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88" firstSheet="1" activeTab="7"/>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Sheet1" sheetId="23" state="hidden" r:id="rId6"/>
    <sheet name="Aux - pivots1" sheetId="14" state="hidden" r:id="rId7"/>
    <sheet name="Caderno Testes FY24" sheetId="1"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4" hidden="1">'2. Status Detalhe Campos FY24'!$V$6:$V$269</definedName>
    <definedName name="_xlnm._FilterDatabase" localSheetId="7"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24" r:id="rId13"/>
    <pivotCache cacheId="427" r:id="rId14"/>
    <pivotCache cacheId="430" r:id="rId15"/>
    <pivotCache cacheId="433" r:id="rId16"/>
    <pivotCache cacheId="436" r:id="rId17"/>
    <pivotCache cacheId="439" r:id="rId18"/>
    <pivotCache cacheId="442" r:id="rId19"/>
    <pivotCache cacheId="449"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J22" i="15" l="1"/>
  <c r="I22"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M17" i="15"/>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28" i="15"/>
  <c r="Q29" i="15"/>
  <c r="Q30" i="15"/>
  <c r="Q31" i="15"/>
  <c r="Q32" i="15"/>
  <c r="Q33" i="15"/>
  <c r="Q34" i="15"/>
  <c r="Q35" i="15"/>
  <c r="Q36" i="15"/>
  <c r="Q37" i="15" l="1"/>
  <c r="G22" i="15"/>
  <c r="G21" i="15"/>
  <c r="G20" i="15"/>
  <c r="G19" i="15"/>
  <c r="G18" i="15"/>
  <c r="G17" i="15"/>
  <c r="G16" i="15"/>
  <c r="G15" i="15"/>
  <c r="G14" i="15"/>
  <c r="G13" i="15"/>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XES247" i="20" s="1"/>
  <c r="I286" i="20"/>
  <c r="J286" i="20" s="1"/>
  <c r="N286" i="20" s="1"/>
  <c r="O286" i="20" s="1"/>
  <c r="XEV247" i="20"/>
  <c r="XER247" i="20" s="1"/>
  <c r="XEN247" i="20" s="1"/>
  <c r="XEU247" i="20"/>
  <c r="XEQ247" i="20" s="1"/>
  <c r="U51" i="15"/>
  <c r="XET247" i="20" l="1"/>
  <c r="XEP247" i="20" s="1"/>
  <c r="XEM247" i="20"/>
  <c r="XEI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O247" i="20" l="1"/>
  <c r="XEJ247" i="20" s="1"/>
  <c r="XEE247" i="20"/>
  <c r="XEL247" i="20"/>
  <c r="XEH247" i="20" s="1"/>
  <c r="XED247" i="20" s="1"/>
  <c r="XDZ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K247" i="20" l="1"/>
  <c r="XEF247" i="20" s="1"/>
  <c r="XEG247" i="20"/>
  <c r="XEC247" i="20" s="1"/>
  <c r="XDY247" i="20" s="1"/>
  <c r="XDU247" i="20" s="1"/>
  <c r="N289" i="20"/>
  <c r="O289" i="20" s="1"/>
  <c r="N292" i="20"/>
  <c r="O292" i="20" s="1"/>
  <c r="N291" i="20"/>
  <c r="O291" i="20" s="1"/>
  <c r="N290" i="20"/>
  <c r="O290" i="20" s="1"/>
  <c r="R17" i="15"/>
  <c r="XEB247" i="20" l="1"/>
  <c r="XDX247" i="20" s="1"/>
  <c r="XDT247" i="20" s="1"/>
  <c r="XDP247" i="20" s="1"/>
  <c r="XEA247" i="20"/>
  <c r="N37" i="15"/>
  <c r="M37" i="15"/>
  <c r="L37" i="15"/>
  <c r="L21" i="15"/>
  <c r="L20" i="15"/>
  <c r="L18" i="15"/>
  <c r="L17" i="15"/>
  <c r="L15" i="15"/>
  <c r="L14" i="15"/>
  <c r="L19" i="15"/>
  <c r="L16" i="15"/>
  <c r="XDW247" i="20" l="1"/>
  <c r="XDS247" i="20" s="1"/>
  <c r="XDO247" i="20" s="1"/>
  <c r="XDK247" i="20" s="1"/>
  <c r="XDV247" i="20"/>
  <c r="O28" i="15"/>
  <c r="O30" i="15"/>
  <c r="O36" i="15"/>
  <c r="O31" i="15"/>
  <c r="O32" i="15"/>
  <c r="O34" i="15"/>
  <c r="O33" i="15"/>
  <c r="O29" i="15"/>
  <c r="O35" i="15"/>
  <c r="L13" i="15"/>
  <c r="XDR247" i="20" l="1"/>
  <c r="XDN247" i="20" s="1"/>
  <c r="XDJ247" i="20" s="1"/>
  <c r="XDF247" i="20" s="1"/>
  <c r="XDQ247" i="20"/>
  <c r="O37" i="15"/>
  <c r="L22" i="15"/>
  <c r="XDM247" i="20" l="1"/>
  <c r="XDI247" i="20" s="1"/>
  <c r="XDE247" i="20" s="1"/>
  <c r="XDA247" i="20" s="1"/>
  <c r="XDL247" i="20"/>
  <c r="XDH247" i="20" l="1"/>
  <c r="XDD247" i="20" s="1"/>
  <c r="XCZ247" i="20" s="1"/>
  <c r="XCV247" i="20" s="1"/>
  <c r="XDG247" i="20"/>
  <c r="XDC247" i="20" l="1"/>
  <c r="XCY247" i="20" s="1"/>
  <c r="XCU247" i="20" s="1"/>
  <c r="XCQ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CX247" i="20" l="1"/>
  <c r="XCT247" i="20" s="1"/>
  <c r="XCP247" i="20" s="1"/>
  <c r="XCL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S247" i="20" l="1"/>
  <c r="XCO247" i="20" s="1"/>
  <c r="XCK247" i="20" s="1"/>
  <c r="XCG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N247" i="20" l="1"/>
  <c r="XCJ247" i="20" s="1"/>
  <c r="XCF247" i="20" s="1"/>
  <c r="XCB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I247" i="20" l="1"/>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2" i="15"/>
  <c r="T96" i="15"/>
  <c r="U152" i="15"/>
  <c r="XAK247" i="20" l="1"/>
  <c r="XAG247" i="20" s="1"/>
  <c r="XAC247" i="20" s="1"/>
  <c r="WZY247" i="20" s="1"/>
  <c r="XAJ247" i="20"/>
  <c r="U96"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2" i="15"/>
  <c r="T174" i="15"/>
  <c r="T164" i="15"/>
  <c r="T186" i="15"/>
  <c r="T185" i="15"/>
  <c r="T169" i="15"/>
  <c r="T176" i="15"/>
  <c r="T167" i="15"/>
  <c r="T181" i="15"/>
  <c r="T173" i="15"/>
  <c r="T163" i="15"/>
  <c r="T178" i="15"/>
  <c r="T156" i="15"/>
  <c r="T155" i="15"/>
  <c r="T168" i="15"/>
  <c r="T175" i="15"/>
  <c r="T157" i="15"/>
  <c r="T188" i="15"/>
  <c r="T180" i="15"/>
  <c r="T172" i="15"/>
  <c r="T162" i="15"/>
  <c r="T160" i="15"/>
  <c r="T159" i="15"/>
  <c r="T158" i="15"/>
  <c r="T183" i="15"/>
  <c r="T187" i="15"/>
  <c r="T179" i="15"/>
  <c r="T171" i="15"/>
  <c r="T161" i="15"/>
  <c r="T170" i="15"/>
  <c r="T177" i="15"/>
  <c r="T184" i="15"/>
  <c r="T73" i="15"/>
  <c r="T65" i="15"/>
  <c r="T57" i="15"/>
  <c r="T120" i="15"/>
  <c r="T112" i="15"/>
  <c r="T104" i="15"/>
  <c r="T111" i="15"/>
  <c r="T61" i="15"/>
  <c r="T116" i="15"/>
  <c r="T114" i="15"/>
  <c r="T121" i="15"/>
  <c r="T105" i="15"/>
  <c r="T72" i="15"/>
  <c r="T64" i="15"/>
  <c r="T56" i="15"/>
  <c r="T119" i="15"/>
  <c r="T103" i="15"/>
  <c r="T100" i="15"/>
  <c r="T106" i="15"/>
  <c r="T113" i="15"/>
  <c r="T154" i="15"/>
  <c r="T71" i="15"/>
  <c r="T63" i="15"/>
  <c r="T55" i="15"/>
  <c r="T118" i="15"/>
  <c r="T110" i="15"/>
  <c r="T102" i="15"/>
  <c r="T53" i="15"/>
  <c r="T59" i="15"/>
  <c r="T66" i="15"/>
  <c r="T78" i="15"/>
  <c r="T70" i="15"/>
  <c r="T62" i="15"/>
  <c r="T54" i="15"/>
  <c r="T117" i="15"/>
  <c r="T109" i="15"/>
  <c r="T101" i="15"/>
  <c r="T69" i="15"/>
  <c r="T108" i="15"/>
  <c r="T122" i="15"/>
  <c r="T58" i="15"/>
  <c r="T77" i="15"/>
  <c r="T98" i="15"/>
  <c r="T76" i="15"/>
  <c r="T68" i="15"/>
  <c r="T60" i="15"/>
  <c r="T123" i="15"/>
  <c r="T115" i="15"/>
  <c r="T107" i="15"/>
  <c r="T99" i="15"/>
  <c r="T75" i="15"/>
  <c r="T67" i="15"/>
  <c r="T74"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1" i="15" l="1"/>
  <c r="T191" i="15"/>
  <c r="T192" i="15"/>
  <c r="T80" i="15"/>
  <c r="T125" i="15"/>
  <c r="T126" i="15"/>
  <c r="WTC247" i="20"/>
  <c r="WSY247" i="20" s="1"/>
  <c r="WSU247" i="20" s="1"/>
  <c r="WSQ247" i="20" s="1"/>
  <c r="WTB247" i="20"/>
  <c r="T52" i="15"/>
  <c r="T79" i="15" s="1"/>
  <c r="T153" i="15"/>
  <c r="T97" i="15"/>
  <c r="T124"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44" i="20"/>
  <c r="G65" i="17" s="1"/>
  <c r="G43" i="20"/>
  <c r="G64" i="17" s="1"/>
  <c r="G33" i="20"/>
  <c r="G54" i="17" s="1"/>
  <c r="G38" i="20"/>
  <c r="G39" i="20"/>
  <c r="G35" i="20"/>
  <c r="G56" i="17" s="1"/>
  <c r="G40" i="20"/>
  <c r="G69" i="20"/>
  <c r="G45" i="20"/>
  <c r="G66" i="17" s="1"/>
  <c r="G47" i="20"/>
  <c r="G68" i="17" s="1"/>
  <c r="G32" i="20"/>
  <c r="G53" i="17" s="1"/>
  <c r="G67" i="20"/>
  <c r="G50" i="20"/>
  <c r="G71" i="17" s="1"/>
  <c r="G71" i="20"/>
  <c r="G70" i="20"/>
  <c r="G54" i="20"/>
  <c r="G53" i="20"/>
  <c r="G74" i="17" s="1"/>
  <c r="G51" i="20"/>
  <c r="G72" i="17" s="1"/>
  <c r="G48" i="20"/>
  <c r="G69" i="17" s="1"/>
  <c r="G37" i="20"/>
  <c r="G36" i="20"/>
  <c r="G57" i="17" s="1"/>
  <c r="G42" i="20"/>
  <c r="G63" i="17" s="1"/>
  <c r="G68" i="20"/>
  <c r="G89" i="17" s="1"/>
  <c r="G49" i="20"/>
  <c r="G72" i="20"/>
  <c r="G34" i="20"/>
  <c r="G55" i="17" s="1"/>
  <c r="G31" i="20"/>
  <c r="G52" i="17" s="1"/>
  <c r="G30" i="20"/>
  <c r="G52" i="20"/>
  <c r="G73" i="17" s="1"/>
  <c r="G27" i="20"/>
  <c r="G56" i="20"/>
  <c r="G59" i="20"/>
  <c r="G60" i="20"/>
  <c r="G81" i="17" s="1"/>
  <c r="G55" i="20"/>
  <c r="G76" i="17" s="1"/>
  <c r="G722" i="20"/>
  <c r="G65" i="20"/>
  <c r="G61" i="20"/>
  <c r="G82" i="17" s="1"/>
  <c r="G58" i="20"/>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93" i="17"/>
  <c r="G92" i="17"/>
  <c r="G60" i="17"/>
  <c r="G59" i="17"/>
  <c r="G70" i="17"/>
  <c r="G90" i="17"/>
  <c r="G61" i="17"/>
  <c r="J413" i="1"/>
  <c r="G67" i="17"/>
  <c r="G51" i="17"/>
  <c r="G88" i="17"/>
  <c r="G91" i="17"/>
  <c r="G62" i="17"/>
  <c r="G75"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79" i="17"/>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80" i="17"/>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3" i="15" l="1"/>
  <c r="V63"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5" i="15"/>
  <c r="U60" i="15"/>
  <c r="V60" i="15" s="1"/>
  <c r="U107" i="15"/>
  <c r="V107" i="15" s="1"/>
  <c r="U73" i="15"/>
  <c r="V73" i="15" s="1"/>
  <c r="U120" i="15"/>
  <c r="V120" i="15" s="1"/>
  <c r="U56" i="15"/>
  <c r="V56" i="15" s="1"/>
  <c r="U61" i="15"/>
  <c r="V61" i="15" s="1"/>
  <c r="U104" i="15"/>
  <c r="V104" i="15" s="1"/>
  <c r="U115" i="15"/>
  <c r="V115" i="15" s="1"/>
  <c r="U169" i="15"/>
  <c r="V169" i="15" s="1"/>
  <c r="U108" i="15"/>
  <c r="V108" i="15" s="1"/>
  <c r="U76" i="15"/>
  <c r="V76" i="15" s="1"/>
  <c r="U53" i="15"/>
  <c r="U75" i="15"/>
  <c r="V75" i="15" s="1"/>
  <c r="U116" i="15"/>
  <c r="V116" i="15" s="1"/>
  <c r="U67" i="15"/>
  <c r="V67" i="15" s="1"/>
  <c r="U97" i="15"/>
  <c r="U166" i="15"/>
  <c r="U157" i="15"/>
  <c r="V157" i="15" s="1"/>
  <c r="U117" i="15"/>
  <c r="V117" i="15" s="1"/>
  <c r="U54" i="15"/>
  <c r="U154" i="15"/>
  <c r="U102" i="15"/>
  <c r="V102" i="15" s="1"/>
  <c r="U68" i="15"/>
  <c r="V68" i="15" s="1"/>
  <c r="U65" i="15"/>
  <c r="V65" i="15" s="1"/>
  <c r="U161" i="15"/>
  <c r="V161" i="15" s="1"/>
  <c r="U72" i="15"/>
  <c r="V72" i="15" s="1"/>
  <c r="U59" i="15"/>
  <c r="V59" i="15" s="1"/>
  <c r="U110" i="15"/>
  <c r="V110" i="15" s="1"/>
  <c r="U98" i="15"/>
  <c r="U185" i="15"/>
  <c r="V185" i="15" s="1"/>
  <c r="U181" i="15"/>
  <c r="V181" i="15" s="1"/>
  <c r="U114" i="15"/>
  <c r="V114" i="15" s="1"/>
  <c r="U111" i="15"/>
  <c r="V111" i="15" s="1"/>
  <c r="U77" i="15"/>
  <c r="V77" i="15" s="1"/>
  <c r="U118" i="15"/>
  <c r="V118" i="15" s="1"/>
  <c r="U153" i="15"/>
  <c r="U158" i="15"/>
  <c r="V158" i="15" s="1"/>
  <c r="U66" i="15"/>
  <c r="V66" i="15" s="1"/>
  <c r="U64" i="15"/>
  <c r="V64" i="15" s="1"/>
  <c r="U119" i="15"/>
  <c r="V119" i="15" s="1"/>
  <c r="U174" i="15"/>
  <c r="V174" i="15" s="1"/>
  <c r="U58" i="15"/>
  <c r="V58" i="15" s="1"/>
  <c r="U123" i="15"/>
  <c r="V123" i="15" s="1"/>
  <c r="U74" i="15"/>
  <c r="V74" i="15" s="1"/>
  <c r="U70" i="15"/>
  <c r="V70" i="15" s="1"/>
  <c r="U52" i="15"/>
  <c r="U162" i="15"/>
  <c r="V162" i="15" s="1"/>
  <c r="U178" i="15"/>
  <c r="V178" i="15" s="1"/>
  <c r="U122" i="15"/>
  <c r="V122" i="15" s="1"/>
  <c r="U100" i="15"/>
  <c r="V100" i="15" s="1"/>
  <c r="U57" i="15"/>
  <c r="V57" i="15" s="1"/>
  <c r="U182" i="15"/>
  <c r="V182" i="15" s="1"/>
  <c r="U71" i="15"/>
  <c r="V71" i="15" s="1"/>
  <c r="U69" i="15"/>
  <c r="V69" i="15" s="1"/>
  <c r="U109" i="15"/>
  <c r="V109" i="15" s="1"/>
  <c r="U62" i="15"/>
  <c r="V62" i="15" s="1"/>
  <c r="U99" i="15"/>
  <c r="U173" i="15"/>
  <c r="V173" i="15" s="1"/>
  <c r="U186" i="15"/>
  <c r="V186" i="15" s="1"/>
  <c r="U121" i="15"/>
  <c r="V121" i="15" s="1"/>
  <c r="U112" i="15"/>
  <c r="V112" i="15" s="1"/>
  <c r="U103" i="15"/>
  <c r="V103" i="15" s="1"/>
  <c r="U105" i="15"/>
  <c r="V105" i="15" s="1"/>
  <c r="U106" i="15"/>
  <c r="V106" i="15" s="1"/>
  <c r="U170" i="15"/>
  <c r="V170" i="15" s="1"/>
  <c r="U177" i="15"/>
  <c r="V177" i="15" s="1"/>
  <c r="U101" i="15"/>
  <c r="V101" i="15" s="1"/>
  <c r="U78" i="15"/>
  <c r="V78" i="15" s="1"/>
  <c r="U113" i="15"/>
  <c r="V113" i="15" s="1"/>
  <c r="U55" i="15"/>
  <c r="V55"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3" i="15"/>
  <c r="V183" i="15" s="1"/>
  <c r="U176" i="15"/>
  <c r="V176" i="15" s="1"/>
  <c r="U156" i="15"/>
  <c r="U172" i="15"/>
  <c r="V172" i="15" s="1"/>
  <c r="U188" i="15"/>
  <c r="V188" i="15" s="1"/>
  <c r="U184" i="15"/>
  <c r="V184" i="15" s="1"/>
  <c r="U160" i="15"/>
  <c r="V160" i="15" s="1"/>
  <c r="U180" i="15"/>
  <c r="V180" i="15" s="1"/>
  <c r="U179" i="15"/>
  <c r="V179" i="15" s="1"/>
  <c r="U175" i="15"/>
  <c r="V175" i="15" s="1"/>
  <c r="U168" i="15"/>
  <c r="V168" i="15" s="1"/>
  <c r="U159" i="15"/>
  <c r="V159" i="15" s="1"/>
  <c r="U167" i="15"/>
  <c r="V167" i="15" s="1"/>
  <c r="U171" i="15"/>
  <c r="V171" i="15" s="1"/>
  <c r="U164" i="15"/>
  <c r="V164" i="15" s="1"/>
  <c r="U155" i="15"/>
  <c r="U187" i="15"/>
  <c r="V187" i="15" s="1"/>
  <c r="U163" i="15"/>
  <c r="V163" i="15" s="1"/>
  <c r="O161" i="21"/>
  <c r="Q161" i="21" s="1"/>
  <c r="Q162" i="21"/>
  <c r="O86" i="21"/>
  <c r="Q86" i="21" s="1"/>
  <c r="Q87" i="21"/>
  <c r="O46" i="21"/>
  <c r="Q46" i="21" s="1"/>
  <c r="Q47" i="21"/>
  <c r="O80" i="21"/>
  <c r="Q80" i="21" s="1"/>
  <c r="Q81" i="21"/>
  <c r="O83" i="21"/>
  <c r="Q83" i="21" s="1"/>
  <c r="Q84" i="21"/>
  <c r="T13" i="15" l="1"/>
  <c r="N21" i="15"/>
  <c r="T12" i="15"/>
  <c r="N20" i="15"/>
  <c r="R29" i="15"/>
  <c r="M18" i="15"/>
  <c r="N18" i="15" s="1"/>
  <c r="T16" i="15"/>
  <c r="N17" i="15"/>
  <c r="M15" i="15"/>
  <c r="N15" i="15" s="1"/>
  <c r="R32" i="15"/>
  <c r="M14" i="15"/>
  <c r="N14" i="15" s="1"/>
  <c r="T14" i="15"/>
  <c r="R36" i="15"/>
  <c r="T166" i="15"/>
  <c r="T190" i="15" s="1"/>
  <c r="R30" i="15"/>
  <c r="R35" i="15"/>
  <c r="T15" i="15"/>
  <c r="R33" i="15"/>
  <c r="T165" i="15"/>
  <c r="T189" i="15" s="1"/>
  <c r="R34" i="15"/>
  <c r="R31" i="15"/>
  <c r="N19" i="15"/>
  <c r="M16" i="15"/>
  <c r="N16" i="15" s="1"/>
  <c r="M13" i="15"/>
  <c r="V97" i="15"/>
  <c r="U124" i="15"/>
  <c r="V52" i="15"/>
  <c r="U79" i="15"/>
  <c r="O148" i="21"/>
  <c r="Q152" i="21"/>
  <c r="V155" i="15"/>
  <c r="U191" i="15"/>
  <c r="U125" i="15"/>
  <c r="V125" i="15" s="1"/>
  <c r="V98" i="15"/>
  <c r="V53" i="15"/>
  <c r="U80" i="15"/>
  <c r="V80" i="15" s="1"/>
  <c r="U126" i="15"/>
  <c r="V126" i="15" s="1"/>
  <c r="V99" i="15"/>
  <c r="O130" i="21"/>
  <c r="Q130" i="21" s="1"/>
  <c r="Q132" i="21"/>
  <c r="V156" i="15"/>
  <c r="U192" i="15"/>
  <c r="V192" i="15" s="1"/>
  <c r="V154" i="15"/>
  <c r="U190" i="15"/>
  <c r="U189" i="15"/>
  <c r="V153" i="15"/>
  <c r="V54" i="15"/>
  <c r="U81" i="15"/>
  <c r="V81" i="15" s="1"/>
  <c r="V189" i="15" l="1"/>
  <c r="M22" i="15"/>
  <c r="N13" i="15"/>
  <c r="N22" i="15" s="1"/>
  <c r="R28" i="15"/>
  <c r="R37" i="15" s="1"/>
  <c r="T17" i="15"/>
  <c r="V165" i="15"/>
  <c r="V166" i="15"/>
  <c r="E162" i="15"/>
  <c r="V191" i="15"/>
  <c r="O144" i="21"/>
  <c r="Q144" i="21" s="1"/>
  <c r="Q148" i="21"/>
  <c r="V190" i="15"/>
  <c r="E182" i="15"/>
  <c r="V79" i="15"/>
  <c r="D61" i="15"/>
  <c r="V124" i="15"/>
  <c r="D109"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<sst xmlns="http://schemas.openxmlformats.org/spreadsheetml/2006/main" count="35433" uniqueCount="2455">
  <si>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</si>
  <si>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</si>
  <si>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</si>
  <si>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</si>
  <si>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</si>
  <si>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</si>
  <si>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</si>
  <si>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</si>
  <si>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</si>
  <si>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</si>
  <si>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</si>
  <si>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</si>
  <si>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</si>
  <si>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</si>
  <si>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</si>
  <si>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</si>
  <si>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</si>
  <si>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</si>
  <si>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</si>
  <si>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</si>
  <si>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</si>
  <si>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</si>
  <si>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</si>
  <si>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</si>
  <si>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</si>
  <si>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</si>
  <si>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</si>
  <si>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</si>
  <si>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</si>
  <si>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</si>
  <si>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</si>
  <si>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</si>
  <si>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</si>
  <si>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</si>
  <si>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</si>
  <si>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</si>
  <si>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</si>
  <si>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</si>
  <si>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</si>
  <si>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</si>
  <si>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</si>
  <si>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</si>
  <si>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</si>
  <si>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</si>
  <si>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</si>
  <si>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</si>
  <si>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</si>
  <si>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</si>
  <si>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</si>
  <si>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</si>
  <si>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</si>
  <si>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</si>
  <si>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</si>
  <si>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</si>
  <si>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</si>
  <si>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</si>
  <si>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</si>
  <si>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</si>
  <si>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</si>
  <si>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</si>
  <si>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</si>
  <si>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</si>
  <si>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</si>
  <si>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</si>
  <si>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</si>
  <si>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</si>
  <si>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</si>
  <si>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</si>
  <si>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</si>
  <si>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</si>
  <si>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</si>
  <si>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</si>
  <si>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</si>
  <si>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</si>
  <si>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</si>
  <si>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</si>
  <si>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</si>
  <si>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</si>
  <si>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</si>
  <si>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</si>
  <si>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</si>
  <si>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</si>
  <si>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</si>
  <si>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</si>
  <si>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</si>
  <si>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</si>
  <si>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</si>
  <si>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</si>
  <si>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</si>
  <si>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</si>
  <si>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</si>
  <si>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</si>
  <si>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</si>
  <si>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</si>
  <si>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</si>
  <si>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</si>
  <si>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</si>
  <si>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</si>
  <si>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</si>
  <si>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</si>
  <si>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</si>
  <si>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</si>
  <si>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</si>
  <si>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</si>
  <si>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</si>
  <si>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</si>
  <si>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</si>
  <si>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</si>
  <si>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</si>
  <si>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</si>
  <si>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</si>
  <si>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</si>
  <si>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</si>
  <si>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</si>
  <si>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</si>
  <si>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</si>
  <si>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</si>
  <si>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</si>
  <si>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</si>
  <si>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</si>
  <si>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</si>
  <si>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</si>
  <si>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</si>
  <si>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</si>
  <si>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</si>
  <si>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</si>
  <si>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</si>
  <si>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</si>
  <si>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</si>
  <si>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</si>
  <si>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</si>
  <si>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</si>
  <si>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</si>
  <si>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</si>
  <si>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</si>
  <si>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</si>
  <si>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</si>
  <si>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</si>
  <si>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</si>
  <si>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</si>
  <si>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</si>
  <si>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</si>
  <si>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</si>
  <si>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</si>
  <si>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</si>
  <si>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</si>
  <si>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</si>
  <si>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</si>
  <si>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</si>
  <si>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</si>
  <si>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</si>
  <si>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</si>
  <si>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</si>
  <si>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</si>
  <si>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</si>
  <si>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</si>
  <si>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</si>
  <si>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</si>
  <si>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</si>
  <si>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</si>
  <si>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</si>
  <si>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</si>
  <si>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</si>
  <si>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</si>
  <si>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</si>
  <si>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</si>
  <si>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</si>
  <si>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</si>
  <si>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</si>
  <si>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</si>
  <si>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</si>
  <si>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</si>
  <si>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</si>
  <si>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</si>
  <si>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</si>
  <si>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</si>
  <si>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</si>
  <si>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</si>
  <si>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</si>
  <si>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</si>
  <si>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</si>
  <si>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</si>
  <si>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</si>
  <si>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</si>
  <si>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</si>
  <si>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</si>
  <si>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</si>
  <si>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</si>
  <si>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</si>
  <si>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</si>
  <si>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</si>
  <si>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</si>
  <si>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</si>
  <si>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</si>
  <si>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</si>
  <si>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</si>
  <si>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</si>
  <si>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</si>
  <si>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</si>
  <si>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</si>
  <si>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</si>
  <si>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</si>
  <si>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</si>
  <si>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</si>
  <si>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</si>
  <si>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</si>
  <si>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</si>
  <si>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</si>
  <si>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</si>
  <si>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</si>
  <si>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</si>
  <si>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</si>
  <si>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</si>
  <si>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</si>
  <si>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</si>
  <si>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</si>
  <si>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</si>
  <si>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</si>
  <si>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</si>
  <si>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</si>
  <si>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</si>
  <si>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</si>
  <si>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</si>
  <si>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</si>
  <si>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</si>
  <si>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</si>
  <si>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</si>
  <si>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</si>
  <si>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</si>
  <si>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</si>
  <si>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</si>
  <si>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</si>
  <si>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</si>
  <si>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</si>
  <si>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</si>
  <si>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</si>
  <si>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</si>
  <si>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</si>
  <si>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</si>
  <si>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</si>
  <si>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</si>
  <si>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</si>
  <si>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</si>
  <si>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</si>
  <si>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</si>
  <si>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</si>
  <si>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</si>
  <si>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</si>
  <si>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</si>
  <si>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</si>
  <si>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</si>
  <si>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</si>
  <si>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</si>
  <si>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</si>
  <si>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</si>
  <si>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</si>
  <si>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</si>
  <si>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</si>
  <si>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</si>
  <si>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</si>
  <si>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</si>
  <si>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</si>
  <si>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</si>
  <si>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</si>
  <si>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</si>
  <si>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</si>
  <si>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</si>
  <si>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</si>
  <si>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</si>
  <si>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</si>
  <si>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</si>
  <si>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</si>
  <si>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</si>
  <si>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</si>
  <si>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</si>
  <si>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</si>
  <si>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</si>
  <si>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</si>
  <si>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</si>
  <si>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</si>
  <si>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</si>
  <si>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</si>
  <si>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</si>
  <si>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</si>
  <si>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</si>
  <si>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</si>
  <si>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</si>
  <si>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</si>
  <si>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</si>
  <si>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</si>
  <si>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</si>
  <si>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</si>
  <si>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</si>
  <si>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</si>
  <si>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</si>
  <si>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</si>
  <si>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</si>
  <si>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</si>
  <si>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</si>
  <si>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</si>
  <si>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</si>
  <si>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</si>
  <si>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</si>
  <si>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</si>
  <si>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</si>
  <si>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</si>
  <si>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</si>
  <si>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</si>
  <si>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</si>
  <si>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</si>
  <si>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</si>
  <si>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</si>
  <si>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</si>
  <si>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</si>
  <si>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</si>
  <si>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</si>
  <si>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</si>
  <si>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</si>
  <si>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</si>
  <si>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</si>
  <si>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</si>
  <si>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</si>
  <si>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</si>
  <si>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</si>
  <si>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</si>
  <si>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</si>
  <si>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</si>
  <si>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</si>
  <si>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</si>
  <si>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</si>
  <si>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</si>
  <si>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</si>
  <si>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</si>
  <si>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</si>
  <si>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</si>
  <si>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</si>
  <si>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</si>
  <si>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</si>
  <si>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</si>
  <si>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</si>
  <si>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</si>
  <si>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</si>
  <si>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</si>
  <si>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</si>
  <si>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</si>
  <si>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</si>
  <si>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</si>
  <si>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</si>
  <si>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</si>
  <si>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</si>
  <si>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</si>
  <si>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</si>
  <si>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</si>
  <si>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</si>
  <si>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</si>
  <si>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</si>
  <si>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</si>
  <si>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</si>
  <si>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</si>
  <si>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</si>
  <si>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</si>
  <si>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</si>
  <si>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</si>
  <si>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</si>
  <si>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</si>
  <si>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</si>
  <si>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</si>
  <si>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</si>
  <si>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</si>
  <si>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</si>
  <si>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</si>
  <si>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</si>
  <si>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</si>
  <si>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</si>
  <si>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</si>
  <si>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</si>
  <si>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</si>
  <si>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</si>
  <si>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</si>
  <si>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</si>
  <si>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</si>
  <si>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</si>
  <si>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</si>
  <si>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</si>
  <si>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</si>
  <si>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</si>
  <si>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</si>
  <si>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</si>
  <si>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</si>
  <si>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</si>
  <si>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</si>
  <si>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</si>
  <si>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</si>
  <si>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</si>
  <si>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</si>
  <si>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</si>
  <si>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</si>
  <si>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</si>
  <si>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</si>
  <si>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</si>
  <si>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</si>
  <si>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</si>
  <si>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</si>
  <si>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</si>
  <si>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</si>
  <si>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</si>
  <si>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</si>
  <si>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</si>
  <si>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</si>
  <si>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</si>
  <si>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</si>
  <si>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</si>
  <si>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</si>
  <si>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</si>
  <si>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</si>
  <si>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</si>
  <si>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</si>
  <si>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</si>
  <si>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</si>
  <si>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</si>
  <si>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</si>
  <si>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</si>
  <si>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</si>
  <si>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</si>
  <si>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</si>
  <si>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</si>
  <si>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</si>
  <si>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</si>
  <si>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</si>
  <si>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</si>
  <si>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</si>
  <si>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</si>
  <si>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</si>
  <si>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</si>
  <si>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</si>
  <si>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</si>
  <si>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</si>
  <si>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</si>
  <si>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</si>
  <si>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</si>
  <si>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</si>
  <si>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</si>
  <si>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</si>
  <si>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</si>
  <si>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</si>
  <si>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</si>
  <si>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</si>
  <si>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</si>
  <si>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</si>
  <si>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</si>
  <si>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</si>
  <si>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</si>
  <si>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</si>
  <si>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</si>
  <si>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</si>
  <si>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</si>
  <si>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</si>
  <si>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</si>
  <si>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</si>
  <si>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</si>
  <si>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</si>
  <si>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</si>
  <si>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</si>
  <si>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</si>
  <si>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</si>
  <si>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</si>
  <si>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</si>
  <si>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</si>
  <si>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</si>
  <si>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</si>
  <si>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</si>
  <si>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</si>
  <si>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</si>
  <si>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</si>
  <si>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</si>
  <si>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</si>
  <si>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</si>
  <si>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</si>
  <si>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</si>
  <si>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</si>
  <si>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</si>
  <si>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</si>
  <si>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</si>
  <si>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</si>
  <si>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</si>
  <si>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</si>
  <si>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</si>
  <si>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</si>
  <si>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</si>
  <si>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</si>
  <si>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</si>
  <si>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</si>
  <si>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</si>
  <si>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</si>
  <si>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</si>
  <si>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</si>
  <si>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</si>
  <si>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</si>
  <si>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</si>
  <si>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</si>
  <si>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</si>
  <si>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</si>
  <si>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</si>
  <si>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</si>
  <si>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</si>
  <si>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</si>
  <si>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</si>
  <si>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</si>
  <si>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</si>
  <si>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</si>
  <si>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</si>
  <si>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</si>
  <si>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</si>
  <si>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</si>
  <si>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</si>
  <si>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</si>
  <si>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</si>
  <si>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</si>
  <si>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</si>
  <si>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</si>
  <si>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</si>
  <si>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</si>
  <si>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</si>
  <si>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</si>
  <si>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</si>
  <si>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</si>
  <si>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</si>
  <si>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</si>
  <si>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</si>
  <si>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</si>
  <si>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</si>
  <si>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</si>
  <si>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</si>
  <si>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</si>
  <si>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</si>
  <si>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</si>
  <si>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</si>
  <si>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</si>
  <si>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</si>
  <si>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</si>
  <si>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</si>
  <si>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</si>
  <si>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</si>
  <si>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</si>
  <si>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</si>
  <si>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</si>
  <si>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</si>
  <si>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</si>
  <si>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</si>
  <si>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</si>
  <si>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</si>
  <si>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</si>
  <si>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</si>
  <si>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</si>
  <si>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</si>
  <si>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</si>
  <si>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</si>
  <si>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</si>
  <si>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</si>
  <si>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</si>
  <si>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</si>
  <si>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</si>
  <si>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</si>
  <si>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</si>
  <si>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</si>
  <si>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</si>
  <si>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</si>
  <si>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</si>
  <si>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</si>
  <si>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</si>
  <si>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</si>
  <si>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</si>
  <si>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</si>
  <si>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</si>
  <si>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</si>
  <si>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</si>
  <si>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</si>
  <si>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</si>
  <si>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</si>
  <si>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</si>
  <si>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</si>
  <si>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</si>
  <si>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</si>
  <si>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</si>
  <si>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</si>
  <si>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</si>
  <si>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</si>
  <si>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</si>
  <si>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</si>
  <si>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</si>
  <si>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</si>
  <si>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</si>
  <si>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</si>
  <si>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</si>
  <si>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</si>
  <si>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</si>
  <si>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</si>
  <si>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</si>
  <si>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</si>
  <si>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</si>
  <si>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</si>
  <si>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</si>
  <si>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</si>
  <si>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</si>
  <si>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</si>
  <si>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</si>
  <si>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</si>
  <si>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</si>
  <si>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</si>
  <si>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</si>
  <si>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</si>
  <si>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</si>
  <si>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</si>
  <si>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</si>
  <si>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</si>
  <si>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</si>
  <si>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</si>
  <si>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</si>
  <si>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</si>
  <si>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</si>
  <si>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</si>
  <si>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</si>
  <si>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</si>
  <si>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</si>
  <si>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</si>
  <si>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</si>
  <si>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</si>
  <si>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</si>
  <si>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</si>
  <si>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</si>
  <si>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</si>
  <si>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</si>
  <si>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</si>
  <si>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</si>
  <si>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</si>
  <si>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</si>
  <si>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</si>
  <si>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</si>
  <si>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</si>
  <si>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</si>
  <si>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</si>
  <si>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</si>
  <si>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</si>
  <si>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</si>
  <si>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</si>
  <si>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</si>
  <si>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</si>
  <si>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</si>
  <si>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</si>
  <si>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</si>
  <si>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</si>
  <si>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</si>
  <si>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</si>
  <si>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</si>
  <si>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</si>
  <si>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</si>
  <si>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</si>
  <si>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</si>
  <si>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</si>
  <si>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</si>
  <si>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</si>
  <si>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</si>
  <si>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</si>
  <si>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</si>
  <si>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</si>
  <si>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</si>
  <si>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</si>
  <si>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</si>
  <si>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</si>
  <si>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</si>
  <si>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</si>
  <si>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</si>
  <si>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</si>
  <si>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</si>
  <si>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</si>
  <si>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</si>
  <si>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</si>
  <si>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</si>
  <si>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</si>
  <si>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</si>
  <si>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</si>
  <si>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</si>
  <si>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</si>
  <si>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</si>
  <si>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</si>
  <si>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</si>
  <si>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</si>
  <si>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</si>
  <si>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</si>
  <si>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</si>
  <si>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</si>
  <si>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</si>
  <si>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</si>
  <si>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</si>
  <si>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</si>
  <si>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</si>
  <si>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</si>
  <si>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</si>
  <si>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</si>
  <si>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</si>
  <si>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</si>
  <si>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</si>
  <si>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</si>
  <si>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</si>
  <si>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</si>
  <si>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</si>
  <si>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</si>
  <si>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</si>
  <si>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</si>
  <si>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</si>
  <si>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</si>
  <si>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</si>
  <si>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</si>
  <si>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</si>
  <si>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</si>
  <si>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</si>
  <si>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</si>
  <si>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</si>
  <si>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</si>
  <si>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</si>
  <si>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</si>
  <si>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</si>
  <si>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</si>
  <si>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</si>
  <si>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</si>
  <si>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</si>
  <si>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</si>
  <si>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</si>
  <si>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</si>
  <si>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</si>
  <si>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</si>
  <si>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</si>
  <si>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</si>
  <si>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</si>
  <si>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</si>
  <si>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</si>
  <si>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</si>
  <si>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</si>
  <si>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</si>
  <si>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</si>
  <si>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</si>
  <si>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</si>
  <si>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</si>
  <si>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</si>
  <si>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</si>
  <si>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</si>
  <si>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</si>
  <si>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</si>
  <si>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</si>
  <si>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</si>
  <si>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</si>
  <si>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</si>
  <si>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</si>
  <si>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</si>
  <si>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</si>
  <si>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</si>
  <si>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</si>
  <si>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</si>
  <si>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</si>
  <si>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</si>
  <si>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</si>
  <si>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</si>
  <si>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</si>
  <si>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</si>
  <si>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</si>
  <si>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</si>
  <si>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</si>
  <si>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</si>
  <si>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</si>
  <si>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</si>
  <si>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</si>
  <si>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</si>
  <si>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</si>
  <si>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</si>
  <si>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</si>
  <si>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</si>
  <si>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</si>
  <si>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</si>
  <si>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</si>
  <si>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</si>
  <si>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</si>
  <si>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</si>
  <si>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</si>
  <si>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</si>
  <si>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</si>
  <si>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</si>
  <si>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</si>
  <si>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</si>
  <si>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</si>
  <si>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</si>
  <si>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</si>
  <si>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</si>
  <si>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</si>
  <si>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</si>
  <si>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</si>
  <si>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</si>
  <si>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</si>
  <si>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</si>
  <si>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</si>
  <si>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</si>
  <si>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</si>
  <si>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</si>
  <si>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</si>
  <si>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</si>
  <si>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</si>
  <si>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</si>
  <si>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</si>
  <si>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</si>
  <si>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</si>
  <si>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</si>
  <si>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</si>
  <si>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</si>
  <si>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</si>
  <si>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</si>
  <si>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</si>
  <si>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</si>
  <si>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</si>
  <si>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</si>
  <si>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</si>
  <si>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</si>
  <si>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</si>
  <si>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</si>
  <si>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</si>
  <si>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</si>
  <si>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</si>
  <si>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</si>
  <si>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</si>
  <si>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</si>
  <si>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</si>
  <si>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</si>
  <si>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</si>
  <si>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</si>
  <si>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</si>
  <si>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</si>
  <si>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</si>
  <si>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</si>
  <si>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</si>
  <si>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</si>
  <si>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</si>
  <si>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</si>
  <si>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</si>
  <si>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</si>
  <si>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</si>
  <si>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</si>
  <si>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</si>
  <si>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</si>
  <si>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</si>
  <si>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</si>
  <si>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</si>
  <si>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</si>
  <si>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</si>
  <si>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</si>
  <si>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</si>
  <si>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</si>
  <si>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</si>
  <si>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</si>
  <si>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</si>
  <si>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</si>
  <si>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</si>
  <si>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</si>
  <si>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</si>
  <si>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</si>
  <si>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</si>
  <si>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</si>
  <si>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</si>
  <si>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</si>
  <si>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</si>
  <si>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</si>
  <si>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</si>
  <si>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</si>
  <si>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</si>
  <si>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</si>
  <si>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</si>
  <si>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</si>
  <si>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</si>
  <si>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</si>
  <si>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</si>
  <si>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</si>
  <si>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</si>
  <si>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</si>
  <si>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</si>
  <si>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</si>
  <si>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</si>
  <si>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</si>
  <si>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</si>
  <si>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</si>
  <si>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</si>
  <si>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</si>
  <si>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</si>
  <si>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</si>
  <si>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</si>
  <si>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</si>
  <si>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</si>
  <si>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</si>
  <si>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</si>
  <si>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</si>
  <si>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</si>
  <si>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</si>
  <si>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</si>
  <si>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</si>
  <si>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</si>
  <si>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</si>
  <si>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</si>
  <si>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</si>
  <si>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</si>
  <si>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</si>
  <si>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</si>
  <si>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</si>
  <si>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</si>
  <si>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</si>
  <si>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</si>
  <si>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</si>
  <si>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</si>
  <si>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</si>
  <si>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</si>
  <si>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</si>
  <si>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</si>
  <si>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</si>
  <si>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</si>
  <si>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</si>
  <si>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</si>
  <si>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</si>
  <si>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</si>
  <si>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</si>
  <si>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</si>
  <si>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</si>
  <si>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</si>
  <si>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</si>
  <si>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</si>
  <si>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</si>
  <si>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</si>
  <si>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</si>
  <si>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</si>
  <si>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</si>
  <si>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</si>
  <si>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</si>
  <si>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</si>
  <si>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</si>
  <si>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</si>
  <si>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</si>
  <si>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</si>
  <si>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</si>
  <si>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</si>
  <si>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</si>
  <si>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</si>
  <si>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</si>
  <si>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</si>
  <si>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</si>
  <si>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</si>
  <si>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</si>
  <si>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</si>
  <si>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</si>
  <si>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</si>
  <si>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</si>
  <si>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</si>
  <si>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</si>
  <si>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</si>
  <si>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</si>
  <si>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</si>
  <si>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</si>
  <si>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</si>
  <si>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</si>
  <si>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</si>
  <si>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</si>
  <si>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</si>
  <si>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</si>
  <si>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</si>
  <si>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</si>
  <si>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</si>
  <si>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</si>
  <si>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</si>
  <si>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</si>
  <si>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</si>
  <si>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</si>
  <si>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</si>
  <si>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</si>
  <si>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</si>
  <si>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</si>
  <si>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</si>
  <si>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</si>
  <si>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</si>
  <si>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</si>
  <si>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</si>
  <si>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</si>
  <si>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</si>
  <si>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</si>
  <si>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</si>
  <si>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</si>
  <si>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</si>
  <si>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</si>
  <si>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</si>
  <si>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</si>
  <si>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</si>
  <si>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</si>
  <si>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</si>
  <si>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</si>
  <si>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</si>
  <si>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</si>
  <si>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</si>
  <si>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</si>
  <si>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</si>
  <si>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</si>
  <si>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</si>
  <si>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</si>
  <si>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</si>
  <si>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</si>
  <si>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</si>
  <si>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</si>
  <si>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</si>
  <si>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</si>
  <si>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</si>
  <si>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</si>
  <si>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</si>
  <si>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</si>
  <si>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</si>
  <si>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</si>
  <si>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</si>
  <si>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</si>
  <si>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</si>
  <si>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</si>
  <si>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</si>
  <si>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</si>
  <si>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</si>
  <si>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</si>
  <si>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</si>
  <si>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</si>
  <si>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</si>
  <si>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</si>
  <si>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</si>
  <si>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</si>
  <si>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</si>
  <si>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</si>
  <si>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</si>
  <si>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</si>
  <si>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</si>
  <si>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</si>
  <si>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</si>
  <si>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</si>
  <si>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</si>
  <si>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</si>
  <si>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</si>
  <si>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</si>
  <si>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</si>
  <si>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</si>
  <si>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</si>
  <si>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</si>
  <si>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</si>
  <si>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</si>
  <si>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</si>
  <si>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</si>
  <si>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</si>
  <si>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</si>
  <si>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</si>
  <si>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</si>
  <si>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</si>
  <si>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</si>
  <si>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</si>
  <si>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</si>
  <si>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</si>
  <si>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</si>
  <si>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</si>
  <si>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</si>
  <si>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</si>
  <si>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</si>
  <si>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</si>
  <si>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</si>
  <si>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</si>
  <si>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</si>
  <si>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</si>
  <si>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</si>
  <si>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</si>
  <si>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</si>
  <si>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</si>
  <si>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</si>
  <si>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</si>
  <si>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</si>
  <si>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</si>
  <si>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</si>
  <si>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</si>
  <si>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</si>
  <si>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</si>
  <si>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</si>
  <si>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</si>
  <si>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</si>
  <si>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</si>
  <si>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</si>
  <si>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</si>
  <si>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</si>
  <si>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</si>
  <si>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</si>
  <si>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</si>
  <si>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</si>
  <si>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</si>
  <si>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</si>
  <si>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</si>
  <si>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</si>
  <si>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</si>
  <si>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</si>
  <si>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</si>
  <si>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</si>
  <si>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</si>
  <si>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</si>
  <si>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</si>
  <si>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</si>
  <si>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</si>
  <si>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</si>
  <si>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</si>
  <si>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</si>
  <si>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</si>
  <si>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</si>
  <si>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</si>
  <si>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</si>
  <si>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</si>
  <si>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</si>
  <si>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</si>
  <si>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</si>
  <si>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</si>
  <si>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</si>
  <si>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</si>
  <si>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</si>
  <si>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</si>
  <si>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</si>
  <si>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</si>
  <si>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</si>
  <si>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</si>
  <si>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</si>
  <si>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</si>
  <si>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</si>
  <si>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</si>
  <si>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</si>
  <si>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</si>
  <si>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</si>
  <si>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</si>
  <si>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</si>
  <si>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</si>
  <si>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</si>
  <si>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</si>
  <si>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</si>
  <si>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</si>
  <si>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</si>
  <si>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</si>
  <si>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</si>
  <si>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</si>
  <si>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</si>
  <si>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</si>
  <si>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</si>
  <si>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</si>
  <si>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</si>
  <si>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</si>
  <si>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</si>
  <si>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</si>
  <si>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</si>
  <si>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</si>
  <si>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</si>
  <si>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</si>
  <si>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</si>
  <si>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</si>
  <si>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</si>
  <si>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</si>
  <si>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</si>
  <si>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</si>
  <si>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</si>
  <si>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</si>
  <si>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</si>
  <si>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</si>
  <si>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</si>
  <si>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</si>
  <si>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</si>
  <si>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</si>
  <si>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</si>
  <si>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</si>
  <si>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</si>
  <si>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</si>
  <si>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</si>
  <si>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</si>
  <si>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</si>
  <si>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</si>
  <si>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</si>
  <si>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</si>
  <si>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</si>
  <si>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</si>
  <si>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</si>
  <si>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</si>
  <si>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</si>
  <si>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</si>
  <si>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</si>
  <si>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</si>
  <si>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</si>
  <si>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</si>
  <si>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</si>
  <si>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</si>
  <si>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</si>
  <si>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</si>
  <si>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</si>
  <si>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</si>
  <si>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</si>
  <si>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</si>
  <si>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</si>
  <si>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</si>
  <si>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</si>
  <si>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</si>
  <si>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</si>
  <si>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</si>
  <si>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</si>
  <si>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</si>
  <si>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</si>
  <si>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</si>
  <si>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</si>
  <si>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</si>
  <si>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</si>
  <si>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</si>
  <si>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</si>
  <si>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</si>
  <si>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</si>
  <si>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</si>
  <si>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</si>
  <si>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</si>
  <si>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</si>
  <si>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</si>
  <si>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</si>
  <si>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</si>
  <si>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</si>
  <si>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</si>
  <si>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</si>
  <si>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</si>
  <si>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</si>
  <si>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</si>
  <si>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</si>
  <si>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</si>
  <si>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</si>
  <si>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</si>
  <si>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</si>
  <si>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</si>
  <si>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</si>
  <si>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</si>
  <si>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</si>
  <si>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</si>
  <si>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</si>
  <si>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</si>
  <si>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</si>
  <si>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</si>
  <si>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</si>
  <si>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</si>
  <si>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</si>
  <si>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</si>
  <si>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</si>
  <si>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</si>
  <si>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</si>
  <si>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</si>
  <si>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</si>
  <si>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</si>
  <si>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</si>
  <si>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</si>
  <si>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</si>
  <si>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</si>
  <si>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</si>
  <si>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</si>
  <si>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</si>
  <si>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</si>
  <si>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</si>
  <si>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</si>
  <si>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</si>
  <si>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</si>
  <si>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</si>
  <si>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</si>
  <si>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</si>
  <si>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</si>
  <si>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</si>
  <si>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</si>
  <si>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</si>
  <si>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</si>
  <si>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</si>
  <si>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</si>
  <si>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</si>
  <si>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</si>
  <si>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</si>
  <si>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</si>
  <si>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</si>
  <si>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</si>
  <si>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</si>
  <si>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</si>
  <si>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</si>
  <si>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</si>
  <si>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</si>
  <si>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</si>
  <si>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</si>
  <si>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</si>
  <si>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</si>
  <si>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</si>
  <si>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</si>
  <si>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</si>
  <si>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</si>
  <si>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</si>
  <si>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</si>
  <si>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</si>
  <si>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</si>
  <si>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</si>
  <si>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</si>
  <si>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</si>
  <si>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</si>
  <si>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</si>
  <si>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</si>
  <si>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</si>
  <si>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</si>
  <si>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</si>
  <si>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</si>
  <si>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</si>
  <si>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</si>
  <si>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</si>
  <si>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</si>
  <si>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</si>
  <si>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</si>
  <si>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</si>
  <si>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</si>
  <si>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</si>
  <si>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</si>
  <si>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</si>
  <si>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</si>
  <si>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</si>
  <si>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</si>
  <si>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</si>
  <si>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</si>
  <si>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</si>
  <si>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</si>
  <si>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</si>
  <si>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</si>
  <si>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</si>
  <si>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</si>
  <si>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</si>
  <si>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</si>
  <si>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</si>
  <si>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</si>
  <si>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</si>
  <si>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</si>
  <si>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</si>
  <si>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</si>
  <si>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</si>
  <si>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</si>
  <si>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</si>
  <si>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</si>
  <si>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</si>
  <si>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</si>
  <si>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</si>
  <si>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</si>
  <si>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</si>
  <si>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</si>
  <si>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</si>
  <si>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</si>
  <si>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</si>
  <si>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</si>
  <si>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</si>
  <si>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</si>
  <si>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</si>
  <si>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</si>
  <si>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</si>
  <si>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</si>
  <si>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</si>
  <si>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</si>
  <si>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</si>
  <si>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</si>
  <si>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</si>
  <si>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</si>
  <si>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</si>
  <si>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</si>
  <si>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</si>
  <si>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</si>
  <si>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</si>
  <si>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</si>
  <si>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</si>
  <si>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</si>
  <si>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</si>
  <si>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</si>
  <si>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</si>
  <si>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</si>
  <si>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</si>
  <si>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</si>
  <si>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</si>
  <si>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</si>
  <si>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</si>
  <si>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</si>
  <si>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</si>
  <si>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</si>
  <si>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</si>
  <si>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</si>
  <si>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</si>
  <si>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</si>
  <si>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</si>
  <si>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</si>
  <si>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</si>
  <si>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</si>
  <si>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</si>
  <si>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</si>
  <si>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</si>
  <si>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</si>
  <si>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</si>
  <si>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</si>
  <si>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</si>
  <si>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</si>
  <si>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</si>
  <si>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</si>
  <si>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</si>
  <si>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</si>
  <si>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</si>
  <si>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</si>
  <si>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</si>
  <si>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</si>
  <si>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</si>
  <si>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</si>
  <si>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</si>
  <si>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</si>
  <si>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</si>
  <si>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</si>
  <si>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</si>
  <si>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</si>
  <si>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</si>
  <si>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</si>
  <si>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</si>
  <si>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</si>
  <si>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</si>
  <si>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</si>
  <si>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</si>
  <si>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</si>
  <si>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</si>
  <si>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</si>
  <si>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</si>
  <si>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</si>
  <si>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</si>
  <si>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</si>
  <si>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</si>
  <si>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</si>
  <si>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</si>
  <si>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</si>
  <si>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</si>
  <si>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</si>
  <si>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</si>
  <si>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</si>
  <si>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</si>
  <si>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</si>
  <si>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</si>
  <si>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</si>
  <si>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</si>
  <si>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</si>
  <si>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</si>
  <si>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</si>
  <si>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</si>
  <si>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</si>
  <si>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</si>
  <si>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</si>
  <si>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</si>
  <si>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</si>
  <si>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</si>
  <si>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</si>
  <si>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</si>
  <si>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</si>
  <si>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</si>
  <si>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</si>
  <si>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</si>
  <si>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</si>
  <si>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</si>
  <si>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</si>
  <si>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</si>
  <si>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</si>
  <si>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</si>
  <si>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</si>
  <si>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</si>
  <si>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</si>
  <si>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</si>
  <si>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</si>
  <si>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</si>
  <si>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</si>
  <si>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</si>
  <si>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</si>
  <si>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</si>
  <si>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</si>
  <si>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</si>
  <si>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</si>
  <si>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</si>
  <si>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</si>
  <si>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</si>
  <si>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</si>
  <si>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</si>
  <si>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</si>
  <si>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</si>
  <si>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</si>
  <si>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</si>
  <si>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</si>
  <si>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</si>
  <si>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</si>
  <si>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</si>
  <si>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</si>
  <si>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</si>
  <si>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</si>
  <si>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</si>
  <si>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</si>
  <si>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</si>
  <si>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</si>
  <si>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</si>
  <si>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</si>
  <si>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</si>
  <si>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</si>
  <si>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</si>
  <si>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</si>
  <si>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</si>
  <si>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</si>
  <si>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</si>
  <si>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</si>
  <si>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</si>
  <si>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</si>
  <si>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</si>
  <si>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</si>
  <si>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</si>
  <si>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</si>
  <si>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</si>
  <si>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</si>
  <si>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</si>
  <si>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</si>
  <si>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</si>
  <si>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</si>
  <si>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</si>
  <si>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</si>
  <si>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</si>
  <si>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</si>
  <si>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</si>
  <si>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</si>
  <si>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</si>
  <si>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</si>
  <si>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</si>
  <si>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</si>
  <si>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</si>
  <si>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</si>
  <si>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</si>
  <si>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</si>
  <si>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</si>
  <si>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</si>
  <si>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</si>
  <si>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</si>
  <si>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</si>
  <si>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</si>
  <si>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</si>
  <si>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</si>
  <si>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</si>
  <si>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</si>
  <si>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</si>
  <si>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</si>
  <si>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</si>
  <si>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</si>
  <si>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</si>
  <si>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</si>
  <si>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</si>
  <si>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</si>
  <si>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</si>
  <si>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</si>
  <si>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</si>
  <si>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</si>
  <si>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</si>
  <si>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</si>
  <si>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</si>
  <si>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</si>
  <si>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</si>
  <si>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</si>
  <si>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</si>
  <si>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</si>
  <si>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</si>
  <si>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</si>
  <si>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</si>
  <si>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</si>
  <si>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</si>
  <si>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</si>
  <si>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</si>
  <si>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</si>
  <si>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</si>
  <si>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</si>
  <si>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</si>
  <si>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</si>
  <si>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</si>
  <si>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</si>
  <si>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</si>
  <si>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</si>
  <si>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</si>
  <si>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</si>
  <si>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</si>
  <si>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</si>
  <si>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</si>
  <si>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</si>
  <si>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</si>
  <si>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</si>
  <si>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</si>
  <si>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</si>
  <si>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</si>
  <si>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</si>
  <si>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</si>
  <si>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</si>
  <si>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</si>
  <si>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</si>
  <si>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</si>
  <si>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</si>
  <si>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</si>
  <si>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</si>
  <si>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</si>
  <si>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</si>
  <si>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</si>
  <si>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</si>
  <si>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</si>
  <si>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</si>
  <si>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</si>
  <si>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</si>
  <si>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</si>
  <si>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</si>
  <si>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</si>
  <si>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</si>
  <si>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</si>
  <si>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</si>
  <si>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</si>
  <si>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</si>
  <si>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</si>
  <si>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</si>
  <si>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</si>
  <si>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</si>
  <si>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</si>
  <si>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</si>
  <si>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</si>
  <si>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</si>
  <si>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</si>
  <si>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</si>
  <si>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</si>
  <si>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</si>
  <si>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</si>
  <si>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</si>
  <si>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</si>
  <si>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</si>
  <si>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</si>
  <si>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</si>
  <si>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</si>
  <si>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</si>
  <si>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</si>
  <si>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</si>
  <si>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</si>
  <si>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</si>
  <si>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</si>
  <si>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</si>
  <si>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</si>
  <si>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</si>
  <si>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</si>
  <si>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</si>
  <si>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</si>
  <si>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</si>
  <si>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</si>
  <si>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</si>
  <si>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</si>
  <si>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</si>
  <si>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</si>
  <si>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</si>
  <si>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</si>
  <si>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</si>
  <si>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</si>
  <si>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</si>
  <si>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</si>
  <si>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</si>
  <si>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</si>
  <si>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</si>
  <si>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</si>
  <si>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</si>
  <si>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</si>
  <si>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</si>
  <si>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</si>
  <si>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</si>
  <si>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</si>
  <si>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</si>
  <si>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</si>
  <si>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</si>
  <si>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</si>
  <si>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</si>
  <si>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</si>
  <si>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</si>
  <si>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</si>
  <si>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</si>
  <si>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</si>
  <si>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</si>
  <si>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</si>
  <si>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</si>
  <si>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</si>
  <si>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</si>
  <si>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</si>
  <si>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</si>
  <si>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</si>
  <si>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</si>
  <si>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</si>
  <si>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</si>
  <si>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</si>
  <si>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</si>
  <si>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</si>
  <si>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</si>
  <si>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</si>
  <si>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</si>
  <si>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</si>
  <si>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</si>
  <si>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</si>
  <si>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</si>
  <si>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</si>
  <si>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</si>
  <si>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</si>
  <si>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</si>
  <si>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</si>
  <si>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</si>
  <si>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</si>
  <si>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</si>
  <si>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</si>
  <si>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</si>
  <si>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</si>
  <si>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</si>
  <si>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</si>
  <si>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</si>
  <si>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</si>
  <si>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</si>
  <si>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</si>
  <si>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</si>
  <si>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</si>
  <si>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</si>
  <si>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</si>
  <si>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</si>
  <si>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</si>
  <si>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</si>
  <si>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</si>
  <si>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</si>
  <si>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</si>
  <si>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</si>
  <si>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</si>
  <si>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</si>
  <si>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</si>
  <si>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</si>
  <si>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</si>
  <si>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</si>
  <si>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</si>
  <si>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</si>
  <si>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</si>
  <si>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</si>
  <si>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</si>
  <si>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</si>
  <si>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</si>
  <si>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</si>
  <si>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</si>
  <si>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</si>
  <si>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</si>
  <si>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</si>
  <si>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</si>
  <si>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</si>
  <si>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</si>
  <si>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</si>
  <si>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</si>
  <si>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</si>
  <si>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</si>
  <si>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</si>
  <si>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</si>
  <si>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</si>
  <si>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</si>
  <si>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</si>
  <si>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</si>
  <si>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</si>
  <si>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</si>
  <si>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</si>
  <si>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</si>
  <si>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</si>
  <si>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</si>
  <si>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</si>
  <si>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</si>
  <si>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</si>
  <si>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</si>
  <si>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</si>
  <si>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</si>
  <si>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</si>
  <si>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</si>
  <si>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</si>
  <si>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</si>
  <si>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</si>
  <si>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</si>
  <si>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</si>
  <si>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</si>
  <si>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</si>
  <si>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</si>
  <si>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</si>
  <si>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</si>
  <si>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</si>
  <si>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</si>
  <si>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</si>
  <si>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</si>
  <si>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</si>
  <si>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</si>
  <si>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</si>
  <si>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</si>
  <si>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</si>
  <si>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</si>
  <si>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</si>
  <si>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</si>
  <si>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</si>
  <si>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</si>
  <si>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</si>
  <si>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</si>
  <si>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</si>
  <si>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</si>
  <si>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</si>
  <si>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</si>
  <si>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</si>
  <si>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</si>
  <si>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</si>
  <si>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</si>
  <si>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</si>
  <si>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</si>
  <si>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</si>
  <si>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</si>
  <si>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</si>
  <si>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</si>
  <si>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</si>
  <si>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</si>
  <si>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</si>
  <si>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</si>
  <si>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</si>
  <si>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</si>
  <si>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</si>
  <si>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</si>
  <si>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</si>
  <si>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</si>
  <si>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</si>
  <si>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</si>
  <si>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</si>
  <si>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</si>
  <si>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</si>
  <si>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</si>
  <si>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</si>
  <si>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</si>
  <si>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</si>
  <si>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</si>
  <si>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</si>
  <si>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</si>
  <si>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</si>
  <si>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</si>
  <si>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</si>
  <si>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</si>
  <si>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</si>
  <si>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</si>
  <si>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</si>
  <si>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</si>
  <si>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</si>
  <si>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</si>
  <si>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</si>
  <si>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</si>
  <si>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</si>
  <si>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</si>
  <si>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</si>
  <si>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</si>
  <si>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</si>
  <si>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</si>
  <si>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</si>
  <si>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</si>
  <si>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</si>
  <si>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</si>
  <si>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</si>
  <si>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</si>
  <si>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</si>
  <si>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</si>
  <si>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</si>
  <si>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</si>
  <si>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</si>
  <si>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</si>
  <si>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</si>
  <si>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</si>
  <si>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</si>
  <si>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</si>
  <si>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</si>
  <si>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</si>
  <si>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</si>
  <si>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</si>
  <si>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</si>
  <si>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</si>
  <si>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</si>
  <si>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</si>
  <si>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</si>
  <si>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</si>
  <si>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</si>
  <si>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</si>
  <si>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</si>
  <si>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</si>
  <si>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</si>
  <si>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</si>
  <si>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</si>
  <si>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</si>
  <si>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</si>
  <si>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</si>
  <si>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</si>
  <si>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</si>
  <si>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</si>
  <si>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</si>
  <si>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</si>
  <si>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</si>
  <si>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</si>
  <si>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</si>
  <si>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</si>
  <si>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</si>
  <si>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</si>
  <si>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</si>
  <si>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</si>
  <si>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</si>
  <si>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</si>
  <si>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</si>
  <si>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</si>
  <si>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</si>
  <si>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</si>
  <si>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</si>
  <si>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</si>
  <si>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</si>
  <si>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</si>
  <si>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</si>
  <si>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</si>
  <si>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</si>
  <si>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</si>
  <si>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</si>
  <si>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</si>
  <si>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</si>
  <si>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</si>
  <si>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</si>
  <si>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</si>
  <si>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</si>
  <si>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</si>
  <si>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</si>
  <si>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</si>
  <si>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</si>
  <si>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</si>
  <si>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</si>
  <si>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</si>
  <si>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</si>
  <si>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</si>
  <si>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</si>
  <si>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</si>
  <si>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</si>
  <si>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</si>
  <si>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</si>
  <si>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</si>
  <si>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</si>
  <si>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</si>
  <si>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</si>
  <si>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</si>
  <si>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</si>
  <si>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</si>
  <si>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</si>
  <si>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</si>
  <si>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</si>
  <si>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</si>
  <si>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</si>
  <si>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</si>
  <si>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</si>
  <si>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</si>
  <si>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</si>
  <si>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</si>
  <si>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</si>
  <si>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</si>
  <si>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</si>
  <si>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</si>
  <si>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</si>
  <si>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</si>
  <si>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</si>
  <si>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</si>
  <si>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</si>
  <si>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</si>
  <si>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</si>
  <si>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</si>
  <si>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</si>
  <si>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</si>
  <si>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</si>
  <si>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</si>
  <si>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</si>
  <si>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</si>
  <si>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</si>
  <si>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</si>
  <si>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</si>
  <si>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</si>
  <si>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</si>
  <si>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</si>
  <si>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</si>
  <si>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</si>
  <si>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</si>
  <si>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</si>
  <si>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</si>
  <si>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</si>
  <si>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</si>
  <si>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</si>
  <si>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</si>
  <si>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</si>
  <si>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</si>
  <si>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</si>
  <si>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</si>
  <si>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</si>
  <si>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</si>
  <si>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</si>
  <si>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</si>
  <si>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</si>
  <si>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</si>
  <si>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</si>
  <si>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</si>
  <si>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</si>
  <si>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</si>
  <si>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</si>
  <si>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</si>
  <si>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</si>
  <si>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</si>
  <si>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</si>
  <si>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</si>
  <si>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</si>
  <si>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</si>
  <si>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</si>
  <si>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</si>
  <si>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</si>
  <si>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</si>
  <si>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</si>
  <si>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</si>
  <si>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</si>
  <si>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</si>
  <si>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</si>
  <si>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</si>
  <si>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</si>
  <si>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</si>
  <si>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</si>
  <si>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</si>
  <si>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</si>
  <si>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</si>
  <si>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</si>
  <si>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</si>
  <si>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</si>
  <si>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</si>
  <si>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</si>
  <si>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</si>
  <si>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</si>
  <si>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</si>
  <si>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</si>
  <si>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</si>
  <si>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</si>
  <si>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</si>
  <si>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</si>
  <si>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</si>
  <si>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</si>
  <si>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</si>
  <si>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</si>
  <si>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</si>
  <si>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</si>
  <si>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</si>
  <si>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</si>
  <si>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</si>
  <si>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</si>
  <si>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</si>
  <si>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</si>
  <si>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</si>
  <si>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</si>
  <si>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</si>
  <si>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</si>
  <si>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</si>
  <si>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</si>
  <si>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</si>
  <si>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</si>
  <si>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</si>
  <si>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</si>
  <si>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</si>
  <si>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</si>
  <si>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</si>
  <si>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</si>
  <si>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</si>
  <si>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</si>
  <si>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</si>
  <si>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</si>
  <si>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</si>
  <si>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</si>
  <si>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</si>
  <si>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</si>
  <si>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</si>
  <si>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</si>
  <si>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</si>
  <si>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</si>
  <si>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</si>
  <si>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</si>
  <si>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</si>
  <si>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</si>
  <si>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</si>
  <si>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</si>
  <si>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</si>
  <si>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</si>
  <si>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</si>
  <si>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</si>
  <si>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</si>
  <si>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</si>
  <si>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</si>
  <si>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</si>
  <si>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</si>
  <si>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</si>
  <si>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</si>
  <si>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</si>
  <si>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</si>
  <si>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</si>
  <si>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</si>
  <si>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</si>
  <si>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</si>
  <si>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</si>
  <si>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</si>
  <si>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</si>
  <si>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</si>
  <si>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</si>
  <si>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</si>
  <si>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</si>
  <si>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</si>
  <si>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</si>
  <si>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</si>
  <si>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</si>
  <si>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</si>
  <si>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</si>
  <si>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</si>
  <si>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</si>
  <si>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</si>
  <si>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</si>
  <si>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</si>
  <si>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</si>
  <si>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</si>
  <si>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</si>
  <si>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</si>
  <si>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</si>
  <si>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</si>
  <si>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</si>
  <si>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</si>
  <si>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</si>
  <si>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</si>
  <si>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</si>
  <si>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</si>
  <si>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</si>
  <si>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</si>
  <si>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</si>
  <si>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</si>
  <si>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</si>
  <si>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</si>
  <si>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</si>
  <si>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</si>
  <si>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</si>
  <si>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</si>
  <si>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</si>
  <si>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</si>
  <si>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</si>
  <si>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</si>
  <si>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</si>
  <si>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</si>
  <si>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</si>
  <si>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</si>
  <si>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</si>
  <si>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</si>
  <si>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</si>
  <si>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</si>
  <si>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</si>
  <si>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</si>
  <si>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</si>
  <si>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</si>
  <si>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</si>
  <si>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</si>
  <si>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</si>
  <si>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</si>
  <si>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</si>
  <si>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</si>
  <si>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</si>
  <si>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</si>
  <si>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</si>
  <si>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</si>
  <si>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</si>
  <si>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</si>
  <si>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</si>
  <si>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</si>
  <si>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</si>
  <si>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</si>
  <si>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</si>
  <si>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</si>
  <si>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</si>
  <si>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</si>
  <si>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</si>
  <si>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</si>
  <si>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</si>
  <si>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</si>
  <si>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</si>
  <si>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</si>
  <si>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</si>
  <si>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</si>
  <si>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</si>
  <si>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</si>
  <si>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</si>
  <si>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</si>
  <si>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</si>
  <si>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</si>
  <si>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</si>
  <si>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</si>
  <si>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</si>
  <si>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</si>
  <si>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</si>
  <si>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</si>
  <si>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</si>
  <si>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</si>
  <si>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</si>
  <si>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</si>
  <si>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</si>
  <si>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</si>
  <si>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</si>
  <si>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</si>
  <si>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</si>
  <si>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</si>
  <si>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</si>
  <si>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</si>
  <si>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</si>
  <si>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</si>
  <si>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</si>
  <si>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</si>
  <si>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</si>
  <si>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</si>
  <si>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</si>
  <si>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</si>
  <si>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</si>
  <si>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</si>
  <si>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</si>
  <si>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</si>
  <si>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</si>
  <si>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</si>
  <si>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</si>
  <si>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</si>
  <si>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</si>
  <si>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</si>
  <si>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</si>
  <si>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</si>
  <si>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</si>
  <si>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</si>
  <si>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</si>
  <si>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</si>
  <si>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</si>
  <si>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</si>
  <si>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</si>
  <si>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</si>
  <si>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</si>
  <si>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</si>
  <si>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</si>
  <si>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</si>
  <si>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</si>
  <si>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</si>
  <si>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</si>
  <si>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</si>
  <si>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</si>
  <si>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</si>
  <si>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</si>
  <si>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</si>
  <si>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</si>
  <si>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</si>
  <si>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</si>
  <si>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</si>
  <si>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</si>
  <si>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</si>
  <si>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</si>
  <si>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</si>
  <si>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</si>
  <si>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</si>
  <si>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</si>
  <si>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</si>
  <si>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</si>
  <si>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</si>
  <si>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</si>
  <si>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</si>
  <si>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</si>
  <si>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</si>
  <si>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</si>
  <si>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</si>
  <si>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</si>
  <si>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</si>
  <si>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</si>
  <si>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</si>
  <si>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</si>
  <si>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</si>
  <si>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</si>
  <si>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</si>
  <si>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</si>
  <si>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</si>
  <si>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</si>
  <si>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</si>
  <si>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</si>
  <si>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</si>
  <si>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</si>
  <si>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</si>
  <si>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</si>
  <si>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</si>
  <si>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</si>
  <si>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</si>
  <si>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</si>
  <si>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</si>
  <si>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</si>
  <si>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</si>
  <si>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</si>
  <si>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</si>
  <si>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</si>
  <si>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</si>
  <si>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</si>
  <si>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</si>
  <si>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</si>
  <si>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</si>
  <si>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</si>
  <si>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</si>
  <si>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</si>
  <si>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</si>
  <si>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</si>
  <si>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</si>
  <si>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</si>
  <si>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</si>
  <si>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</si>
  <si>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</si>
  <si>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</si>
  <si>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</si>
  <si>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</si>
  <si>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</si>
  <si>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</si>
  <si>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</si>
  <si>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</si>
  <si>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</si>
  <si>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</si>
  <si>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</si>
  <si>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</si>
  <si>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</si>
  <si>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</si>
  <si>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</si>
  <si>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</si>
  <si>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</si>
  <si>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</si>
  <si>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</si>
  <si>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</si>
  <si>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</si>
  <si>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</si>
  <si>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</si>
  <si>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</si>
  <si>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</si>
  <si>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</si>
  <si>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</si>
  <si>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</si>
  <si>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</si>
  <si>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</si>
  <si>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</si>
  <si>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</si>
  <si>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</si>
  <si>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</si>
  <si>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</si>
  <si>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</si>
  <si>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</si>
  <si>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</si>
  <si>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</si>
  <si>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</si>
  <si>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</si>
  <si>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</si>
  <si>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</si>
  <si>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</si>
  <si>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</si>
  <si>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</si>
  <si>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</si>
  <si>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</si>
  <si>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</si>
  <si>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</si>
  <si>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</si>
  <si>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</si>
  <si>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</si>
  <si>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</si>
  <si>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</si>
  <si>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</si>
  <si>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</si>
  <si>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</si>
  <si>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</si>
  <si>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</si>
  <si>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</si>
  <si>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</si>
  <si>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</si>
  <si>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</si>
  <si>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</si>
  <si>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</si>
  <si>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</si>
  <si>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</si>
  <si>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</si>
  <si>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</si>
  <si>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</si>
  <si>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</si>
  <si>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</si>
  <si>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</si>
  <si>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</si>
  <si>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</si>
  <si>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</si>
  <si>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</si>
  <si>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</si>
  <si>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</si>
  <si>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</si>
  <si>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</si>
  <si>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</si>
  <si>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</si>
  <si>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</si>
  <si>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</si>
  <si>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</si>
  <si>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</si>
  <si>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</si>
  <si>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</si>
  <si>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</si>
  <si>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</si>
  <si>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</si>
  <si>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</si>
  <si>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</si>
  <si>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</si>
  <si>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</si>
  <si>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</si>
  <si>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</si>
  <si>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</si>
  <si>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</si>
  <si>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</si>
  <si>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</si>
  <si>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</si>
  <si>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</si>
  <si>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</si>
  <si>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</si>
  <si>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</si>
  <si>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</si>
  <si>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</si>
  <si>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</si>
  <si>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</si>
  <si>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</si>
  <si>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</si>
  <si>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</si>
  <si>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</si>
  <si>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</si>
  <si>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</si>
  <si>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</si>
  <si>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</si>
  <si>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(11 campos)</t>
  </si>
  <si>
    <t>OK (6 campos)</t>
  </si>
  <si>
    <t>Package 6</t>
  </si>
  <si>
    <t>PROPERTY_ENERGY_CERTIFICATEPRMRY_ENRGY_DMND_RFRNC_VL</t>
  </si>
  <si>
    <t>Plano anterior (campo adicionado 21/02)</t>
  </si>
  <si>
    <t>Em teste</t>
  </si>
  <si>
    <t>Em Teste</t>
  </si>
  <si>
    <t xml:space="preserve">Em Implementação </t>
  </si>
  <si>
    <t>Em Implementação</t>
  </si>
  <si>
    <r>
      <rPr>
        <b/>
        <sz val="11"/>
        <rFont val="Santander Text"/>
        <family val="2"/>
      </rPr>
      <t xml:space="preserve">1. Gloval:
</t>
    </r>
    <r>
      <rPr>
        <sz val="11"/>
        <rFont val="Santander Text"/>
        <family val="2"/>
      </rPr>
      <t xml:space="preserve">- Início dos testes dos 44 campos da tabela de </t>
    </r>
    <r>
      <rPr>
        <i/>
        <sz val="11"/>
        <rFont val="Santander Text"/>
        <family val="2"/>
      </rPr>
      <t>input</t>
    </r>
    <r>
      <rPr>
        <sz val="11"/>
        <rFont val="Santander Text"/>
        <family val="2"/>
      </rPr>
      <t xml:space="preserve"> da Gloval. Denote-se que os acessos foram disponibilizadas no passada quarta feira (dia 19/02) e neste sentido iremos concluir os testes na próxima segunda feira (24/02). 
- Adicionalmente, após a conclusão do processo de importação das tabelas de adjudicados no âmbito do projeto dos satélites será necessário adaptar o </t>
    </r>
    <r>
      <rPr>
        <i/>
        <sz val="11"/>
        <rFont val="Santander Text"/>
        <family val="2"/>
      </rPr>
      <t>input</t>
    </r>
    <r>
      <rPr>
        <sz val="11"/>
        <rFont val="Santander Text"/>
        <family val="2"/>
      </rPr>
      <t xml:space="preserve"> carregado no </t>
    </r>
    <r>
      <rPr>
        <i/>
        <sz val="11"/>
        <rFont val="Santander Text"/>
        <family val="2"/>
      </rPr>
      <t>front end</t>
    </r>
    <r>
      <rPr>
        <sz val="11"/>
        <rFont val="Santander Text"/>
        <family val="2"/>
      </rPr>
      <t xml:space="preserve"> de modo a garantir a coerência das chaves internas do banco de imóveis adjudicados.
</t>
    </r>
    <r>
      <rPr>
        <b/>
        <sz val="11"/>
        <rFont val="Santander Text"/>
        <family val="2"/>
      </rPr>
      <t>2. Tabela de certificados:</t>
    </r>
    <r>
      <rPr>
        <sz val="11"/>
        <rFont val="Santander Text"/>
        <family val="2"/>
      </rPr>
      <t xml:space="preserve">
- Em virtude da disponibilização dos acessos, serão concluídos os testes de dois campos na próxima segunda feira (24/02).
- Existem 2 campos em Validação de EF devido ao tema dos certificados. Aguardamos resposta da Corporação.
- Foi adicionado 1 novo campo à tabela relativo ao denominador do rácio do NtC. Denote-se que a sua especificação não se encontra totalmente finalizada uma vez que a equipa de Gestão de Empreendimentos ainda não tem informação do filtro necessário para obtenção do campo. No entanto, este campo já se encontra implementado por IT com a parte da especificação já fechada.
 </t>
    </r>
  </si>
  <si>
    <r>
      <rPr>
        <b/>
        <sz val="11"/>
        <color theme="1"/>
        <rFont val="Santander Text"/>
        <family val="2"/>
      </rPr>
      <t xml:space="preserve">1. Tabela de </t>
    </r>
    <r>
      <rPr>
        <b/>
        <i/>
        <sz val="11"/>
        <color theme="1"/>
        <rFont val="Santander Text"/>
        <family val="2"/>
      </rPr>
      <t xml:space="preserve">Input </t>
    </r>
    <r>
      <rPr>
        <b/>
        <sz val="11"/>
        <color theme="1"/>
        <rFont val="Santander Text"/>
        <family val="2"/>
      </rPr>
      <t>Marcação Verde:</t>
    </r>
    <r>
      <rPr>
        <sz val="11"/>
        <color theme="1"/>
        <rFont val="Santander Text"/>
        <family val="2"/>
      </rPr>
      <t xml:space="preserve">
- Foram adicionados 2 campos à tabela input. 
</t>
    </r>
    <r>
      <rPr>
        <b/>
        <sz val="11"/>
        <color theme="1"/>
        <rFont val="Santander Text"/>
        <family val="2"/>
      </rPr>
      <t xml:space="preserve">
2. Tabela de Output Marcação Verde:
</t>
    </r>
    <r>
      <rPr>
        <sz val="11"/>
        <color theme="1"/>
        <rFont val="Santander Text"/>
        <family val="2"/>
      </rPr>
      <t xml:space="preserve">- Foi concluída e partilhada a especificação de todos campos da tabela de Output de marcação verde. Os mesmos encontram-se agora em implementação pela equipa de Tecnologia.
- Foram adicionados 2 campos à tabela de output. 
</t>
    </r>
    <r>
      <rPr>
        <b/>
        <sz val="11"/>
        <color theme="1"/>
        <rFont val="Santander Text"/>
        <family val="2"/>
      </rPr>
      <t xml:space="preserve">
Adicionalmente, foram disponibilizados pela equipa de IT para testes:</t>
    </r>
    <r>
      <rPr>
        <sz val="11"/>
        <color theme="1"/>
        <rFont val="Santander Text"/>
        <family val="2"/>
      </rPr>
      <t xml:space="preserve">
- 5 campos relativos ao </t>
    </r>
    <r>
      <rPr>
        <i/>
        <sz val="11"/>
        <color theme="1"/>
        <rFont val="Santander Text"/>
        <family val="2"/>
      </rPr>
      <t>Input</t>
    </r>
    <r>
      <rPr>
        <sz val="11"/>
        <color theme="1"/>
        <rFont val="Santander Text"/>
        <family val="2"/>
      </rPr>
      <t xml:space="preserve"> Corporativo de Risco Físico por Zip Code
- 4 campos relativos ao risco físico agudo/crónico dos bens imóveis 
</t>
    </r>
  </si>
  <si>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</si>
  <si>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</si>
  <si>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</si>
  <si>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</si>
  <si>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</si>
  <si>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</si>
  <si>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</si>
  <si>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</si>
  <si>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</si>
  <si>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</si>
  <si>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</si>
  <si>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</si>
  <si>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</si>
  <si>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</si>
  <si>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package 3</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</si>
  <si>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Foram disponibilizados os acessos ao </t>
    </r>
    <r>
      <rPr>
        <i/>
        <sz val="11"/>
        <color theme="1"/>
        <rFont val="Santander Text"/>
        <family val="2"/>
      </rPr>
      <t>front end</t>
    </r>
    <r>
      <rPr>
        <sz val="11"/>
        <color theme="1"/>
        <rFont val="Santander Text"/>
        <family val="2"/>
      </rPr>
      <t xml:space="preserve"> na passada quarta feira (12/02) . Em virtude disto, serão concluídos os testes à tabela de</t>
    </r>
    <r>
      <rPr>
        <i/>
        <sz val="11"/>
        <color theme="1"/>
        <rFont val="Santander Text"/>
        <family val="2"/>
      </rPr>
      <t xml:space="preserve"> input</t>
    </r>
    <r>
      <rPr>
        <sz val="11"/>
        <color theme="1"/>
        <rFont val="Santander Text"/>
        <family val="2"/>
      </rPr>
      <t xml:space="preserve"> da Gloval e de 2 campos da tabela de output de certificados na próxima segunda feira (24/02). Adicionalmente, foi adicionado 1 novo campo à tabela de certificados (denominador do rácio Ntc) e 2 campos encontram-se em Validação EF (tema certificados).
</t>
    </r>
    <r>
      <rPr>
        <b/>
        <sz val="11"/>
        <color theme="1"/>
        <rFont val="Santander Text"/>
        <family val="2"/>
      </rPr>
      <t>2. Modelo Verde:</t>
    </r>
    <r>
      <rPr>
        <sz val="11"/>
        <color theme="1"/>
        <rFont val="Santander Text"/>
        <family val="2"/>
      </rPr>
      <t xml:space="preserve"> Conforme planeado, foi concluída e partilhada a especificação dos campos da tabela de Output de marcação verde, à exceção de 1 campo.
</t>
    </r>
    <r>
      <rPr>
        <b/>
        <sz val="11"/>
        <color theme="1"/>
        <rFont val="Santander Text"/>
        <family val="2"/>
      </rPr>
      <t>3. Loan Tape:</t>
    </r>
    <r>
      <rPr>
        <sz val="11"/>
        <color theme="1"/>
        <rFont val="Santander Text"/>
        <family val="2"/>
      </rPr>
      <t xml:space="preserve"> 
</t>
    </r>
    <r>
      <rPr>
        <b/>
        <sz val="11"/>
        <color theme="1"/>
        <rFont val="Santander Text"/>
        <family val="2"/>
      </rPr>
      <t>FY24</t>
    </r>
    <r>
      <rPr>
        <sz val="11"/>
        <color theme="1"/>
        <rFont val="Santander Text"/>
        <family val="2"/>
      </rPr>
      <t xml:space="preserve">: Foi partilhada a especificação de 1 dos dois campos planeados;
</t>
    </r>
    <r>
      <rPr>
        <b/>
        <sz val="11"/>
        <color theme="1"/>
        <rFont val="Santander Text"/>
        <family val="2"/>
      </rPr>
      <t>FY25</t>
    </r>
    <r>
      <rPr>
        <sz val="11"/>
        <color theme="1"/>
        <rFont val="Santander Text"/>
        <family val="2"/>
      </rPr>
      <t xml:space="preserve">: Foram concluídas e partilhadas com a equipa de Tecnologia as especificações de 6 dos 7 campos referentes ao packages 5. Dos campos do package 4 da semana anterior, foi concluído 1 campo.
Deste modo, ficam a faltar fechas as especificações dos seguintes campos:
- 3 campos do Package 4 [tema certificados]
- 1 campo do Package 5 [pendente Corporação]
- 1 campo de FY24 [sstnbl_indctr]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Testar todos os campos da tabela de input da Gloval e tabela de certificados (2 campos).
-</t>
    </r>
    <r>
      <rPr>
        <b/>
        <sz val="11"/>
        <color theme="1"/>
        <rFont val="Santander Text"/>
        <family val="2"/>
      </rPr>
      <t xml:space="preserve"> FY24: </t>
    </r>
    <r>
      <rPr>
        <sz val="11"/>
        <color theme="1"/>
        <rFont val="Santander Text"/>
        <family val="2"/>
      </rPr>
      <t xml:space="preserve">Concluir as especificações de 2 campos de certificados, concluindo assim as especificações do Modelo de Bens Imóveis.
</t>
    </r>
    <r>
      <rPr>
        <b/>
        <sz val="11"/>
        <color theme="1"/>
        <rFont val="Santander Text"/>
        <family val="2"/>
      </rPr>
      <t>2. Modelo Verde</t>
    </r>
    <r>
      <rPr>
        <sz val="11"/>
        <color theme="1"/>
        <rFont val="Santander Text"/>
        <family val="2"/>
      </rPr>
      <t xml:space="preserve">
- </t>
    </r>
    <r>
      <rPr>
        <b/>
        <sz val="11"/>
        <color theme="1"/>
        <rFont val="Santander Text"/>
        <family val="2"/>
      </rPr>
      <t>FY24</t>
    </r>
    <r>
      <rPr>
        <sz val="11"/>
        <color theme="1"/>
        <rFont val="Santander Text"/>
        <family val="2"/>
      </rPr>
      <t xml:space="preserve">: Concluir a specificação do campo sstnbl_indctr.
</t>
    </r>
    <r>
      <rPr>
        <b/>
        <sz val="11"/>
        <color theme="1"/>
        <rFont val="Santander Text"/>
        <family val="2"/>
      </rPr>
      <t>- FY24:</t>
    </r>
    <r>
      <rPr>
        <sz val="11"/>
        <color theme="1"/>
        <rFont val="Santander Text"/>
        <family val="2"/>
      </rPr>
      <t xml:space="preserve"> Na próxima semana está previsto testar 17 campos [</t>
    </r>
    <r>
      <rPr>
        <i/>
        <sz val="11"/>
        <color theme="1"/>
        <rFont val="Santander Text"/>
        <family val="2"/>
      </rPr>
      <t>Input</t>
    </r>
    <r>
      <rPr>
        <sz val="11"/>
        <color theme="1"/>
        <rFont val="Santander Text"/>
        <family val="2"/>
      </rPr>
      <t xml:space="preserve"> Risco Físico Zip Code, Emissões Clientes e Risco Físico Bens Imóveis].
</t>
    </r>
    <r>
      <rPr>
        <b/>
        <sz val="11"/>
        <color theme="1"/>
        <rFont val="Santander Text"/>
        <family val="2"/>
      </rPr>
      <t>3. Loan Tape</t>
    </r>
    <r>
      <rPr>
        <sz val="11"/>
        <color theme="1"/>
        <rFont val="Santander Text"/>
        <family val="2"/>
      </rPr>
      <t xml:space="preserve">
- </t>
    </r>
    <r>
      <rPr>
        <b/>
        <sz val="11"/>
        <color theme="1"/>
        <rFont val="Santander Text"/>
        <family val="2"/>
      </rPr>
      <t>FY24 e FY25</t>
    </r>
    <r>
      <rPr>
        <sz val="11"/>
        <color theme="1"/>
        <rFont val="Santander Text"/>
        <family val="2"/>
      </rPr>
      <t xml:space="preserve">: Na próxima semana, está previsto fechar a especificação de 4 campos do FY25 e 6 campos do FY24 [campos de juros e comissões,sstnbl_indctr e 2 campos de certificados] .
- </t>
    </r>
    <r>
      <rPr>
        <b/>
        <sz val="11"/>
        <color theme="1"/>
        <rFont val="Santander Text"/>
        <family val="2"/>
      </rPr>
      <t xml:space="preserve">FY24: </t>
    </r>
    <r>
      <rPr>
        <sz val="11"/>
        <color theme="1"/>
        <rFont val="Santander Text"/>
        <family val="2"/>
      </rPr>
      <t>Na próxima semana está previsto testar 2 campos da tabela de Garantias.</t>
    </r>
  </si>
  <si>
    <r>
      <t xml:space="preserve">1. Foram concluídas e partilhadas as especificações de 6 dos 7 campos planeados do Package 5 (FY25):
</t>
    </r>
    <r>
      <rPr>
        <sz val="11"/>
        <color theme="1"/>
        <rFont val="Santander Text"/>
        <family val="2"/>
      </rPr>
      <t xml:space="preserve">- 1 campos da tabela de contratos
- 1 campo da tabela de clientes
- 1 campo da tabela de Garantias
- 1 campo da tabela de relação Contrato-Garantia
- 2 campos da tabela de relação Contrato-Atividade
O campo que não foi concluído está pendente de resposta da corporação.
</t>
    </r>
    <r>
      <rPr>
        <b/>
        <sz val="11"/>
        <color theme="1"/>
        <rFont val="Santander Text"/>
        <family val="2"/>
      </rPr>
      <t xml:space="preserve">2. </t>
    </r>
    <r>
      <rPr>
        <sz val="11"/>
        <color theme="1"/>
        <rFont val="Santander Text"/>
        <family val="2"/>
      </rPr>
      <t xml:space="preserve">Adicionalmente, foi concluída e partilhada a especificação de 1 dos 2 campos de FY24. O outro campo será fechado durante a próxima semana.
</t>
    </r>
    <r>
      <rPr>
        <b/>
        <sz val="11"/>
        <color theme="4"/>
        <rFont val="Santander Text"/>
        <family val="2"/>
      </rPr>
      <t xml:space="preserve">
</t>
    </r>
    <r>
      <rPr>
        <b/>
        <sz val="11"/>
        <color theme="1"/>
        <rFont val="Santander Text"/>
        <family val="2"/>
      </rPr>
      <t xml:space="preserve">3. </t>
    </r>
    <r>
      <rPr>
        <sz val="11"/>
        <color theme="1"/>
        <rFont val="Santander Text"/>
        <family val="2"/>
      </rPr>
      <t>Adicionalmente, existem ainda 3 campos do Package 4 pendentes, relativos ao tema dos certificados.</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</si>
  <si>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|21 de fevereiro a 28 de fevereiro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</si>
</sst>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i/>
      <sz val="11"/>
      <name val="Santander Text"/>
      <family val="2"/>
    </font>
    <font>
      <sz val="11"/>
      <color rgb="FFFFC000"/>
      <name val="Santander Text"/>
      <family val="2"/>
    </font>
    <font>
      <b/>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8" fillId="33" borderId="64" xfId="0" applyFont="1" applyFill="1" applyBorder="1" applyAlignment="1">
      <alignment horizontal="center"/>
    </xf>
    <xf numFmtId="0" fontId="79" fillId="29" borderId="54" xfId="0" applyFont="1" applyFill="1" applyBorder="1" applyAlignment="1">
      <alignment horizontal="center"/>
    </xf>
    <xf numFmtId="0" fontId="71" fillId="36" borderId="63" xfId="0" applyFont="1" applyFill="1" applyBorder="1" applyAlignment="1">
      <alignment horizontal="center"/>
    </xf>
    <xf numFmtId="0" fontId="79"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81" fillId="5" borderId="0" xfId="0" applyFont="1" applyFill="1"/>
    <xf numFmtId="0" fontId="82" fillId="0" borderId="0" xfId="0" applyFont="1"/>
    <xf numFmtId="0" fontId="83" fillId="0" borderId="0" xfId="0" applyFont="1"/>
    <xf numFmtId="0" fontId="84" fillId="0" borderId="0" xfId="0" applyFont="1"/>
    <xf numFmtId="0" fontId="77"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80">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solidFill>
              <a:schemeClr val="bg1"/>
            </a:solidFill>
          </a:ln>
          <a:effectLst/>
        </c:spPr>
      </c:pivotFmt>
      <c:pivotFmt>
        <c:idx val="63"/>
        <c:spPr>
          <a:solidFill>
            <a:srgbClr val="FF0000"/>
          </a:solidFill>
          <a:ln>
            <a:solidFill>
              <a:schemeClr val="bg1"/>
            </a:solidFill>
          </a:ln>
          <a:effectLst/>
        </c:spPr>
      </c:pivotFmt>
      <c:pivotFmt>
        <c:idx val="64"/>
        <c:spPr>
          <a:solidFill>
            <a:srgbClr val="FFC000"/>
          </a:solidFill>
          <a:ln>
            <a:solidFill>
              <a:schemeClr val="bg1"/>
            </a:solidFill>
          </a:ln>
          <a:effectLst/>
        </c:spPr>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C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Pivots2'!$B$67:$B$71</c:f>
              <c:strCache>
                <c:ptCount val="4"/>
                <c:pt idx="0">
                  <c:v>0. Cancelado</c:v>
                </c:pt>
                <c:pt idx="1">
                  <c:v>1. Concluído</c:v>
                </c:pt>
                <c:pt idx="2">
                  <c:v>2.1 Em Teste</c:v>
                </c:pt>
                <c:pt idx="3">
                  <c:v>4. Validação EF</c:v>
                </c:pt>
              </c:strCache>
            </c:strRef>
          </c:cat>
          <c:val>
            <c:numRef>
              <c:f>'Aux - Pivots2'!$C$67:$C$71</c:f>
              <c:numCache>
                <c:formatCode>General</c:formatCode>
                <c:ptCount val="4"/>
                <c:pt idx="0">
                  <c:v>12</c:v>
                </c:pt>
                <c:pt idx="1">
                  <c:v>148</c:v>
                </c:pt>
                <c:pt idx="2">
                  <c:v>46</c:v>
                </c:pt>
                <c:pt idx="3">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41</c:v>
                </c:pt>
                <c:pt idx="4">
                  <c:v>14</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8</c:v>
                </c:pt>
                <c:pt idx="4">
                  <c:v>4</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2.2 Em especificação</c:v>
                </c:pt>
              </c:strCache>
            </c:strRef>
          </c:tx>
          <c:spPr>
            <a:solidFill>
              <a:srgbClr val="FFCB32">
                <a:lumMod val="50000"/>
              </a:srgbClr>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dLbl>
              <c:idx val="1"/>
              <c:layout>
                <c:manualLayout>
                  <c:x val="-2.8934074394973658E-3"/>
                  <c:y val="-1.6505196055091001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BD-41A5-B6F6-A5F63EB6F3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1">
                  <c:v>1</c:v>
                </c:pt>
              </c:numCache>
            </c:numRef>
          </c:val>
          <c:extLst>
            <c:ext xmlns:c16="http://schemas.microsoft.com/office/drawing/2014/chart" uri="{C3380CC4-5D6E-409C-BE32-E72D297353CC}">
              <c16:uniqueId val="{00000004-E733-463A-8DBA-D2A43AB2796E}"/>
            </c:ext>
          </c:extLst>
        </c:ser>
        <c:ser>
          <c:idx val="4"/>
          <c:order val="4"/>
          <c:tx>
            <c:strRef>
              <c:f>'Aux - Pivots2'!$G$87:$G$88</c:f>
              <c:strCache>
                <c:ptCount val="1"/>
                <c:pt idx="0">
                  <c:v>6. Em implementação</c:v>
                </c:pt>
              </c:strCache>
            </c:strRef>
          </c:tx>
          <c:spPr>
            <a:solidFill>
              <a:srgbClr val="EB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45</c:v>
                </c:pt>
                <c:pt idx="1">
                  <c:v>14</c:v>
                </c:pt>
                <c:pt idx="3">
                  <c:v>5</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
        <c:idx val="72"/>
        <c:spPr>
          <a:solidFill>
            <a:schemeClr val="accent6"/>
          </a:solidFill>
          <a:ln>
            <a:noFill/>
          </a:ln>
          <a:effectLst/>
        </c:spPr>
        <c:dLbl>
          <c:idx val="0"/>
          <c:layout>
            <c:manualLayout>
              <c:x val="-1.8022526739327565E-2"/>
              <c:y val="4.02274373051369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dLbl>
              <c:idx val="2"/>
              <c:layout>
                <c:manualLayout>
                  <c:x val="-1.8022526739327565E-2"/>
                  <c:y val="4.022743730513692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Pivots2'!$B$112:$B$118</c:f>
              <c:strCache>
                <c:ptCount val="6"/>
                <c:pt idx="0">
                  <c:v>0. Cancelado</c:v>
                </c:pt>
                <c:pt idx="1">
                  <c:v>1. Concluído</c:v>
                </c:pt>
                <c:pt idx="2">
                  <c:v>2.1 Em Teste</c:v>
                </c:pt>
                <c:pt idx="3">
                  <c:v>2.2 Em especificação</c:v>
                </c:pt>
                <c:pt idx="4">
                  <c:v>4. Validação EF</c:v>
                </c:pt>
                <c:pt idx="5">
                  <c:v>6. Em implementação</c:v>
                </c:pt>
              </c:strCache>
            </c:strRef>
          </c:cat>
          <c:val>
            <c:numRef>
              <c:f>'Aux - Pivots2'!$C$112:$C$118</c:f>
              <c:numCache>
                <c:formatCode>General</c:formatCode>
                <c:ptCount val="6"/>
                <c:pt idx="0">
                  <c:v>4</c:v>
                </c:pt>
                <c:pt idx="1">
                  <c:v>112</c:v>
                </c:pt>
                <c:pt idx="2">
                  <c:v>2</c:v>
                </c:pt>
                <c:pt idx="3">
                  <c:v>6</c:v>
                </c:pt>
                <c:pt idx="4">
                  <c:v>7</c:v>
                </c:pt>
                <c:pt idx="5">
                  <c:v>74</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7.6.xlsx]Aux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16</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6</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2">
                  <c:v>5</c:v>
                </c:pt>
                <c:pt idx="5">
                  <c:v>1</c:v>
                </c:pt>
              </c:numCache>
            </c:numRef>
          </c:val>
          <c:extLst>
            <c:ext xmlns:c16="http://schemas.microsoft.com/office/drawing/2014/chart" uri="{C3380CC4-5D6E-409C-BE32-E72D297353CC}">
              <c16:uniqueId val="{00000004-670B-48F6-A1F2-B1B2F1A7DC19}"/>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28</c:v>
                </c:pt>
                <c:pt idx="2">
                  <c:v>20</c:v>
                </c:pt>
                <c:pt idx="4">
                  <c:v>2</c:v>
                </c:pt>
                <c:pt idx="5">
                  <c:v>8</c:v>
                </c:pt>
              </c:numCache>
            </c:numRef>
          </c:val>
          <c:extLst>
            <c:ext xmlns:c16="http://schemas.microsoft.com/office/drawing/2014/chart" uri="{C3380CC4-5D6E-409C-BE32-E72D297353CC}">
              <c16:uniqueId val="{00000015-7F89-4DE2-845B-F5F7C1FF45FB}"/>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c:v>
                </c:pt>
                <c:pt idx="5">
                  <c:v>44</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7.6.xlsx]Aux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5"/>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10E-402E-8C20-FFB060CE0A7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Pivots2'!$B$173:$B$175</c:f>
              <c:strCache>
                <c:ptCount val="2"/>
                <c:pt idx="0">
                  <c:v>4. Validação EF</c:v>
                </c:pt>
                <c:pt idx="1">
                  <c:v>6. Em implementação </c:v>
                </c:pt>
              </c:strCache>
            </c:strRef>
          </c:cat>
          <c:val>
            <c:numRef>
              <c:f>'Aux - Pivots2'!$C$173:$C$175</c:f>
              <c:numCache>
                <c:formatCode>General</c:formatCode>
                <c:ptCount val="2"/>
                <c:pt idx="0">
                  <c:v>4</c:v>
                </c:pt>
                <c:pt idx="1">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7.6.xlsx]Aux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Pivots2'!$B$205:$B$211</c:f>
              <c:strCache>
                <c:ptCount val="6"/>
                <c:pt idx="0">
                  <c:v>0. Cancelado</c:v>
                </c:pt>
                <c:pt idx="1">
                  <c:v>1. Concluído</c:v>
                </c:pt>
                <c:pt idx="2">
                  <c:v>2.1 Em Teste</c:v>
                </c:pt>
                <c:pt idx="3">
                  <c:v>2.2 Em especificação</c:v>
                </c:pt>
                <c:pt idx="4">
                  <c:v>4. Validação EF</c:v>
                </c:pt>
                <c:pt idx="5">
                  <c:v>6. Em implementação </c:v>
                </c:pt>
              </c:strCache>
            </c:strRef>
          </c:cat>
          <c:val>
            <c:numRef>
              <c:f>'Aux - Pivots2'!$C$205:$C$211</c:f>
              <c:numCache>
                <c:formatCode>General</c:formatCode>
                <c:ptCount val="6"/>
                <c:pt idx="0">
                  <c:v>4</c:v>
                </c:pt>
                <c:pt idx="1">
                  <c:v>112</c:v>
                </c:pt>
                <c:pt idx="2">
                  <c:v>2</c:v>
                </c:pt>
                <c:pt idx="3">
                  <c:v>6</c:v>
                </c:pt>
                <c:pt idx="4">
                  <c:v>3</c:v>
                </c:pt>
                <c:pt idx="5">
                  <c:v>7</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95</xdr:row>
      <xdr:rowOff>76535</xdr:rowOff>
    </xdr:from>
    <xdr:to>
      <xdr:col>14</xdr:col>
      <xdr:colOff>246753</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76200</xdr:rowOff>
    </xdr:from>
    <xdr:to>
      <xdr:col>5</xdr:col>
      <xdr:colOff>465667</xdr:colOff>
      <xdr:row>116</xdr:row>
      <xdr:rowOff>189389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208</xdr:row>
      <xdr:rowOff>0</xdr:rowOff>
    </xdr:from>
    <xdr:to>
      <xdr:col>14</xdr:col>
      <xdr:colOff>621111</xdr:colOff>
      <xdr:row>208</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208</xdr:row>
      <xdr:rowOff>0</xdr:rowOff>
    </xdr:from>
    <xdr:to>
      <xdr:col>14</xdr:col>
      <xdr:colOff>632959</xdr:colOff>
      <xdr:row>208</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214</xdr:row>
      <xdr:rowOff>130394</xdr:rowOff>
    </xdr:from>
    <xdr:to>
      <xdr:col>14</xdr:col>
      <xdr:colOff>369793</xdr:colOff>
      <xdr:row>217</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209</xdr:row>
      <xdr:rowOff>78081</xdr:rowOff>
    </xdr:from>
    <xdr:to>
      <xdr:col>6</xdr:col>
      <xdr:colOff>327030</xdr:colOff>
      <xdr:row>221</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906283</xdr:colOff>
      <xdr:row>20</xdr:row>
      <xdr:rowOff>9524</xdr:rowOff>
    </xdr:from>
    <xdr:to>
      <xdr:col>10</xdr:col>
      <xdr:colOff>117669</xdr:colOff>
      <xdr:row>20</xdr:row>
      <xdr:rowOff>207524</xdr:rowOff>
    </xdr:to>
    <xdr:sp macro="" textlink="">
      <xdr:nvSpPr>
        <xdr:cNvPr id="66" name="Rectangle 65">
          <a:extLst>
            <a:ext uri="{FF2B5EF4-FFF2-40B4-BE49-F238E27FC236}">
              <a16:creationId xmlns:a16="http://schemas.microsoft.com/office/drawing/2014/main" id="{00000000-0008-0000-0100-000042000000}"/>
            </a:ext>
          </a:extLst>
        </xdr:cNvPr>
        <xdr:cNvSpPr/>
      </xdr:nvSpPr>
      <xdr:spPr>
        <a:xfrm>
          <a:off x="7669033" y="4486274"/>
          <a:ext cx="1211636"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13.45454166666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13.4545621527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13.4545644675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13.454567013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2.2 Em especificação"/>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13.45456909722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13.45457083333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13.45457326388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13.454590624999"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2.1 Em Teste"/>
        <s v="2.2 Em especificação"/>
        <s v="0. Cancelado"/>
        <s v="2. Em Teste" u="1"/>
        <s v="7. Por iniciar" u="1"/>
        <s v="2.2 Em Re-especificação" u="1"/>
        <e v="#N/A" u="1"/>
        <s v="5. Em Correção" u="1"/>
        <s v="6. Em implementação (re-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1"/>
    <m/>
    <s v=""/>
    <s v=""/>
    <s v=""/>
    <m/>
    <m/>
    <m/>
    <m/>
    <m/>
    <x v="0"/>
    <s v="HF"/>
  </r>
  <r>
    <x v="0"/>
    <x v="1"/>
    <x v="0"/>
    <s v="lt002_instrument"/>
    <s v="OFF_BLNC_SHT_AMNT_INSTRMNT"/>
    <x v="1"/>
    <s v="6. Em implementação "/>
    <m/>
    <s v="Package 4"/>
    <s v="Package 11 (23 abril)"/>
    <m/>
    <s v=""/>
    <s v=""/>
    <s v=""/>
    <m/>
    <m/>
    <s v="Novo Projeto - Em especificação"/>
    <s v="ESTR, GD, GF, ESG e LF"/>
    <s v="Novos Requisitos FY25 - Âmbito ESTR e (ou) LF"/>
    <x v="1"/>
    <s v="HF"/>
  </r>
  <r>
    <x v="0"/>
    <x v="1"/>
    <x v="0"/>
    <s v="lt003_entity"/>
    <s v="ec_grp_id"/>
    <x v="1"/>
    <s v="6. Em implementação "/>
    <m/>
    <s v="Package 4"/>
    <s v="Package 11 (23 abril)"/>
    <m/>
    <s v=""/>
    <s v=""/>
    <s v=""/>
    <m/>
    <m/>
    <s v="Novo Projeto - Em especificação"/>
    <s v="ESTR, P3, GF e LF"/>
    <s v="Novos Requisitos FY25 - Âmbito ESTR e (ou) LF"/>
    <x v="1"/>
    <s v="JB"/>
  </r>
  <r>
    <x v="0"/>
    <x v="1"/>
    <x v="0"/>
    <s v="lt003_entity"/>
    <s v="ec_grp_nm"/>
    <x v="1"/>
    <s v="6. Em implementação "/>
    <m/>
    <s v="Package 4"/>
    <s v="Package 11 (23 abril)"/>
    <m/>
    <s v=""/>
    <s v=""/>
    <s v=""/>
    <m/>
    <m/>
    <s v="Novo Projeto - Em especificação"/>
    <s v="ESTR, P3, GF e LF"/>
    <s v="Novos Requisitos FY25 - Âmbito ESTR e (ou) LF"/>
    <x v="1"/>
    <s v="JB"/>
  </r>
  <r>
    <x v="0"/>
    <x v="1"/>
    <x v="0"/>
    <s v="lt004_protection"/>
    <s v="RL_ESTT_ADDRSS"/>
    <x v="1"/>
    <s v="6. Em implementação "/>
    <m/>
    <s v="Package 4"/>
    <s v="Package 11 (23 abril)"/>
    <m/>
    <s v=""/>
    <s v=""/>
    <s v=""/>
    <m/>
    <m/>
    <s v="Novo Projeto - Em especificação"/>
    <s v="ESTR e ESG"/>
    <s v="Novos Requisitos FY25 - Âmbito ESTR e (ou) LF"/>
    <x v="1"/>
    <s v="JB"/>
  </r>
  <r>
    <x v="0"/>
    <x v="1"/>
    <x v="0"/>
    <s v="lt004_protection"/>
    <s v="RL_ESTT_CLLTRL_LCTN_INT"/>
    <x v="1"/>
    <s v="6. Em implementação "/>
    <m/>
    <s v="Package 5"/>
    <s v="Package 11 (23 abril)"/>
    <m/>
    <s v=""/>
    <s v=""/>
    <s v=""/>
    <m/>
    <m/>
    <s v="Novo Projeto - Em especificação"/>
    <s v="ESTR e ESG"/>
    <s v="Novos Requisitos FY25 - Âmbito ESTR e (ou) LF"/>
    <x v="1"/>
    <s v="JB"/>
  </r>
  <r>
    <x v="0"/>
    <x v="1"/>
    <x v="0"/>
    <s v="lt004_protection"/>
    <s v="RL_ESTT_CTY"/>
    <x v="1"/>
    <s v="6. Em implementação "/>
    <m/>
    <s v="Package 3"/>
    <s v="Package 11 (23 abril)"/>
    <m/>
    <s v=""/>
    <s v=""/>
    <s v=""/>
    <m/>
    <m/>
    <s v="Novo Projeto - Em especificação"/>
    <s v="ESTR e ESG"/>
    <s v="Novos Requisitos FY25 - Âmbito ESTR e (ou) LF"/>
    <x v="1"/>
    <s v="JB"/>
  </r>
  <r>
    <x v="0"/>
    <x v="1"/>
    <x v="0"/>
    <s v="lt004_protection"/>
    <s v="YR_CNSTRCTN"/>
    <x v="1"/>
    <s v="6. Em implementação "/>
    <m/>
    <s v="Package 3"/>
    <s v="Package 11 (23 abril)"/>
    <m/>
    <s v=""/>
    <s v=""/>
    <s v=""/>
    <m/>
    <m/>
    <s v="Novo Projeto - Em especificação"/>
    <s v="ESTR, P3 e ESG"/>
    <s v="Novos Requisitos FY25 - Âmbito ESTR e (ou) LF"/>
    <x v="1"/>
    <s v="JB"/>
  </r>
  <r>
    <x v="0"/>
    <x v="1"/>
    <x v="0"/>
    <s v="lt004_protection"/>
    <s v="BLDNG_AR"/>
    <x v="1"/>
    <s v="6. Em implementação "/>
    <m/>
    <s v="Package 3"/>
    <s v="Package 11 (23 abril)"/>
    <m/>
    <s v=""/>
    <s v=""/>
    <s v=""/>
    <m/>
    <m/>
    <s v="Novo Projeto - Em especificação"/>
    <s v="P3 e ESG"/>
    <s v="Novos Requisitos FY25 - Outros"/>
    <x v="1"/>
    <s v="JB"/>
  </r>
  <r>
    <x v="0"/>
    <x v="1"/>
    <x v="0"/>
    <s v="lt002_instrument"/>
    <s v="NW_BSNSS"/>
    <x v="1"/>
    <s v="6. Em implementação "/>
    <m/>
    <s v="Package 5"/>
    <s v="Package 12 (30 maio)"/>
    <m/>
    <s v=""/>
    <s v=""/>
    <s v=""/>
    <m/>
    <m/>
    <s v="Novo Projeto - Em especificação"/>
    <s v="GD, P3 e GF"/>
    <s v="Novos Requisitos FY25 - Outros"/>
    <x v="1"/>
    <s v="RC"/>
  </r>
  <r>
    <x v="0"/>
    <x v="1"/>
    <x v="0"/>
    <s v="lt002_instrument"/>
    <s v="CNCLLD_INSTRMNT_STTS"/>
    <x v="2"/>
    <s v="4. Validação EF"/>
    <m/>
    <s v="Package 5"/>
    <s v="Package 12 (30 maio)"/>
    <m/>
    <s v=""/>
    <s v=""/>
    <s v=""/>
    <m/>
    <m/>
    <s v="Novo Projeto - Em especificação"/>
    <s v="GD, P3 e GF"/>
    <s v="Novos Requisitos FY25 - Outros"/>
    <x v="1"/>
    <s v="RC"/>
  </r>
  <r>
    <x v="0"/>
    <x v="1"/>
    <x v="0"/>
    <s v="lt002_instrument"/>
    <s v="TYP_OFF_BLNC_PRDCT"/>
    <x v="1"/>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0"/>
    <s v="1. Concluído"/>
    <m/>
    <s v="Package 1"/>
    <s v="Package 2"/>
    <m/>
    <s v=""/>
    <s v=""/>
    <s v=""/>
    <m/>
    <m/>
    <m/>
    <m/>
    <m/>
    <x v="1"/>
    <m/>
  </r>
  <r>
    <x v="0"/>
    <x v="2"/>
    <x v="0"/>
    <s v="modesg_out_empr_info_nfin"/>
    <s v="ppc_turnover_own_prfrmnce_algnd"/>
    <x v="0"/>
    <s v="1. Concluído"/>
    <m/>
    <s v="Package 1"/>
    <s v="Package 2"/>
    <m/>
    <s v=""/>
    <s v=""/>
    <s v=""/>
    <m/>
    <m/>
    <m/>
    <m/>
    <m/>
    <x v="1"/>
    <m/>
  </r>
  <r>
    <x v="0"/>
    <x v="2"/>
    <x v="0"/>
    <s v="modesg_out_empr_info_nfin"/>
    <s v="ppc_capex_ttl_elgbl"/>
    <x v="0"/>
    <s v="1. Concluído"/>
    <m/>
    <s v="Package 1"/>
    <s v="Package 2"/>
    <m/>
    <s v=""/>
    <s v=""/>
    <s v=""/>
    <m/>
    <m/>
    <m/>
    <m/>
    <m/>
    <x v="1"/>
    <m/>
  </r>
  <r>
    <x v="0"/>
    <x v="2"/>
    <x v="0"/>
    <s v="modesg_out_empr_info_nfin"/>
    <s v="ppc_capex_own_prfrmnce_algnd"/>
    <x v="0"/>
    <s v="1. Concluído"/>
    <m/>
    <s v="Package 1"/>
    <s v="Package 2"/>
    <m/>
    <s v=""/>
    <s v=""/>
    <s v=""/>
    <m/>
    <m/>
    <m/>
    <m/>
    <m/>
    <x v="1"/>
    <m/>
  </r>
  <r>
    <x v="0"/>
    <x v="2"/>
    <x v="0"/>
    <s v="modesg_out_empr_info_nfin"/>
    <s v="bio_trnvr_ttl_elgbl"/>
    <x v="0"/>
    <s v="1. Concluído"/>
    <m/>
    <s v="Package 1"/>
    <s v="Package 2"/>
    <m/>
    <s v=""/>
    <s v=""/>
    <s v=""/>
    <m/>
    <m/>
    <m/>
    <m/>
    <m/>
    <x v="1"/>
    <m/>
  </r>
  <r>
    <x v="0"/>
    <x v="2"/>
    <x v="0"/>
    <s v="modesg_out_empr_info_nfin"/>
    <s v="bio_turnover_own_prfrmnce_algnd"/>
    <x v="0"/>
    <s v="1. Concluído"/>
    <m/>
    <s v="Package 1"/>
    <s v="Package 2"/>
    <m/>
    <s v=""/>
    <s v=""/>
    <s v=""/>
    <m/>
    <m/>
    <m/>
    <m/>
    <m/>
    <x v="1"/>
    <m/>
  </r>
  <r>
    <x v="0"/>
    <x v="2"/>
    <x v="0"/>
    <s v="modesg_out_empr_info_nfin"/>
    <s v="bio_capex_ttl_elgbl"/>
    <x v="0"/>
    <s v="1. Concluído"/>
    <m/>
    <s v="Package 1"/>
    <s v="Package 2"/>
    <m/>
    <s v=""/>
    <s v=""/>
    <s v=""/>
    <m/>
    <m/>
    <m/>
    <m/>
    <m/>
    <x v="1"/>
    <m/>
  </r>
  <r>
    <x v="0"/>
    <x v="2"/>
    <x v="0"/>
    <s v="modesg_out_empr_info_nfin"/>
    <s v="bio_capex_own_prfrmnce_algnd"/>
    <x v="0"/>
    <s v="1. Concluído"/>
    <m/>
    <s v="Package 1"/>
    <s v="Package 2"/>
    <m/>
    <s v=""/>
    <s v=""/>
    <s v=""/>
    <m/>
    <m/>
    <m/>
    <m/>
    <m/>
    <x v="1"/>
    <m/>
  </r>
  <r>
    <x v="0"/>
    <x v="2"/>
    <x v="0"/>
    <s v="modesg_out_empr_info_nfin"/>
    <s v="wtr_trnvr_ttl_elgbl"/>
    <x v="0"/>
    <s v="1. Concluído"/>
    <m/>
    <s v="Package 1"/>
    <s v="Package 2"/>
    <m/>
    <s v=""/>
    <s v=""/>
    <s v=""/>
    <m/>
    <m/>
    <m/>
    <m/>
    <m/>
    <x v="1"/>
    <m/>
  </r>
  <r>
    <x v="0"/>
    <x v="2"/>
    <x v="0"/>
    <s v="modesg_out_empr_info_nfin"/>
    <s v="wtr_trnvr_enblng_alignd"/>
    <x v="0"/>
    <s v="1. Concluído"/>
    <m/>
    <s v="Package 1"/>
    <s v="Package 2"/>
    <m/>
    <s v=""/>
    <s v=""/>
    <s v=""/>
    <m/>
    <m/>
    <m/>
    <m/>
    <m/>
    <x v="1"/>
    <m/>
  </r>
  <r>
    <x v="0"/>
    <x v="2"/>
    <x v="0"/>
    <s v="modesg_out_empr_info_nfin"/>
    <s v="wtr_turnover_own_prfrmnce_algnd"/>
    <x v="0"/>
    <s v="1. Concluído"/>
    <m/>
    <s v="Package 1"/>
    <s v="Package 2"/>
    <m/>
    <s v=""/>
    <s v=""/>
    <s v=""/>
    <m/>
    <m/>
    <m/>
    <m/>
    <m/>
    <x v="1"/>
    <m/>
  </r>
  <r>
    <x v="0"/>
    <x v="2"/>
    <x v="0"/>
    <s v="modesg_out_empr_info_nfin"/>
    <s v="wtr_capex_ttl_elgbl"/>
    <x v="0"/>
    <s v="1. Concluído"/>
    <m/>
    <s v="Package 1"/>
    <s v="Package 2"/>
    <m/>
    <s v=""/>
    <s v=""/>
    <s v=""/>
    <m/>
    <m/>
    <m/>
    <m/>
    <m/>
    <x v="1"/>
    <m/>
  </r>
  <r>
    <x v="0"/>
    <x v="2"/>
    <x v="0"/>
    <s v="modesg_out_empr_info_nfin"/>
    <s v="wtr_capex_enblng_algnd"/>
    <x v="0"/>
    <s v="1. Concluído"/>
    <m/>
    <s v="Package 1"/>
    <s v="Package 2"/>
    <m/>
    <s v=""/>
    <s v=""/>
    <s v=""/>
    <m/>
    <m/>
    <m/>
    <m/>
    <m/>
    <x v="1"/>
    <m/>
  </r>
  <r>
    <x v="0"/>
    <x v="2"/>
    <x v="0"/>
    <s v="modesg_out_empr_info_nfin"/>
    <s v="wtr_capex_own_prfrmnce_algnd"/>
    <x v="0"/>
    <s v="1. Concluído"/>
    <m/>
    <s v="Package 1"/>
    <s v="Package 2"/>
    <m/>
    <s v=""/>
    <s v=""/>
    <s v=""/>
    <m/>
    <m/>
    <m/>
    <m/>
    <m/>
    <x v="1"/>
    <m/>
  </r>
  <r>
    <x v="0"/>
    <x v="2"/>
    <x v="0"/>
    <s v="modesg_out_empr_info_nfin"/>
    <s v="ce_trnvr_ttl_elgbl"/>
    <x v="0"/>
    <s v="1. Concluído"/>
    <m/>
    <s v="Package 1"/>
    <s v="Package 2"/>
    <m/>
    <s v=""/>
    <s v=""/>
    <s v=""/>
    <m/>
    <m/>
    <m/>
    <m/>
    <m/>
    <x v="1"/>
    <m/>
  </r>
  <r>
    <x v="0"/>
    <x v="2"/>
    <x v="0"/>
    <s v="modesg_out_empr_info_nfin"/>
    <s v="ce_trnvr_enblng_alignd"/>
    <x v="0"/>
    <s v="1. Concluído"/>
    <m/>
    <s v="Package 1"/>
    <s v="Package 2"/>
    <m/>
    <s v=""/>
    <s v=""/>
    <s v=""/>
    <m/>
    <m/>
    <m/>
    <m/>
    <m/>
    <x v="1"/>
    <m/>
  </r>
  <r>
    <x v="0"/>
    <x v="2"/>
    <x v="0"/>
    <s v="modesg_out_empr_info_nfin"/>
    <s v="ce_turnover_own_prfrmnce_algnd"/>
    <x v="0"/>
    <s v="1. Concluído"/>
    <m/>
    <s v="Package 1"/>
    <s v="Package 2"/>
    <m/>
    <s v=""/>
    <s v=""/>
    <s v=""/>
    <m/>
    <m/>
    <m/>
    <m/>
    <m/>
    <x v="1"/>
    <m/>
  </r>
  <r>
    <x v="0"/>
    <x v="2"/>
    <x v="0"/>
    <s v="modesg_out_empr_info_nfin"/>
    <s v="ce_capex_ttl_elgbl"/>
    <x v="0"/>
    <s v="1. Concluído"/>
    <m/>
    <s v="Package 1"/>
    <s v="Package 2"/>
    <m/>
    <s v=""/>
    <s v=""/>
    <s v=""/>
    <m/>
    <m/>
    <m/>
    <m/>
    <m/>
    <x v="1"/>
    <m/>
  </r>
  <r>
    <x v="0"/>
    <x v="2"/>
    <x v="0"/>
    <s v="modesg_out_empr_info_nfin"/>
    <s v="ce_capex_enblng_algnd"/>
    <x v="0"/>
    <s v="1. Concluído"/>
    <m/>
    <s v="Package 1"/>
    <s v="Package 2"/>
    <m/>
    <s v=""/>
    <s v=""/>
    <s v=""/>
    <m/>
    <m/>
    <m/>
    <m/>
    <m/>
    <x v="1"/>
    <m/>
  </r>
  <r>
    <x v="0"/>
    <x v="2"/>
    <x v="0"/>
    <s v="modesg_out_empr_info_nfin"/>
    <s v="ce_capex_own_prfrmnce_algnd"/>
    <x v="0"/>
    <s v="1. Concluído"/>
    <m/>
    <s v="Package 1"/>
    <s v="Package 2"/>
    <m/>
    <s v=""/>
    <s v=""/>
    <s v=""/>
    <m/>
    <m/>
    <m/>
    <m/>
    <m/>
    <x v="1"/>
    <m/>
  </r>
  <r>
    <x v="0"/>
    <x v="1"/>
    <x v="0"/>
    <s v="lt007_instr_activity"/>
    <s v="PRCNTG_ACTVTY"/>
    <x v="1"/>
    <s v="6. Em implementação "/>
    <m/>
    <s v="Package 5"/>
    <s v="Package 23 abril"/>
    <m/>
    <s v=""/>
    <s v=""/>
    <s v=""/>
    <m/>
    <m/>
    <s v="Novo Projeto - Em especificação"/>
    <s v="GD, P3 e GF"/>
    <s v="Novos Requisitos FY25 - Outros"/>
    <x v="1"/>
    <s v="RC"/>
  </r>
  <r>
    <x v="0"/>
    <x v="1"/>
    <x v="0"/>
    <s v="lt007_instr_activity"/>
    <s v="FLG_SBSTNTL_CNTRBTN"/>
    <x v="1"/>
    <s v="6. Em implementação "/>
    <m/>
    <s v="Package 5"/>
    <s v="Package 23 abril"/>
    <m/>
    <s v=""/>
    <s v=""/>
    <s v=""/>
    <m/>
    <m/>
    <s v="Novo Projeto - Em especificação"/>
    <s v="P3"/>
    <s v="Novos Requisitos FY25 - Outros"/>
    <x v="1"/>
    <s v="RC"/>
  </r>
  <r>
    <x v="0"/>
    <x v="1"/>
    <x v="0"/>
    <s v="lt003_entity"/>
    <s v="grp_ecnmc_actvty"/>
    <x v="1"/>
    <s v="6. Em implementação "/>
    <m/>
    <s v="Package 5"/>
    <s v="Package 23 abril"/>
    <m/>
    <s v=""/>
    <s v=""/>
    <s v=""/>
    <m/>
    <m/>
    <s v="Novo Projeto - Em especificação"/>
    <s v="P3, GF e ESG"/>
    <s v="Novos Requisitos FY25 - Outros"/>
    <x v="1"/>
    <s v="JB"/>
  </r>
  <r>
    <x v="0"/>
    <x v="1"/>
    <x v="0"/>
    <s v="lt006_instr_prot"/>
    <s v="TYP_RLTN"/>
    <x v="1"/>
    <s v="6. Em implementação "/>
    <m/>
    <s v="Package 5"/>
    <s v="Package 23 abril"/>
    <m/>
    <s v=""/>
    <s v=""/>
    <s v=""/>
    <m/>
    <m/>
    <s v="Novo Projeto - Em especificação"/>
    <s v="GD e P3"/>
    <s v="Novos Requisitos FY25 - Outros"/>
    <x v="1"/>
    <s v="JB"/>
  </r>
  <r>
    <x v="0"/>
    <x v="1"/>
    <x v="0"/>
    <s v="lt004_protection"/>
    <s v="EPC_EMSSNS_LBL"/>
    <x v="2"/>
    <s v="4. Validação EF"/>
    <m/>
    <s v="Package 4"/>
    <s v="Package 23 abril"/>
    <m/>
    <s v=""/>
    <s v=""/>
    <s v=""/>
    <m/>
    <m/>
    <s v="Novo Projeto - Em especificação"/>
    <s v="ESG"/>
    <s v="Novos Requisitos FY25 - Outros"/>
    <x v="1"/>
    <s v="JB"/>
  </r>
  <r>
    <x v="0"/>
    <x v="1"/>
    <x v="0"/>
    <s v="lt004_protection"/>
    <s v="TYP_EMSSNS_SCR"/>
    <x v="2"/>
    <s v="4. Validação EF"/>
    <m/>
    <s v="Package 4"/>
    <s v="Package 23 abril"/>
    <m/>
    <s v=""/>
    <s v=""/>
    <s v=""/>
    <m/>
    <m/>
    <s v="Novo Projeto - Em especificação"/>
    <s v="ESG"/>
    <s v="Novos Requisitos FY25 - Outros"/>
    <x v="1"/>
    <s v="JB"/>
  </r>
  <r>
    <x v="0"/>
    <x v="1"/>
    <x v="0"/>
    <s v="lt004_protection"/>
    <s v="EPC_EMSSNS_SCR"/>
    <x v="2"/>
    <s v="4. Validação EF"/>
    <m/>
    <s v="Package 4"/>
    <s v="Package 23 abril"/>
    <m/>
    <s v=""/>
    <s v=""/>
    <s v=""/>
    <m/>
    <m/>
    <s v="Novo Projeto - Em especificação"/>
    <s v="ESG"/>
    <s v="Novos Requisitos FY25 - Outros"/>
    <x v="1"/>
    <s v="JB"/>
  </r>
  <r>
    <x v="0"/>
    <x v="1"/>
    <x v="0"/>
    <s v="lt004_protection"/>
    <s v="TYP_VHCL"/>
    <x v="1"/>
    <s v="6. Em implementação "/>
    <m/>
    <s v="Package 4"/>
    <s v="Package 23 abril"/>
    <m/>
    <s v=""/>
    <s v=""/>
    <s v=""/>
    <m/>
    <m/>
    <s v="Novo Projeto - Em especificação"/>
    <s v="GD, P3 e ESG"/>
    <s v="Novos Requisitos FY25 - Outros"/>
    <x v="1"/>
    <s v="JB"/>
  </r>
  <r>
    <x v="0"/>
    <x v="1"/>
    <x v="0"/>
    <s v="lt004_protection"/>
    <s v="PRMRY_ENRGY_DMND_TTL"/>
    <x v="1"/>
    <s v="6. Em implementação "/>
    <m/>
    <s v="Package 4"/>
    <s v="Package 23 abril"/>
    <m/>
    <s v=""/>
    <s v=""/>
    <s v=""/>
    <m/>
    <m/>
    <s v="Novo Projeto - Em especificação"/>
    <s v="P3 e ESG"/>
    <s v="Novos Requisitos FY25 - Outros"/>
    <x v="1"/>
    <s v="HF"/>
  </r>
  <r>
    <x v="0"/>
    <x v="1"/>
    <x v="0"/>
    <s v="lt004_protection"/>
    <s v="PRMRY_ENRGY_DMND_RFRNC_VL"/>
    <x v="1"/>
    <s v="6. Em implementação "/>
    <m/>
    <s v="Package 4"/>
    <s v="Package 23 abril"/>
    <m/>
    <s v=""/>
    <s v=""/>
    <s v=""/>
    <m/>
    <m/>
    <s v="Novo Projeto - Em especificação"/>
    <s v="P3 e ESG"/>
    <s v="Novos Requisitos FY25 - Outros"/>
    <x v="1"/>
    <s v="HF"/>
  </r>
  <r>
    <x v="0"/>
    <x v="1"/>
    <x v="0"/>
    <s v="lt004_protection"/>
    <s v="RL_ESTT_CLMT_ZN"/>
    <x v="1"/>
    <s v="6. Em implementação "/>
    <m/>
    <s v="Package 4"/>
    <s v="Package 23 abril"/>
    <m/>
    <s v=""/>
    <s v=""/>
    <s v=""/>
    <m/>
    <m/>
    <s v="Novo Projeto - Em especificação"/>
    <s v="P3 e ESG"/>
    <s v="Novos Requisitos FY25 - Outros"/>
    <x v="1"/>
    <s v="JB"/>
  </r>
  <r>
    <x v="0"/>
    <x v="3"/>
    <x v="0"/>
    <s v="ENERGY_CERTIFICATE_EST_INPUT"/>
    <s v="CHAVE_GLOVAL"/>
    <x v="3"/>
    <s v="2.1 Em Teste"/>
    <s v="Fase I"/>
    <s v="Package 1"/>
    <s v="Package 3"/>
    <m/>
    <s v=""/>
    <s v=""/>
    <s v=""/>
    <m/>
    <m/>
    <m/>
    <m/>
    <m/>
    <x v="2"/>
    <m/>
  </r>
  <r>
    <x v="0"/>
    <x v="3"/>
    <x v="0"/>
    <s v="ENERGY_CERTIFICATE_EST_INPUT"/>
    <s v="PROPERTY_BANK_ID"/>
    <x v="3"/>
    <s v="2.1 Em Teste"/>
    <s v="Fase I"/>
    <s v="Package 1"/>
    <s v="Package 3"/>
    <m/>
    <s v=""/>
    <s v=""/>
    <s v=""/>
    <m/>
    <m/>
    <m/>
    <m/>
    <m/>
    <x v="0"/>
    <m/>
  </r>
  <r>
    <x v="0"/>
    <x v="3"/>
    <x v="0"/>
    <s v="ENERGY_CERTIFICATE_EST_INPUT"/>
    <s v="PROPERTY_BRANCH_CODE"/>
    <x v="3"/>
    <s v="2.1 Em Teste"/>
    <s v="Fase I"/>
    <s v="Package 1"/>
    <s v="Package 3"/>
    <m/>
    <s v=""/>
    <s v=""/>
    <s v=""/>
    <m/>
    <m/>
    <m/>
    <m/>
    <m/>
    <x v="0"/>
    <m/>
  </r>
  <r>
    <x v="0"/>
    <x v="3"/>
    <x v="0"/>
    <s v="ENERGY_CERTIFICATE_EST_INPUT"/>
    <s v="PROPERTY_CONTRACT_ID"/>
    <x v="3"/>
    <s v="2.1 Em Teste"/>
    <s v="Fase I"/>
    <s v="Package 1"/>
    <s v="Package 3"/>
    <m/>
    <s v=""/>
    <s v=""/>
    <s v=""/>
    <m/>
    <m/>
    <m/>
    <m/>
    <m/>
    <x v="0"/>
    <m/>
  </r>
  <r>
    <x v="0"/>
    <x v="3"/>
    <x v="0"/>
    <s v="ENERGY_CERTIFICATE_EST_INPUT"/>
    <s v="PROPERTY_REFERENCE_CODE"/>
    <x v="3"/>
    <s v="2.1 Em Teste"/>
    <s v="Fase I"/>
    <s v="Package 1"/>
    <s v="Package 3"/>
    <m/>
    <s v=""/>
    <s v=""/>
    <s v=""/>
    <m/>
    <m/>
    <m/>
    <m/>
    <m/>
    <x v="0"/>
    <m/>
  </r>
  <r>
    <x v="0"/>
    <x v="3"/>
    <x v="0"/>
    <s v="ENERGY_CERTIFICATE_EST_INPUT"/>
    <s v="CÓDIGO_DISTRITO"/>
    <x v="3"/>
    <s v="2.1 Em Teste"/>
    <s v="Fase I"/>
    <s v="Package 1"/>
    <s v="Package 3"/>
    <m/>
    <s v=""/>
    <s v=""/>
    <s v=""/>
    <m/>
    <m/>
    <m/>
    <m/>
    <m/>
    <x v="3"/>
    <m/>
  </r>
  <r>
    <x v="0"/>
    <x v="3"/>
    <x v="0"/>
    <s v="ENERGY_CERTIFICATE_EST_INPUT"/>
    <s v="NOMBRE_DISTRITO"/>
    <x v="3"/>
    <s v="2.1 Em Teste"/>
    <s v="Fase I"/>
    <s v="Package 1"/>
    <s v="Package 3"/>
    <m/>
    <s v=""/>
    <s v=""/>
    <s v=""/>
    <m/>
    <m/>
    <m/>
    <m/>
    <m/>
    <x v="3"/>
    <m/>
  </r>
  <r>
    <x v="0"/>
    <x v="3"/>
    <x v="0"/>
    <s v="ENERGY_CERTIFICATE_EST_INPUT"/>
    <s v="CÓDIGO_CONCEJO"/>
    <x v="3"/>
    <s v="2.1 Em Teste"/>
    <s v="Fase I"/>
    <s v="Package 1"/>
    <s v="Package 3"/>
    <m/>
    <s v=""/>
    <s v=""/>
    <s v=""/>
    <m/>
    <m/>
    <m/>
    <m/>
    <m/>
    <x v="3"/>
    <m/>
  </r>
  <r>
    <x v="0"/>
    <x v="3"/>
    <x v="0"/>
    <s v="ENERGY_CERTIFICATE_EST_INPUT"/>
    <s v="NOMBRE_CONCEJO"/>
    <x v="3"/>
    <s v="2.1 Em Teste"/>
    <s v="Fase I"/>
    <s v="Package 1"/>
    <s v="Package 3"/>
    <m/>
    <s v=""/>
    <s v=""/>
    <s v=""/>
    <m/>
    <m/>
    <m/>
    <m/>
    <m/>
    <x v="3"/>
    <m/>
  </r>
  <r>
    <x v="0"/>
    <x v="3"/>
    <x v="0"/>
    <s v="ENERGY_CERTIFICATE_EST_INPUT"/>
    <s v="CÓDIGO_FREGUESIA"/>
    <x v="3"/>
    <s v="2.1 Em Teste"/>
    <s v="Fase I"/>
    <s v="Package 1"/>
    <s v="Package 3"/>
    <m/>
    <s v=""/>
    <s v=""/>
    <s v=""/>
    <m/>
    <m/>
    <m/>
    <m/>
    <m/>
    <x v="3"/>
    <m/>
  </r>
  <r>
    <x v="0"/>
    <x v="3"/>
    <x v="0"/>
    <s v="ENERGY_CERTIFICATE_EST_INPUT"/>
    <s v="NOMBRE_FREGUESIA"/>
    <x v="3"/>
    <s v="2.1 Em Teste"/>
    <s v="Fase I"/>
    <s v="Package 1"/>
    <s v="Package 3"/>
    <m/>
    <s v=""/>
    <s v=""/>
    <s v=""/>
    <m/>
    <m/>
    <m/>
    <m/>
    <m/>
    <x v="3"/>
    <m/>
  </r>
  <r>
    <x v="0"/>
    <x v="3"/>
    <x v="0"/>
    <s v="ENERGY_CERTIFICATE_EST_INPUT"/>
    <s v="LOCALIDADE"/>
    <x v="3"/>
    <s v="2.1 Em Teste"/>
    <s v="Fase I"/>
    <s v="Package 1"/>
    <s v="Package 3"/>
    <m/>
    <s v=""/>
    <s v=""/>
    <s v=""/>
    <m/>
    <m/>
    <m/>
    <m/>
    <m/>
    <x v="3"/>
    <m/>
  </r>
  <r>
    <x v="0"/>
    <x v="3"/>
    <x v="0"/>
    <s v="ENERGY_CERTIFICATE_EST_INPUT"/>
    <s v="TIPO_VIA"/>
    <x v="3"/>
    <s v="2.1 Em Teste"/>
    <s v="Fase I"/>
    <s v="Package 1"/>
    <s v="Package 3"/>
    <m/>
    <s v=""/>
    <s v=""/>
    <s v=""/>
    <m/>
    <m/>
    <m/>
    <m/>
    <m/>
    <x v="3"/>
    <m/>
  </r>
  <r>
    <x v="0"/>
    <x v="3"/>
    <x v="0"/>
    <s v="ENERGY_CERTIFICATE_EST_INPUT"/>
    <s v="NOMBRE_TIPO_VIA"/>
    <x v="3"/>
    <s v="2.1 Em Teste"/>
    <s v="Fase I"/>
    <s v="Package 1"/>
    <s v="Package 3"/>
    <m/>
    <s v=""/>
    <s v=""/>
    <s v=""/>
    <m/>
    <m/>
    <m/>
    <m/>
    <m/>
    <x v="3"/>
    <m/>
  </r>
  <r>
    <x v="0"/>
    <x v="3"/>
    <x v="0"/>
    <s v="ENERGY_CERTIFICATE_EST_INPUT"/>
    <s v="NOMBRE_VIA"/>
    <x v="3"/>
    <s v="2.1 Em Teste"/>
    <s v="Fase I"/>
    <s v="Package 1"/>
    <s v="Package 3"/>
    <m/>
    <s v=""/>
    <s v=""/>
    <s v=""/>
    <m/>
    <m/>
    <m/>
    <m/>
    <m/>
    <x v="3"/>
    <m/>
  </r>
  <r>
    <x v="0"/>
    <x v="3"/>
    <x v="0"/>
    <s v="ENERGY_CERTIFICATE_EST_INPUT"/>
    <s v="NUMERO_VIA"/>
    <x v="3"/>
    <s v="2.1 Em Teste"/>
    <s v="Fase I"/>
    <s v="Package 1"/>
    <s v="Package 3"/>
    <m/>
    <s v=""/>
    <s v=""/>
    <s v=""/>
    <m/>
    <m/>
    <m/>
    <m/>
    <m/>
    <x v="3"/>
    <m/>
  </r>
  <r>
    <x v="0"/>
    <x v="3"/>
    <x v="0"/>
    <s v="ENERGY_CERTIFICATE_EST_INPUT"/>
    <s v="LOTE"/>
    <x v="3"/>
    <s v="2.1 Em Teste"/>
    <s v="Fase I"/>
    <s v="Package 1"/>
    <s v="Package 3"/>
    <m/>
    <s v=""/>
    <s v=""/>
    <s v=""/>
    <m/>
    <m/>
    <m/>
    <m/>
    <m/>
    <x v="3"/>
    <m/>
  </r>
  <r>
    <x v="0"/>
    <x v="3"/>
    <x v="0"/>
    <s v="ENERGY_CERTIFICATE_EST_INPUT"/>
    <s v="URBANIZACION"/>
    <x v="3"/>
    <s v="2.1 Em Teste"/>
    <s v="Fase I"/>
    <s v="Package 1"/>
    <s v="Package 3"/>
    <m/>
    <s v=""/>
    <s v=""/>
    <s v=""/>
    <m/>
    <m/>
    <m/>
    <m/>
    <m/>
    <x v="3"/>
    <m/>
  </r>
  <r>
    <x v="0"/>
    <x v="3"/>
    <x v="0"/>
    <s v="ENERGY_CERTIFICATE_EST_INPUT"/>
    <s v="CAGLURB"/>
    <x v="3"/>
    <s v="2.1 Em Teste"/>
    <s v="Fase I"/>
    <s v="Package 1"/>
    <s v="Package 3"/>
    <m/>
    <s v=""/>
    <s v=""/>
    <s v=""/>
    <m/>
    <m/>
    <m/>
    <m/>
    <m/>
    <x v="3"/>
    <m/>
  </r>
  <r>
    <x v="0"/>
    <x v="3"/>
    <x v="0"/>
    <s v="ENERGY_CERTIFICATE_EST_INPUT"/>
    <s v="RESTO_DIRECCION"/>
    <x v="3"/>
    <s v="2.1 Em Teste"/>
    <s v="Fase I"/>
    <s v="Package 1"/>
    <s v="Package 3"/>
    <m/>
    <s v=""/>
    <s v=""/>
    <s v=""/>
    <m/>
    <m/>
    <m/>
    <m/>
    <m/>
    <x v="3"/>
    <m/>
  </r>
  <r>
    <x v="0"/>
    <x v="3"/>
    <x v="0"/>
    <s v="ENERGY_CERTIFICATE_EST_INPUT"/>
    <s v="LATITUDE"/>
    <x v="3"/>
    <s v="2.1 Em Teste"/>
    <s v="Fase I"/>
    <s v="Package 1"/>
    <s v="Package 3"/>
    <m/>
    <s v=""/>
    <s v=""/>
    <s v=""/>
    <m/>
    <m/>
    <m/>
    <m/>
    <m/>
    <x v="3"/>
    <m/>
  </r>
  <r>
    <x v="0"/>
    <x v="3"/>
    <x v="0"/>
    <s v="ENERGY_CERTIFICATE_EST_INPUT"/>
    <s v="LONGITUDE"/>
    <x v="3"/>
    <s v="2.1 Em Teste"/>
    <s v="Fase I"/>
    <s v="Package 1"/>
    <s v="Package 3"/>
    <m/>
    <s v=""/>
    <s v=""/>
    <s v=""/>
    <m/>
    <m/>
    <m/>
    <m/>
    <m/>
    <x v="3"/>
    <m/>
  </r>
  <r>
    <x v="0"/>
    <x v="3"/>
    <x v="0"/>
    <s v="ENERGY_CERTIFICATE_EST_INPUT"/>
    <s v="CODIGO_POSTAL"/>
    <x v="3"/>
    <s v="2.1 Em Teste"/>
    <s v="Fase I"/>
    <s v="Package 1"/>
    <s v="Package 3"/>
    <m/>
    <s v=""/>
    <s v=""/>
    <s v=""/>
    <m/>
    <m/>
    <m/>
    <m/>
    <m/>
    <x v="3"/>
    <m/>
  </r>
  <r>
    <x v="0"/>
    <x v="3"/>
    <x v="0"/>
    <s v="ENERGY_CERTIFICATE_EST_INPUT"/>
    <s v="SUBCODIGO_POSTAL"/>
    <x v="3"/>
    <s v="2.1 Em Teste"/>
    <s v="Fase I"/>
    <s v="Package 1"/>
    <s v="Package 3"/>
    <m/>
    <s v=""/>
    <s v=""/>
    <s v=""/>
    <m/>
    <m/>
    <m/>
    <m/>
    <m/>
    <x v="3"/>
    <m/>
  </r>
  <r>
    <x v="0"/>
    <x v="3"/>
    <x v="0"/>
    <s v="ENERGY_CERTIFICATE_EST_INPUT"/>
    <s v="ASSUPERFICIE_UTIL"/>
    <x v="3"/>
    <s v="2.1 Em Teste"/>
    <s v="Fase I"/>
    <s v="Package 1"/>
    <s v="Package 3"/>
    <m/>
    <s v=""/>
    <s v=""/>
    <s v=""/>
    <m/>
    <m/>
    <m/>
    <m/>
    <m/>
    <x v="3"/>
    <m/>
  </r>
  <r>
    <x v="0"/>
    <x v="3"/>
    <x v="0"/>
    <s v="ENERGY_CERTIFICATE_EST_INPUT"/>
    <s v="ANIO_CONSTRUCCION"/>
    <x v="3"/>
    <s v="2.1 Em Teste"/>
    <s v="Fase I"/>
    <s v="Package 1"/>
    <s v="Package 3"/>
    <m/>
    <s v=""/>
    <s v=""/>
    <s v=""/>
    <m/>
    <m/>
    <m/>
    <m/>
    <m/>
    <x v="3"/>
    <m/>
  </r>
  <r>
    <x v="0"/>
    <x v="3"/>
    <x v="0"/>
    <s v="ENERGY_CERTIFICATE_EST_INPUT"/>
    <s v="TIPO_INMUEBLE_HABITACAO"/>
    <x v="3"/>
    <s v="2.1 Em Teste"/>
    <s v="Fase I"/>
    <s v="Package 1"/>
    <s v="Package 3"/>
    <m/>
    <s v=""/>
    <s v=""/>
    <s v=""/>
    <m/>
    <m/>
    <m/>
    <m/>
    <m/>
    <x v="3"/>
    <m/>
  </r>
  <r>
    <x v="0"/>
    <x v="3"/>
    <x v="0"/>
    <s v="ENERGY_CERTIFICATE_EST_INPUT"/>
    <s v="PISO_APARTAMENTO"/>
    <x v="3"/>
    <s v="2.1 Em Teste"/>
    <s v="Fase I"/>
    <s v="Package 1"/>
    <s v="Package 3"/>
    <m/>
    <s v=""/>
    <s v=""/>
    <s v=""/>
    <m/>
    <m/>
    <m/>
    <m/>
    <m/>
    <x v="3"/>
    <m/>
  </r>
  <r>
    <x v="0"/>
    <x v="3"/>
    <x v="0"/>
    <s v="ENERGY_CERTIFICATE_EST_INPUT"/>
    <s v="CASA_UNIFAMILIAR"/>
    <x v="3"/>
    <s v="2.1 Em Teste"/>
    <s v="Fase I"/>
    <s v="Package 1"/>
    <s v="Package 3"/>
    <m/>
    <s v=""/>
    <s v=""/>
    <s v=""/>
    <m/>
    <m/>
    <m/>
    <m/>
    <m/>
    <x v="3"/>
    <m/>
  </r>
  <r>
    <x v="0"/>
    <x v="3"/>
    <x v="0"/>
    <s v="ENERGY_CERTIFICATE_EST_INPUT"/>
    <s v="TIPO_INMUEBLE_COMERCIO_SERVICOS"/>
    <x v="3"/>
    <s v="2.1 Em Teste"/>
    <s v="Fase I"/>
    <s v="Package 1"/>
    <s v="Package 3"/>
    <m/>
    <s v=""/>
    <s v=""/>
    <s v=""/>
    <m/>
    <m/>
    <m/>
    <m/>
    <m/>
    <x v="3"/>
    <m/>
  </r>
  <r>
    <x v="0"/>
    <x v="3"/>
    <x v="0"/>
    <s v="ENERGY_CERTIFICATE_EST_INPUT"/>
    <s v="NOME_CONSERVATORIA"/>
    <x v="3"/>
    <s v="2.1 Em Teste"/>
    <s v="Fase I"/>
    <s v="Package 1"/>
    <s v="Package 3"/>
    <m/>
    <s v=""/>
    <s v=""/>
    <s v=""/>
    <m/>
    <m/>
    <m/>
    <m/>
    <m/>
    <x v="3"/>
    <m/>
  </r>
  <r>
    <x v="0"/>
    <x v="3"/>
    <x v="0"/>
    <s v="ENERGY_CERTIFICATE_EST_INPUT"/>
    <s v="COD_CONSERVATORIA"/>
    <x v="3"/>
    <s v="2.1 Em Teste"/>
    <s v="Fase I"/>
    <s v="Package 1"/>
    <s v="Package 3"/>
    <m/>
    <s v=""/>
    <s v=""/>
    <s v=""/>
    <m/>
    <m/>
    <m/>
    <m/>
    <m/>
    <x v="3"/>
    <m/>
  </r>
  <r>
    <x v="0"/>
    <x v="3"/>
    <x v="0"/>
    <s v="ENERGY_CERTIFICATE_EST_INPUT"/>
    <s v="REGISTRO_CONSERVATORIA"/>
    <x v="3"/>
    <s v="2.1 Em Teste"/>
    <s v="Fase I"/>
    <s v="Package 1"/>
    <s v="Package 3"/>
    <m/>
    <s v=""/>
    <s v=""/>
    <s v=""/>
    <m/>
    <m/>
    <m/>
    <m/>
    <m/>
    <x v="3"/>
    <m/>
  </r>
  <r>
    <x v="0"/>
    <x v="3"/>
    <x v="0"/>
    <s v="ENERGY_CERTIFICATE_EST_INPUT"/>
    <s v="ART_MATRICIAIS"/>
    <x v="3"/>
    <s v="2.1 Em Teste"/>
    <s v="Fase I"/>
    <s v="Package 1"/>
    <s v="Package 3"/>
    <m/>
    <s v=""/>
    <s v=""/>
    <s v=""/>
    <m/>
    <m/>
    <m/>
    <m/>
    <m/>
    <x v="3"/>
    <m/>
  </r>
  <r>
    <x v="0"/>
    <x v="3"/>
    <x v="0"/>
    <s v="ENERGY_CERTIFICATE_EST_INPUT"/>
    <s v="FRACCAO_AUTONOMA"/>
    <x v="3"/>
    <s v="2.1 Em Teste"/>
    <s v="Fase I"/>
    <s v="Package 1"/>
    <s v="Package 3"/>
    <m/>
    <s v=""/>
    <s v=""/>
    <s v=""/>
    <m/>
    <m/>
    <m/>
    <m/>
    <m/>
    <x v="3"/>
    <m/>
  </r>
  <r>
    <x v="0"/>
    <x v="3"/>
    <x v="0"/>
    <s v="ENERGY_CERTIFICATE_EST_INPUT"/>
    <s v="FINALIDADE_BEM"/>
    <x v="3"/>
    <s v="2.1 Em Teste"/>
    <s v="Fase I"/>
    <s v="Package 1"/>
    <s v="Package 3"/>
    <m/>
    <s v=""/>
    <s v=""/>
    <s v=""/>
    <m/>
    <m/>
    <m/>
    <m/>
    <m/>
    <x v="3"/>
    <m/>
  </r>
  <r>
    <x v="0"/>
    <x v="3"/>
    <x v="0"/>
    <s v="ENERGY_CERTIFICATE_EST_INPUT"/>
    <s v="CLASS_GPT31"/>
    <x v="3"/>
    <s v="2.1 Em Teste"/>
    <s v="Fase I"/>
    <s v="Package 1"/>
    <s v="Package 3"/>
    <m/>
    <s v=""/>
    <s v=""/>
    <s v=""/>
    <m/>
    <m/>
    <m/>
    <m/>
    <m/>
    <x v="3"/>
    <m/>
  </r>
  <r>
    <x v="0"/>
    <x v="3"/>
    <x v="0"/>
    <s v="ENERGY_CERTIFICATE_EST_INPUT"/>
    <s v="CLASS_STCLIM"/>
    <x v="3"/>
    <s v="2.1 Em Teste"/>
    <s v="Fase I"/>
    <s v="Package 1"/>
    <s v="Package 3"/>
    <m/>
    <s v=""/>
    <s v=""/>
    <s v=""/>
    <m/>
    <m/>
    <m/>
    <m/>
    <m/>
    <x v="3"/>
    <m/>
  </r>
  <r>
    <x v="0"/>
    <x v="3"/>
    <x v="0"/>
    <s v="ENERGY_CERTIFICATE_EST_INPUT"/>
    <s v="CONF_STCLIM"/>
    <x v="3"/>
    <s v="2.1 Em Teste"/>
    <s v="Fase I"/>
    <s v="Package 1"/>
    <s v="Package 3"/>
    <m/>
    <s v=""/>
    <s v=""/>
    <s v=""/>
    <m/>
    <m/>
    <m/>
    <m/>
    <m/>
    <x v="3"/>
    <m/>
  </r>
  <r>
    <x v="0"/>
    <x v="3"/>
    <x v="0"/>
    <s v="ENERGY_CERTIFICATE_EST_INPUT"/>
    <s v="CLASSE_ENERGETICA"/>
    <x v="3"/>
    <s v="2.1 Em Teste"/>
    <s v="Fase I"/>
    <s v="Package 1"/>
    <s v="Package 3"/>
    <m/>
    <s v=""/>
    <s v=""/>
    <s v=""/>
    <m/>
    <m/>
    <m/>
    <m/>
    <m/>
    <x v="2"/>
    <m/>
  </r>
  <r>
    <x v="0"/>
    <x v="3"/>
    <x v="0"/>
    <s v="ENERGY_CERTIFICATE_EST_INPUT"/>
    <s v="FIABILIDAD"/>
    <x v="3"/>
    <s v="2.1 Em Teste"/>
    <s v="Fase I"/>
    <s v="Package 1"/>
    <s v="Package 3"/>
    <m/>
    <s v=""/>
    <s v=""/>
    <s v=""/>
    <m/>
    <m/>
    <m/>
    <m/>
    <m/>
    <x v="2"/>
    <m/>
  </r>
  <r>
    <x v="0"/>
    <x v="3"/>
    <x v="0"/>
    <s v="ENERGY_CERTIFICATE_EST_INPUT"/>
    <s v="EMISSIONES"/>
    <x v="3"/>
    <s v="2.1 Em Teste"/>
    <s v="Fase I"/>
    <s v="Package 1"/>
    <s v="Package 3"/>
    <m/>
    <s v=""/>
    <s v=""/>
    <s v=""/>
    <m/>
    <m/>
    <m/>
    <m/>
    <m/>
    <x v="2"/>
    <m/>
  </r>
  <r>
    <x v="0"/>
    <x v="3"/>
    <x v="0"/>
    <s v="ENERGY_CERTIFICATE_EST_INPUT"/>
    <s v="CONSUMOS"/>
    <x v="3"/>
    <s v="2.1 Em Teste"/>
    <s v="Fase I"/>
    <s v="Package 1"/>
    <s v="Package 3"/>
    <m/>
    <s v=""/>
    <s v=""/>
    <s v=""/>
    <m/>
    <m/>
    <m/>
    <m/>
    <m/>
    <x v="2"/>
    <m/>
  </r>
  <r>
    <x v="0"/>
    <x v="3"/>
    <x v="0"/>
    <s v="ENERGY_CERTIFICATE_EST_INPUT"/>
    <s v="DATA_ENVIO"/>
    <x v="3"/>
    <s v="2.1 Em Teste"/>
    <s v="Fase I"/>
    <s v="Package 1"/>
    <s v="Package 3"/>
    <m/>
    <s v=""/>
    <s v=""/>
    <s v=""/>
    <m/>
    <m/>
    <m/>
    <m/>
    <m/>
    <x v="2"/>
    <m/>
  </r>
  <r>
    <x v="0"/>
    <x v="0"/>
    <x v="0"/>
    <s v="PROPERTY_ENERGY_CERTIFICATE"/>
    <s v="EPC"/>
    <x v="3"/>
    <s v="2.1 Em Teste"/>
    <m/>
    <s v="Package 1"/>
    <s v="Package 3"/>
    <m/>
    <s v=""/>
    <s v=""/>
    <s v=""/>
    <m/>
    <m/>
    <m/>
    <m/>
    <m/>
    <x v="0"/>
    <m/>
  </r>
  <r>
    <x v="0"/>
    <x v="0"/>
    <x v="0"/>
    <s v="PROPERTY_ENERGY_CERTIFICATE"/>
    <s v="PRMRY_ENRGY_DMND_RFRNC_VL"/>
    <x v="0"/>
    <s v="6. Em implementação "/>
    <m/>
    <m/>
    <s v="Package 3"/>
    <m/>
    <s v=""/>
    <s v=""/>
    <s v=""/>
    <m/>
    <m/>
    <m/>
    <m/>
    <m/>
    <x v="0"/>
    <m/>
  </r>
  <r>
    <x v="0"/>
    <x v="0"/>
    <x v="0"/>
    <s v="PROPERTY_ENERGY_CERTIFICATE"/>
    <s v="CARBON_EMISSION_VALUE_YEAR"/>
    <x v="3"/>
    <s v="2.1 Em Teste"/>
    <m/>
    <s v="Package 1"/>
    <s v="Package 3"/>
    <m/>
    <s v=""/>
    <s v=""/>
    <s v=""/>
    <m/>
    <m/>
    <m/>
    <m/>
    <m/>
    <x v="0"/>
    <m/>
  </r>
  <r>
    <x v="0"/>
    <x v="4"/>
    <x v="0"/>
    <s v="modesg_inp_risco_fisico_zipcode"/>
    <s v="cod_pais"/>
    <x v="0"/>
    <s v="2.1 Em Teste"/>
    <m/>
    <s v="Package 2"/>
    <s v="Package 3"/>
    <m/>
    <s v=""/>
    <s v=""/>
    <s v=""/>
    <m/>
    <m/>
    <s v="Novo Projeto - Em especificação"/>
    <m/>
    <m/>
    <x v="1"/>
    <s v="HF"/>
  </r>
  <r>
    <x v="0"/>
    <x v="4"/>
    <x v="0"/>
    <s v="modesg_inp_risco_fisico_zipcode"/>
    <s v="localizacao"/>
    <x v="0"/>
    <s v="2.1 Em Teste"/>
    <m/>
    <s v="Package 2"/>
    <s v="Package 3"/>
    <m/>
    <s v=""/>
    <s v=""/>
    <s v=""/>
    <m/>
    <m/>
    <s v="Novo Projeto - Em especificação"/>
    <m/>
    <m/>
    <x v="1"/>
    <s v="HF"/>
  </r>
  <r>
    <x v="0"/>
    <x v="4"/>
    <x v="0"/>
    <s v="modesg_inp_risco_fisico_zipcode"/>
    <s v="cod_nace_esg"/>
    <x v="0"/>
    <s v="2.1 Em Teste"/>
    <m/>
    <s v="Package 2"/>
    <s v="Package 3"/>
    <m/>
    <s v=""/>
    <s v=""/>
    <s v=""/>
    <m/>
    <m/>
    <s v="Novo Projeto - Em especificação"/>
    <m/>
    <m/>
    <x v="1"/>
    <s v="HF"/>
  </r>
  <r>
    <x v="0"/>
    <x v="4"/>
    <x v="0"/>
    <s v="modesg_inp_risco_fisico_zipcode"/>
    <s v="flg_rsc_fsc_agd"/>
    <x v="0"/>
    <s v="2.1 Em Teste"/>
    <m/>
    <s v="Package 2"/>
    <s v="Package 3"/>
    <m/>
    <s v=""/>
    <s v=""/>
    <s v=""/>
    <m/>
    <m/>
    <s v="Novo Projeto - Em especificação"/>
    <m/>
    <m/>
    <x v="1"/>
    <s v="HF"/>
  </r>
  <r>
    <x v="0"/>
    <x v="4"/>
    <x v="0"/>
    <s v="modesg_inp_risco_fisico_zipcode"/>
    <s v="flg_rsc_fsc_crnc"/>
    <x v="0"/>
    <s v="2.1 Em Teste"/>
    <m/>
    <s v="Package 2"/>
    <s v="Package 3"/>
    <m/>
    <s v=""/>
    <s v=""/>
    <s v=""/>
    <m/>
    <m/>
    <s v="Novo Projeto - Em especificação"/>
    <m/>
    <m/>
    <x v="1"/>
    <s v="HF"/>
  </r>
  <r>
    <x v="0"/>
    <x v="2"/>
    <x v="0"/>
    <s v="modesg_out_bens_imoveis"/>
    <s v="flg_rsc_fsc_agd"/>
    <x v="3"/>
    <s v="2.1 Em Teste"/>
    <m/>
    <s v="Package 2"/>
    <s v="Package 3"/>
    <m/>
    <s v=""/>
    <s v=""/>
    <s v=""/>
    <m/>
    <m/>
    <s v="Novo Projeto - Em especificação"/>
    <m/>
    <m/>
    <x v="0"/>
    <s v="HF"/>
  </r>
  <r>
    <x v="0"/>
    <x v="2"/>
    <x v="0"/>
    <s v="modesg_out_bens_imoveis"/>
    <s v="flg_rsc_fsc_crnc"/>
    <x v="3"/>
    <s v="2.1 Em Teste"/>
    <m/>
    <s v="Package 2"/>
    <s v="Package 3"/>
    <m/>
    <s v=""/>
    <s v=""/>
    <s v=""/>
    <m/>
    <m/>
    <s v="Novo Projeto - Em especificação"/>
    <m/>
    <m/>
    <x v="0"/>
    <s v="HF"/>
  </r>
  <r>
    <x v="0"/>
    <x v="2"/>
    <x v="0"/>
    <s v="modesg_out_bens_imoveis"/>
    <s v="origem_flg_rsc_fsc_agd"/>
    <x v="3"/>
    <s v="2.1 Em Teste"/>
    <m/>
    <s v="Package 2"/>
    <s v="Package 3"/>
    <m/>
    <s v=""/>
    <s v=""/>
    <s v=""/>
    <m/>
    <m/>
    <s v="Novo Projeto - Em especificação"/>
    <m/>
    <m/>
    <x v="0"/>
    <m/>
  </r>
  <r>
    <x v="0"/>
    <x v="2"/>
    <x v="0"/>
    <s v="modesg_out_bens_imoveis"/>
    <s v="origem_flg_rsc_fsc_crnc"/>
    <x v="3"/>
    <s v="2.1 Em Teste"/>
    <m/>
    <s v="Package 2"/>
    <s v="Package 3"/>
    <m/>
    <s v=""/>
    <s v=""/>
    <s v=""/>
    <m/>
    <m/>
    <s v="Novo Projeto - Em especificação"/>
    <m/>
    <m/>
    <x v="0"/>
    <m/>
  </r>
  <r>
    <x v="0"/>
    <x v="2"/>
    <x v="0"/>
    <s v="modesg_out_empr_info_nfin"/>
    <s v="origem_scp1_emss"/>
    <x v="3"/>
    <s v="2.1 Em Teste"/>
    <m/>
    <m/>
    <s v="Package 3"/>
    <m/>
    <s v=""/>
    <s v=""/>
    <s v=""/>
    <m/>
    <m/>
    <m/>
    <m/>
    <m/>
    <x v="0"/>
    <s v="HF"/>
  </r>
  <r>
    <x v="0"/>
    <x v="2"/>
    <x v="0"/>
    <s v="modesg_out_empr_info_nfin"/>
    <s v="origem_scp2_emss"/>
    <x v="3"/>
    <s v="2.1 Em Teste"/>
    <m/>
    <m/>
    <s v="Package 3"/>
    <m/>
    <s v=""/>
    <s v=""/>
    <s v=""/>
    <m/>
    <m/>
    <m/>
    <m/>
    <m/>
    <x v="0"/>
    <s v="HF"/>
  </r>
  <r>
    <x v="0"/>
    <x v="2"/>
    <x v="0"/>
    <s v="modesg_out_empr_info_nfin"/>
    <s v="origem_scp3_emss"/>
    <x v="3"/>
    <s v="2.1 Em Teste"/>
    <m/>
    <m/>
    <s v="Package 3"/>
    <m/>
    <s v=""/>
    <s v=""/>
    <s v=""/>
    <m/>
    <m/>
    <m/>
    <m/>
    <m/>
    <x v="0"/>
    <s v="HF"/>
  </r>
  <r>
    <x v="0"/>
    <x v="2"/>
    <x v="0"/>
    <s v="modesg_out_empr_info_nfin"/>
    <s v="scp1_emss"/>
    <x v="3"/>
    <s v="2.1 Em Teste"/>
    <m/>
    <m/>
    <s v="Package 3"/>
    <m/>
    <s v=""/>
    <s v=""/>
    <s v=""/>
    <m/>
    <m/>
    <m/>
    <m/>
    <m/>
    <x v="0"/>
    <s v="HF"/>
  </r>
  <r>
    <x v="0"/>
    <x v="2"/>
    <x v="0"/>
    <s v="modesg_out_empr_info_nfin"/>
    <s v="scp2_emss"/>
    <x v="3"/>
    <s v="2.1 Em Teste"/>
    <m/>
    <m/>
    <s v="Package 3"/>
    <m/>
    <s v=""/>
    <s v=""/>
    <s v=""/>
    <m/>
    <m/>
    <m/>
    <m/>
    <m/>
    <x v="0"/>
    <s v="HF"/>
  </r>
  <r>
    <x v="0"/>
    <x v="2"/>
    <x v="0"/>
    <s v="modesg_out_empr_info_nfin"/>
    <s v="scp3_emss"/>
    <x v="3"/>
    <s v="2.1 Em Teste"/>
    <m/>
    <m/>
    <s v="Package 3"/>
    <m/>
    <s v=""/>
    <s v=""/>
    <s v=""/>
    <m/>
    <m/>
    <m/>
    <m/>
    <m/>
    <x v="0"/>
    <s v="HF"/>
  </r>
  <r>
    <x v="0"/>
    <x v="2"/>
    <x v="0"/>
    <s v="modesg_out_empr_info_nfin"/>
    <s v="divida_total"/>
    <x v="3"/>
    <s v="2.1 Em Teste"/>
    <m/>
    <m/>
    <s v="Package 3"/>
    <m/>
    <s v=""/>
    <s v=""/>
    <s v=""/>
    <m/>
    <m/>
    <m/>
    <m/>
    <m/>
    <x v="0"/>
    <s v="HF"/>
  </r>
  <r>
    <x v="0"/>
    <x v="2"/>
    <x v="0"/>
    <s v="modesg_out_empr_info_nfin"/>
    <s v="capital_proprio"/>
    <x v="3"/>
    <s v="2.1 Em Teste"/>
    <m/>
    <m/>
    <s v="Package 3"/>
    <m/>
    <s v=""/>
    <s v=""/>
    <s v=""/>
    <m/>
    <m/>
    <m/>
    <m/>
    <m/>
    <x v="0"/>
    <s v="HF"/>
  </r>
  <r>
    <x v="0"/>
    <x v="1"/>
    <x v="0"/>
    <s v="lt004_protection"/>
    <s v="flg_act_physcl_rsk"/>
    <x v="3"/>
    <s v="2.1 Em Teste"/>
    <m/>
    <m/>
    <s v="Package 3"/>
    <m/>
    <s v=""/>
    <s v=""/>
    <s v=""/>
    <m/>
    <m/>
    <m/>
    <m/>
    <m/>
    <x v="0"/>
    <m/>
  </r>
  <r>
    <x v="0"/>
    <x v="1"/>
    <x v="0"/>
    <s v="lt004_protection"/>
    <s v="flg_chrnc_physcl_rsk"/>
    <x v="3"/>
    <s v="2.1 Em Teste"/>
    <m/>
    <m/>
    <s v="Package 3"/>
    <m/>
    <s v=""/>
    <s v=""/>
    <s v=""/>
    <m/>
    <m/>
    <m/>
    <m/>
    <m/>
    <x v="0"/>
    <m/>
  </r>
  <r>
    <x v="0"/>
    <x v="2"/>
    <x v="0"/>
    <s v="modesg_out_empr_info_nfin"/>
    <s v="cod_nace_esg"/>
    <x v="1"/>
    <s v="6. Em implementação "/>
    <m/>
    <s v="Package 1"/>
    <s v="Package 4"/>
    <m/>
    <s v=""/>
    <s v=""/>
    <s v=""/>
    <m/>
    <m/>
    <m/>
    <m/>
    <m/>
    <x v="0"/>
    <s v="JB"/>
  </r>
  <r>
    <x v="0"/>
    <x v="2"/>
    <x v="0"/>
    <s v="modesg_out_empr_info_nfin"/>
    <s v="flg_rsc_fsc_agd"/>
    <x v="1"/>
    <s v="6. Em implementação "/>
    <m/>
    <s v="Package 2"/>
    <s v="Package 4"/>
    <m/>
    <s v=""/>
    <s v=""/>
    <s v=""/>
    <m/>
    <m/>
    <s v="Novo Projeto - Em especificação"/>
    <m/>
    <m/>
    <x v="4"/>
    <s v="HF"/>
  </r>
  <r>
    <x v="0"/>
    <x v="2"/>
    <x v="0"/>
    <s v="modesg_out_empr_info_nfin"/>
    <s v="flg_rsc_fsc_crnc"/>
    <x v="1"/>
    <s v="6. Em implementação "/>
    <m/>
    <s v="Package 2"/>
    <s v="Package 4"/>
    <m/>
    <s v=""/>
    <s v=""/>
    <s v=""/>
    <m/>
    <m/>
    <s v="Novo Projeto - Em especificação"/>
    <m/>
    <m/>
    <x v="4"/>
    <s v="HF"/>
  </r>
  <r>
    <x v="0"/>
    <x v="2"/>
    <x v="0"/>
    <s v="modesg_out_empr_info_nfin"/>
    <s v="origem_flg_rsc_fsc_agd"/>
    <x v="1"/>
    <s v="6. Em implementação "/>
    <m/>
    <s v="Package 2"/>
    <s v="Package 4"/>
    <m/>
    <s v=""/>
    <s v=""/>
    <s v=""/>
    <m/>
    <m/>
    <s v="Novo Projeto - Em especificação"/>
    <m/>
    <m/>
    <x v="4"/>
    <s v="HF"/>
  </r>
  <r>
    <x v="0"/>
    <x v="2"/>
    <x v="0"/>
    <s v="modesg_out_empr_info_nfin"/>
    <s v="origem_flg_rsc_fsc_crnc"/>
    <x v="1"/>
    <s v="6. Em implementação "/>
    <m/>
    <s v="Package 2"/>
    <s v="Package 4"/>
    <m/>
    <s v=""/>
    <s v=""/>
    <s v=""/>
    <m/>
    <m/>
    <s v="Novo Projeto - Em especificação"/>
    <m/>
    <m/>
    <x v="4"/>
    <s v="HF"/>
  </r>
  <r>
    <x v="0"/>
    <x v="0"/>
    <x v="0"/>
    <s v="PROPERTY_ENERGY_CERTIFICATE"/>
    <s v="EP_SCORE"/>
    <x v="2"/>
    <s v="4. Validação EF"/>
    <m/>
    <s v="Package 6"/>
    <s v="Package 5"/>
    <m/>
    <s v=""/>
    <s v=""/>
    <s v=""/>
    <m/>
    <m/>
    <m/>
    <m/>
    <m/>
    <x v="0"/>
    <m/>
  </r>
  <r>
    <x v="0"/>
    <x v="0"/>
    <x v="0"/>
    <s v="PROPERTY_ENERGY_CERTIFICATE"/>
    <s v="ENERGY_CONSUMPTION_VALUE_YEAR"/>
    <x v="2"/>
    <s v="4. Validação EF"/>
    <m/>
    <s v="Package 6"/>
    <s v="Package 5"/>
    <m/>
    <s v=""/>
    <s v=""/>
    <s v=""/>
    <m/>
    <m/>
    <m/>
    <m/>
    <m/>
    <x v="0"/>
    <m/>
  </r>
  <r>
    <x v="0"/>
    <x v="4"/>
    <x v="0"/>
    <s v="modesg_param_sfics_taxon_europeia"/>
    <s v="cod_regra"/>
    <x v="1"/>
    <s v="6. Em implementação "/>
    <m/>
    <m/>
    <s v="Package 5"/>
    <m/>
    <s v=""/>
    <s v=""/>
    <s v=""/>
    <m/>
    <m/>
    <m/>
    <m/>
    <m/>
    <x v="0"/>
    <s v="RC"/>
  </r>
  <r>
    <x v="0"/>
    <x v="4"/>
    <x v="0"/>
    <s v="modesg_param_sfics_taxon_europeia"/>
    <s v="nivel"/>
    <x v="1"/>
    <s v="6. Em implementação "/>
    <m/>
    <m/>
    <s v="Package 5"/>
    <m/>
    <s v=""/>
    <s v=""/>
    <s v=""/>
    <m/>
    <m/>
    <m/>
    <m/>
    <m/>
    <x v="0"/>
    <s v="RC"/>
  </r>
  <r>
    <x v="0"/>
    <x v="4"/>
    <x v="0"/>
    <s v="modesg_param_sfics_taxon_europeia"/>
    <s v="grupo_regra"/>
    <x v="1"/>
    <s v="6. Em implementação "/>
    <m/>
    <m/>
    <s v="Package 5"/>
    <m/>
    <s v=""/>
    <s v=""/>
    <s v=""/>
    <m/>
    <m/>
    <m/>
    <m/>
    <m/>
    <x v="5"/>
    <m/>
  </r>
  <r>
    <x v="0"/>
    <x v="4"/>
    <x v="0"/>
    <s v="modesg_param_sfics_taxon_europeia"/>
    <s v="dscrc"/>
    <x v="1"/>
    <s v="6. Em implementação "/>
    <m/>
    <m/>
    <s v="Package 5"/>
    <m/>
    <s v=""/>
    <s v=""/>
    <s v=""/>
    <m/>
    <m/>
    <m/>
    <m/>
    <m/>
    <x v="0"/>
    <s v="RC"/>
  </r>
  <r>
    <x v="0"/>
    <x v="4"/>
    <x v="0"/>
    <s v="modesg_param_sfics_taxon_europeia"/>
    <s v="comite"/>
    <x v="1"/>
    <s v="6. Em implementação "/>
    <m/>
    <m/>
    <s v="Package 5"/>
    <m/>
    <s v=""/>
    <s v=""/>
    <s v=""/>
    <m/>
    <m/>
    <m/>
    <m/>
    <m/>
    <x v="0"/>
    <s v="RC"/>
  </r>
  <r>
    <x v="0"/>
    <x v="4"/>
    <x v="0"/>
    <s v="modesg_param_sfics_taxon_europeia"/>
    <s v="data_aprvc"/>
    <x v="1"/>
    <s v="6. Em implementação "/>
    <m/>
    <m/>
    <s v="Package 5"/>
    <m/>
    <s v=""/>
    <s v=""/>
    <s v=""/>
    <m/>
    <m/>
    <m/>
    <m/>
    <m/>
    <x v="0"/>
    <s v="RC"/>
  </r>
  <r>
    <x v="0"/>
    <x v="4"/>
    <x v="0"/>
    <s v="modesg_param_sfics_taxon_europeia"/>
    <s v="data_inicial"/>
    <x v="1"/>
    <s v="6. Em implementação "/>
    <m/>
    <m/>
    <s v="Package 5"/>
    <m/>
    <s v=""/>
    <s v=""/>
    <s v=""/>
    <m/>
    <m/>
    <m/>
    <m/>
    <m/>
    <x v="0"/>
    <s v="RC"/>
  </r>
  <r>
    <x v="0"/>
    <x v="4"/>
    <x v="0"/>
    <s v="modesg_param_sfics_taxon_europeia"/>
    <s v="data_final"/>
    <x v="1"/>
    <s v="6. Em implementação "/>
    <m/>
    <m/>
    <s v="Package 5"/>
    <m/>
    <s v=""/>
    <s v=""/>
    <s v=""/>
    <m/>
    <m/>
    <m/>
    <m/>
    <m/>
    <x v="0"/>
    <s v="RC"/>
  </r>
  <r>
    <x v="0"/>
    <x v="4"/>
    <x v="0"/>
    <s v="modesg_param_sfics_taxon_europeia"/>
    <s v="zcliente"/>
    <x v="1"/>
    <s v="6. Em implementação "/>
    <m/>
    <m/>
    <s v="Package 5"/>
    <m/>
    <s v=""/>
    <s v=""/>
    <s v=""/>
    <m/>
    <m/>
    <m/>
    <m/>
    <m/>
    <x v="0"/>
    <s v="RC"/>
  </r>
  <r>
    <x v="0"/>
    <x v="4"/>
    <x v="0"/>
    <s v="modesg_param_sfics_taxon_europeia"/>
    <s v="cempcta"/>
    <x v="1"/>
    <s v="6. Em implementação "/>
    <m/>
    <m/>
    <s v="Package 5"/>
    <m/>
    <s v=""/>
    <s v=""/>
    <s v=""/>
    <m/>
    <m/>
    <m/>
    <m/>
    <m/>
    <x v="3"/>
    <s v="RC"/>
  </r>
  <r>
    <x v="0"/>
    <x v="4"/>
    <x v="0"/>
    <s v="modesg_param_sfics_taxon_europeia"/>
    <s v="ckbalcao"/>
    <x v="1"/>
    <s v="6. Em implementação "/>
    <m/>
    <m/>
    <s v="Package 5"/>
    <m/>
    <s v=""/>
    <s v=""/>
    <s v=""/>
    <m/>
    <m/>
    <m/>
    <m/>
    <m/>
    <x v="0"/>
    <s v="RC"/>
  </r>
  <r>
    <x v="0"/>
    <x v="4"/>
    <x v="0"/>
    <s v="modesg_param_sfics_taxon_europeia"/>
    <s v="cknumcta"/>
    <x v="1"/>
    <s v="6. Em implementação "/>
    <m/>
    <m/>
    <s v="Package 5"/>
    <m/>
    <s v=""/>
    <s v=""/>
    <s v=""/>
    <m/>
    <m/>
    <m/>
    <m/>
    <m/>
    <x v="0"/>
    <s v="RC"/>
  </r>
  <r>
    <x v="0"/>
    <x v="4"/>
    <x v="0"/>
    <s v="modesg_param_sfics_taxon_europeia"/>
    <s v="zdeposit"/>
    <x v="1"/>
    <s v="6. Em implementação "/>
    <m/>
    <m/>
    <s v="Package 5"/>
    <m/>
    <s v=""/>
    <s v=""/>
    <s v=""/>
    <m/>
    <m/>
    <m/>
    <m/>
    <m/>
    <x v="0"/>
    <s v="RC"/>
  </r>
  <r>
    <x v="0"/>
    <x v="4"/>
    <x v="0"/>
    <s v="modesg_param_sfics_taxon_europeia"/>
    <s v="ckmetamis"/>
    <x v="1"/>
    <s v="6. Em implementação "/>
    <m/>
    <m/>
    <s v="Package 5"/>
    <m/>
    <s v=""/>
    <s v=""/>
    <s v=""/>
    <m/>
    <m/>
    <m/>
    <m/>
    <m/>
    <x v="0"/>
    <s v="RC"/>
  </r>
  <r>
    <x v="0"/>
    <x v="4"/>
    <x v="0"/>
    <s v="modesg_param_sfics_taxon_europeia"/>
    <s v="ckprodmi"/>
    <x v="1"/>
    <s v="6. Em implementação "/>
    <m/>
    <m/>
    <s v="Package 5"/>
    <m/>
    <s v=""/>
    <s v=""/>
    <s v=""/>
    <m/>
    <m/>
    <m/>
    <m/>
    <m/>
    <x v="0"/>
    <s v="RC"/>
  </r>
  <r>
    <x v="0"/>
    <x v="4"/>
    <x v="0"/>
    <s v="modesg_param_sfics_taxon_europeia"/>
    <s v="cmetanseg"/>
    <x v="1"/>
    <s v="6. Em implementação "/>
    <m/>
    <m/>
    <s v="Package 5"/>
    <m/>
    <s v=""/>
    <s v=""/>
    <s v=""/>
    <m/>
    <m/>
    <m/>
    <m/>
    <m/>
    <x v="0"/>
    <s v="RC"/>
  </r>
  <r>
    <x v="0"/>
    <x v="4"/>
    <x v="0"/>
    <s v="modesg_param_sfics_taxon_europeia"/>
    <s v="epc"/>
    <x v="1"/>
    <s v="6. Em implementação "/>
    <m/>
    <m/>
    <s v="Package 5"/>
    <m/>
    <s v=""/>
    <s v=""/>
    <s v=""/>
    <m/>
    <m/>
    <m/>
    <m/>
    <m/>
    <x v="3"/>
    <s v="RC"/>
  </r>
  <r>
    <x v="0"/>
    <x v="4"/>
    <x v="0"/>
    <s v="modesg_param_sfics_taxon_europeia"/>
    <s v="ambito"/>
    <x v="1"/>
    <s v="6. Em implementação "/>
    <m/>
    <m/>
    <s v="Package 5"/>
    <m/>
    <s v=""/>
    <s v=""/>
    <s v=""/>
    <m/>
    <m/>
    <m/>
    <m/>
    <m/>
    <x v="0"/>
    <s v="RC"/>
  </r>
  <r>
    <x v="0"/>
    <x v="4"/>
    <x v="0"/>
    <s v="modesg_param_sfics_taxon_europeia"/>
    <s v="nome_ctgr_sfics"/>
    <x v="1"/>
    <s v="6. Em implementação "/>
    <m/>
    <m/>
    <s v="Package 5"/>
    <m/>
    <s v=""/>
    <s v=""/>
    <s v=""/>
    <m/>
    <m/>
    <m/>
    <m/>
    <m/>
    <x v="0"/>
    <s v="RC"/>
  </r>
  <r>
    <x v="0"/>
    <x v="4"/>
    <x v="0"/>
    <s v="modesg_param_sfics_taxon_europeia"/>
    <s v="montante_pndrc"/>
    <x v="1"/>
    <s v="6. Em implementação "/>
    <m/>
    <m/>
    <s v="Package 5"/>
    <m/>
    <s v=""/>
    <s v=""/>
    <s v=""/>
    <m/>
    <m/>
    <m/>
    <m/>
    <m/>
    <x v="3"/>
    <s v="RC"/>
  </r>
  <r>
    <x v="0"/>
    <x v="4"/>
    <x v="0"/>
    <s v="modesg_param_sfics_taxon_europeia"/>
    <s v="contraparte"/>
    <x v="1"/>
    <s v="6. Em implementação "/>
    <m/>
    <m/>
    <s v="Package 5"/>
    <m/>
    <s v=""/>
    <s v=""/>
    <s v=""/>
    <m/>
    <m/>
    <m/>
    <m/>
    <m/>
    <x v="3"/>
    <s v="RC"/>
  </r>
  <r>
    <x v="0"/>
    <x v="4"/>
    <x v="0"/>
    <s v="modesg_param_sfics_taxon_europeia"/>
    <s v="flag_project_finance"/>
    <x v="1"/>
    <s v="6. Em implementação "/>
    <m/>
    <m/>
    <s v="Package 5"/>
    <m/>
    <s v=""/>
    <s v=""/>
    <s v=""/>
    <m/>
    <m/>
    <m/>
    <m/>
    <m/>
    <x v="3"/>
    <s v="RC"/>
  </r>
  <r>
    <x v="0"/>
    <x v="4"/>
    <x v="0"/>
    <s v="modesg_param_sfics_taxon_europeia"/>
    <s v="cgarante_bem"/>
    <x v="1"/>
    <s v="6. Em implementação "/>
    <m/>
    <m/>
    <s v="Package 5"/>
    <m/>
    <s v=""/>
    <s v=""/>
    <s v=""/>
    <m/>
    <m/>
    <m/>
    <m/>
    <m/>
    <x v="3"/>
    <s v="RC"/>
  </r>
  <r>
    <x v="0"/>
    <x v="4"/>
    <x v="0"/>
    <s v="modesg_param_sfics_taxon_europeia"/>
    <s v="prdt_sprdt"/>
    <x v="1"/>
    <s v="6. Em implementação "/>
    <m/>
    <m/>
    <s v="Package 5"/>
    <m/>
    <s v=""/>
    <s v=""/>
    <s v=""/>
    <m/>
    <m/>
    <m/>
    <m/>
    <m/>
    <x v="3"/>
    <s v="RC"/>
  </r>
  <r>
    <x v="0"/>
    <x v="4"/>
    <x v="0"/>
    <s v="modesg_param_sfics_taxon_europeia"/>
    <s v="flg_csrd"/>
    <x v="1"/>
    <s v="6. Em implementação "/>
    <m/>
    <m/>
    <s v="Package 5"/>
    <m/>
    <s v=""/>
    <s v=""/>
    <s v=""/>
    <m/>
    <m/>
    <m/>
    <m/>
    <m/>
    <x v="3"/>
    <s v="RC"/>
  </r>
  <r>
    <x v="0"/>
    <x v="4"/>
    <x v="0"/>
    <s v="modesg_param_sfics_taxon_europeia"/>
    <s v="combustivel"/>
    <x v="1"/>
    <s v="6. Em implementação "/>
    <m/>
    <m/>
    <s v="Package 5"/>
    <m/>
    <s v=""/>
    <s v=""/>
    <s v=""/>
    <m/>
    <m/>
    <m/>
    <m/>
    <m/>
    <x v="3"/>
    <s v="RC"/>
  </r>
  <r>
    <x v="0"/>
    <x v="4"/>
    <x v="0"/>
    <s v="modesg_param_sfics_taxon_europeia"/>
    <s v="co2"/>
    <x v="1"/>
    <s v="6. Em implementação "/>
    <m/>
    <m/>
    <s v="Package 5"/>
    <m/>
    <s v=""/>
    <s v=""/>
    <s v=""/>
    <m/>
    <m/>
    <m/>
    <m/>
    <m/>
    <x v="3"/>
    <s v="RC"/>
  </r>
  <r>
    <x v="0"/>
    <x v="4"/>
    <x v="0"/>
    <s v="modesg_param_sfics_taxon_europeia"/>
    <s v="cfamilia"/>
    <x v="1"/>
    <s v="6. Em implementação "/>
    <m/>
    <m/>
    <s v="Package 5"/>
    <m/>
    <s v=""/>
    <s v=""/>
    <s v=""/>
    <m/>
    <m/>
    <m/>
    <m/>
    <m/>
    <x v="3"/>
    <s v="RC"/>
  </r>
  <r>
    <x v="0"/>
    <x v="4"/>
    <x v="0"/>
    <s v="modesg_param_sfics_taxon_europeia"/>
    <s v="flg_rsc_fsc_crnc"/>
    <x v="1"/>
    <s v="6. Em implementação "/>
    <m/>
    <m/>
    <s v="Package 5"/>
    <m/>
    <s v=""/>
    <s v=""/>
    <s v=""/>
    <m/>
    <m/>
    <m/>
    <m/>
    <m/>
    <x v="0"/>
    <s v="RC"/>
  </r>
  <r>
    <x v="0"/>
    <x v="4"/>
    <x v="0"/>
    <s v="modesg_param_sfics_taxon_europeia"/>
    <s v="flg_rsc_fsc_agd"/>
    <x v="1"/>
    <s v="6. Em implementação "/>
    <m/>
    <m/>
    <s v="Package 5"/>
    <m/>
    <s v=""/>
    <s v=""/>
    <s v=""/>
    <m/>
    <m/>
    <m/>
    <m/>
    <m/>
    <x v="0"/>
    <s v="RC"/>
  </r>
  <r>
    <x v="0"/>
    <x v="4"/>
    <x v="0"/>
    <s v="modesg_param_sfics_taxon_europeia"/>
    <s v="property_purpose_code"/>
    <x v="1"/>
    <s v="6. Em implementação "/>
    <m/>
    <m/>
    <s v="Package 5"/>
    <m/>
    <s v=""/>
    <s v=""/>
    <s v=""/>
    <m/>
    <m/>
    <m/>
    <m/>
    <m/>
    <x v="3"/>
    <s v="RC"/>
  </r>
  <r>
    <x v="0"/>
    <x v="4"/>
    <x v="0"/>
    <s v="modesg_param_sfics_taxon_europeia"/>
    <s v="dabertur"/>
    <x v="1"/>
    <s v="6. Em implementação "/>
    <m/>
    <m/>
    <s v="Package 5"/>
    <m/>
    <s v=""/>
    <s v=""/>
    <s v=""/>
    <m/>
    <m/>
    <m/>
    <m/>
    <m/>
    <x v="2"/>
    <s v="RC"/>
  </r>
  <r>
    <x v="0"/>
    <x v="4"/>
    <x v="0"/>
    <s v="modesg_param_sfics_taxon_europeia"/>
    <s v="tipo_eqp"/>
    <x v="1"/>
    <s v="6. Em implementação "/>
    <m/>
    <m/>
    <s v="Package 5"/>
    <m/>
    <s v=""/>
    <s v=""/>
    <s v=""/>
    <m/>
    <m/>
    <m/>
    <m/>
    <m/>
    <x v="2"/>
    <s v="RC"/>
  </r>
  <r>
    <x v="0"/>
    <x v="4"/>
    <x v="0"/>
    <s v="modesg_param_sfics_taxon_europeia"/>
    <s v="construction_year"/>
    <x v="1"/>
    <s v="6. Em implementação "/>
    <m/>
    <m/>
    <s v="Package 5"/>
    <m/>
    <s v=""/>
    <s v=""/>
    <s v=""/>
    <m/>
    <m/>
    <m/>
    <m/>
    <m/>
    <x v="0"/>
    <s v="RC"/>
  </r>
  <r>
    <x v="0"/>
    <x v="4"/>
    <x v="0"/>
    <s v="modesg_param_sfics_taxon_europeia"/>
    <s v="ref_date"/>
    <x v="1"/>
    <s v="6. Em implementação "/>
    <m/>
    <m/>
    <s v="Package 5"/>
    <m/>
    <s v=""/>
    <s v=""/>
    <s v=""/>
    <m/>
    <m/>
    <m/>
    <m/>
    <m/>
    <x v="3"/>
    <s v="RC"/>
  </r>
  <r>
    <x v="0"/>
    <x v="4"/>
    <x v="0"/>
    <s v="modesg_param_sfics_taxon_europeia"/>
    <s v="cfinalidad"/>
    <x v="1"/>
    <s v="6. Em implementação "/>
    <m/>
    <m/>
    <s v="Package 5"/>
    <m/>
    <m/>
    <m/>
    <m/>
    <m/>
    <m/>
    <m/>
    <m/>
    <m/>
    <x v="0"/>
    <m/>
  </r>
  <r>
    <x v="0"/>
    <x v="4"/>
    <x v="0"/>
    <s v="modesg_param_sfics_taxon_europeia"/>
    <s v="sst_indctr_aux"/>
    <x v="1"/>
    <s v="6. Em implementação "/>
    <m/>
    <m/>
    <s v="Package 5"/>
    <m/>
    <s v=""/>
    <s v=""/>
    <s v=""/>
    <m/>
    <m/>
    <m/>
    <m/>
    <m/>
    <x v="5"/>
    <m/>
  </r>
  <r>
    <x v="0"/>
    <x v="4"/>
    <x v="0"/>
    <s v="modesg_param_sfics_taxon_europeia"/>
    <s v="quality_score"/>
    <x v="1"/>
    <s v="6. Em implementação "/>
    <m/>
    <m/>
    <s v="Package 5"/>
    <m/>
    <s v=""/>
    <s v=""/>
    <s v=""/>
    <m/>
    <m/>
    <m/>
    <m/>
    <m/>
    <x v="3"/>
    <s v="RC"/>
  </r>
  <r>
    <x v="0"/>
    <x v="4"/>
    <x v="0"/>
    <s v="modesg_param_sfics_taxon_europeia"/>
    <s v="primary_energy_req_value"/>
    <x v="1"/>
    <s v="6. Em implementação "/>
    <m/>
    <m/>
    <s v="Package 5"/>
    <m/>
    <s v=""/>
    <s v=""/>
    <s v=""/>
    <m/>
    <m/>
    <m/>
    <m/>
    <m/>
    <x v="0"/>
    <s v="RC"/>
  </r>
  <r>
    <x v="0"/>
    <x v="4"/>
    <x v="0"/>
    <s v="modesg_param_sfics_taxon_europeia"/>
    <s v="net_floor_area"/>
    <x v="1"/>
    <s v="6. Em implementação "/>
    <m/>
    <m/>
    <s v="Package 5"/>
    <m/>
    <s v=""/>
    <s v=""/>
    <s v=""/>
    <m/>
    <m/>
    <m/>
    <m/>
    <m/>
    <x v="0"/>
    <s v="RC"/>
  </r>
  <r>
    <x v="0"/>
    <x v="4"/>
    <x v="0"/>
    <s v="modesg_param_sfics_taxon_europeia"/>
    <s v="nome_purpose_esg_nalinh_tax"/>
    <x v="1"/>
    <s v="6. Em implementação "/>
    <m/>
    <m/>
    <s v="Package 5"/>
    <m/>
    <s v=""/>
    <s v=""/>
    <s v=""/>
    <m/>
    <m/>
    <m/>
    <m/>
    <m/>
    <x v="2"/>
    <s v="RC"/>
  </r>
  <r>
    <x v="0"/>
    <x v="4"/>
    <x v="0"/>
    <s v="modesg_param_sfics_taxon_europeia"/>
    <s v="nome_purpose_esg_alinh_tax"/>
    <x v="1"/>
    <s v="6. Em implementação "/>
    <m/>
    <m/>
    <s v="Package 5"/>
    <m/>
    <s v=""/>
    <s v=""/>
    <s v=""/>
    <m/>
    <m/>
    <m/>
    <m/>
    <m/>
    <x v="3"/>
    <s v="RC"/>
  </r>
  <r>
    <x v="0"/>
    <x v="4"/>
    <x v="0"/>
    <s v="modesg_param_sfics_taxon_europeia"/>
    <s v="nome_general_specific_purpose"/>
    <x v="1"/>
    <s v="6. Em implementação "/>
    <m/>
    <m/>
    <s v="Package 5"/>
    <m/>
    <s v=""/>
    <s v=""/>
    <s v=""/>
    <m/>
    <m/>
    <m/>
    <m/>
    <m/>
    <x v="0"/>
    <s v="RC"/>
  </r>
  <r>
    <x v="0"/>
    <x v="4"/>
    <x v="0"/>
    <s v="modesg_param_sfics_taxon_europeia"/>
    <s v="nome_specific_eligible"/>
    <x v="1"/>
    <s v="6. Em implementação "/>
    <m/>
    <m/>
    <s v="Package 5"/>
    <m/>
    <s v=""/>
    <s v=""/>
    <s v=""/>
    <m/>
    <m/>
    <m/>
    <m/>
    <m/>
    <x v="0"/>
    <s v="RC"/>
  </r>
  <r>
    <x v="0"/>
    <x v="4"/>
    <x v="0"/>
    <s v="modesg_param_sfics_taxon_europeia"/>
    <s v="nome_specific_sustainable"/>
    <x v="1"/>
    <s v="6. Em implementação "/>
    <m/>
    <m/>
    <s v="Package 5"/>
    <m/>
    <s v=""/>
    <s v=""/>
    <s v=""/>
    <m/>
    <m/>
    <m/>
    <m/>
    <m/>
    <x v="0"/>
    <s v="RC"/>
  </r>
  <r>
    <x v="0"/>
    <x v="1"/>
    <x v="0"/>
    <s v="lt006_instr_prot"/>
    <s v="prtctn_allctd_vl"/>
    <x v="1"/>
    <s v="6. Em implementação "/>
    <m/>
    <s v="Package 2"/>
    <s v="Package 5"/>
    <m/>
    <s v=""/>
    <s v=""/>
    <s v=""/>
    <m/>
    <m/>
    <s v="Novo Projeto - Em especificação"/>
    <m/>
    <m/>
    <x v="0"/>
    <s v="JB - Falar com SB"/>
  </r>
  <r>
    <x v="0"/>
    <x v="1"/>
    <x v="0"/>
    <s v="lt003_entity"/>
    <s v="esg_sbsctr"/>
    <x v="1"/>
    <s v="6. Em implementação "/>
    <m/>
    <s v="Package 2"/>
    <s v="Package 9"/>
    <m/>
    <s v=""/>
    <s v=""/>
    <s v=""/>
    <m/>
    <m/>
    <m/>
    <s v="ESTR &amp; P3"/>
    <m/>
    <x v="0"/>
    <s v="JB/RC"/>
  </r>
  <r>
    <x v="0"/>
    <x v="1"/>
    <x v="0"/>
    <s v="lt004_protection"/>
    <s v="typ_ep_scr"/>
    <x v="2"/>
    <s v="4. Validação EF"/>
    <m/>
    <s v="Package 6"/>
    <s v="Package 9"/>
    <m/>
    <s v=""/>
    <s v=""/>
    <s v=""/>
    <m/>
    <m/>
    <m/>
    <m/>
    <m/>
    <x v="0"/>
    <m/>
  </r>
  <r>
    <x v="0"/>
    <x v="1"/>
    <x v="0"/>
    <s v="lt004_protection"/>
    <s v="ep_scr"/>
    <x v="2"/>
    <s v="4. Validação EF"/>
    <m/>
    <s v="Package 6"/>
    <s v="Package 9"/>
    <m/>
    <s v=""/>
    <s v=""/>
    <s v=""/>
    <m/>
    <m/>
    <m/>
    <m/>
    <m/>
    <x v="0"/>
    <m/>
  </r>
  <r>
    <x v="0"/>
    <x v="1"/>
    <x v="0"/>
    <s v="lt002_instrument"/>
    <s v="mthd_usd_instrmnt_scp_1"/>
    <x v="4"/>
    <s v="2.2 Em especificação"/>
    <m/>
    <s v="Package 6"/>
    <s v="Package 9"/>
    <m/>
    <s v=""/>
    <s v=""/>
    <s v=""/>
    <d v="2024-10-28T00:00:00"/>
    <m/>
    <s v="Novo projeto - Para testar"/>
    <m/>
    <m/>
    <x v="0"/>
    <s v="HF"/>
  </r>
  <r>
    <x v="0"/>
    <x v="1"/>
    <x v="0"/>
    <s v="lt002_instrument"/>
    <s v="mthd_usd_instrmnt_scp_2"/>
    <x v="4"/>
    <s v="2.2 Em especificação"/>
    <m/>
    <s v="Package 6"/>
    <s v="Package 9"/>
    <m/>
    <s v=""/>
    <s v=""/>
    <s v=""/>
    <d v="2024-10-28T00:00:00"/>
    <m/>
    <s v="Novo projeto - Para testar"/>
    <m/>
    <m/>
    <x v="0"/>
    <s v="HF"/>
  </r>
  <r>
    <x v="0"/>
    <x v="1"/>
    <x v="0"/>
    <s v="lt002_instrument"/>
    <s v="mthd_usd_instrmnt_scp_3"/>
    <x v="4"/>
    <s v="2.2 Em especificação"/>
    <m/>
    <s v="Package 6"/>
    <s v="Package 9"/>
    <m/>
    <s v=""/>
    <s v=""/>
    <s v=""/>
    <d v="2024-10-28T00:00:00"/>
    <m/>
    <s v="Novo projeto - Para testar"/>
    <m/>
    <m/>
    <x v="0"/>
    <s v="HF"/>
  </r>
  <r>
    <x v="0"/>
    <x v="1"/>
    <x v="0"/>
    <s v="lt007_instr_activity"/>
    <s v="sstnbl_indctr"/>
    <x v="2"/>
    <s v="4. Validação EF"/>
    <m/>
    <s v="Package 5"/>
    <s v="Package 9"/>
    <m/>
    <s v=""/>
    <s v=""/>
    <s v=""/>
    <d v="2024-10-28T00:00:00"/>
    <m/>
    <s v="Projeto Anterior - Especificação"/>
    <m/>
    <m/>
    <x v="0"/>
    <s v="RC"/>
  </r>
  <r>
    <x v="0"/>
    <x v="1"/>
    <x v="0"/>
    <s v="lt007_instr_activity"/>
    <s v="sstnbl_ctgry"/>
    <x v="1"/>
    <s v="6. Em implementação "/>
    <m/>
    <s v="Package 5"/>
    <s v="Package 9"/>
    <m/>
    <s v=""/>
    <s v=""/>
    <s v=""/>
    <d v="2024-10-28T00:00:00"/>
    <m/>
    <s v="Projeto Anterior - Especificação"/>
    <m/>
    <m/>
    <x v="0"/>
    <s v="RC"/>
  </r>
  <r>
    <x v="0"/>
    <x v="4"/>
    <x v="1"/>
    <s v="modesg_param_sfics_taxon_europeia"/>
    <s v="n.a."/>
    <x v="1"/>
    <s v="6. Em implementação "/>
    <m/>
    <m/>
    <s v="Package X"/>
    <m/>
    <s v=""/>
    <s v=""/>
    <s v=""/>
    <m/>
    <m/>
    <m/>
    <m/>
    <m/>
    <x v="0"/>
    <s v="RC"/>
  </r>
  <r>
    <x v="0"/>
    <x v="2"/>
    <x v="1"/>
    <s v="modesg_out_sfics_taxon_europeia"/>
    <s v="n.a."/>
    <x v="1"/>
    <s v="6. Em implementação "/>
    <m/>
    <m/>
    <s v="Package X"/>
    <m/>
    <s v=""/>
    <s v=""/>
    <s v=""/>
    <m/>
    <m/>
    <m/>
    <m/>
    <m/>
    <x v="0"/>
    <s v="RC"/>
  </r>
  <r>
    <x v="0"/>
    <x v="2"/>
    <x v="0"/>
    <s v="modesg_out_sfics_taxon_europeia"/>
    <s v="origem"/>
    <x v="5"/>
    <s v="0. Cancelado"/>
    <m/>
    <m/>
    <s v="Package X"/>
    <m/>
    <s v=""/>
    <s v=""/>
    <s v=""/>
    <m/>
    <m/>
    <m/>
    <m/>
    <m/>
    <x v="0"/>
    <m/>
  </r>
  <r>
    <x v="0"/>
    <x v="1"/>
    <x v="0"/>
    <s v="lt003_entity"/>
    <s v="nace_esg"/>
    <x v="1"/>
    <s v="6. Em implementação "/>
    <m/>
    <m/>
    <s v="Package X"/>
    <m/>
    <s v=""/>
    <s v=""/>
    <s v=""/>
    <m/>
    <m/>
    <m/>
    <m/>
    <m/>
    <x v="0"/>
    <s v="JB"/>
  </r>
  <r>
    <x v="0"/>
    <x v="1"/>
    <x v="0"/>
    <s v="lt003_entity"/>
    <s v="flg_act_physcl_rsk"/>
    <x v="1"/>
    <s v="6. Em implementação "/>
    <m/>
    <m/>
    <s v="Package X"/>
    <m/>
    <s v=""/>
    <s v=""/>
    <s v=""/>
    <m/>
    <m/>
    <m/>
    <m/>
    <m/>
    <x v="0"/>
    <s v="HF"/>
  </r>
  <r>
    <x v="0"/>
    <x v="1"/>
    <x v="0"/>
    <s v="lt003_entity"/>
    <s v="flg_chrnc_physcl_rsk"/>
    <x v="1"/>
    <s v="6. Em implementação "/>
    <m/>
    <m/>
    <s v="Package X"/>
    <m/>
    <s v=""/>
    <s v=""/>
    <s v=""/>
    <m/>
    <m/>
    <m/>
    <m/>
    <m/>
    <x v="0"/>
    <s v="HF"/>
  </r>
  <r>
    <x v="0"/>
    <x v="1"/>
    <x v="0"/>
    <s v="lt002_instrument"/>
    <s v="rsk_mtgtd_ccp"/>
    <x v="1"/>
    <s v="6. Em implementação "/>
    <m/>
    <m/>
    <s v="Package X"/>
    <m/>
    <s v=""/>
    <s v=""/>
    <s v=""/>
    <d v="2024-10-30T00:00:00"/>
    <m/>
    <s v="Novo projeto - Para testar"/>
    <m/>
    <m/>
    <x v="0"/>
    <s v="JB"/>
  </r>
  <r>
    <x v="0"/>
    <x v="1"/>
    <x v="0"/>
    <s v="lt007_instr_activity"/>
    <s v="COD_SOC"/>
    <x v="1"/>
    <s v="6. Em implementação "/>
    <m/>
    <s v="Package 4"/>
    <s v="Package X"/>
    <m/>
    <s v=""/>
    <s v=""/>
    <s v=""/>
    <m/>
    <m/>
    <s v="Novo Projeto - Em especificação"/>
    <s v="GD, P3 e GF"/>
    <s v="Novos Requisitos FY25 - Outros"/>
    <x v="1"/>
    <s v="RC"/>
  </r>
  <r>
    <x v="0"/>
    <x v="1"/>
    <x v="0"/>
    <s v="lt007_instr_activity"/>
    <s v="DT_RFRNC"/>
    <x v="1"/>
    <s v="6. Em implementação "/>
    <m/>
    <s v="Package 3"/>
    <s v="Package X"/>
    <m/>
    <s v=""/>
    <s v=""/>
    <s v=""/>
    <m/>
    <m/>
    <s v="Novo Projeto - Em especificação"/>
    <s v="GD, P3 e GF"/>
    <s v="Novos Requisitos FY25 - Outros"/>
    <x v="1"/>
    <s v="RC"/>
  </r>
  <r>
    <x v="0"/>
    <x v="1"/>
    <x v="0"/>
    <s v="lt007_instr_activity"/>
    <s v="INSTRMNT_ID"/>
    <x v="1"/>
    <s v="6. Em implementação "/>
    <m/>
    <s v="Package 4"/>
    <s v="Package X"/>
    <m/>
    <s v=""/>
    <s v=""/>
    <s v=""/>
    <m/>
    <m/>
    <s v="Novo Projeto - Em especificação"/>
    <s v="GD, P3 e GF"/>
    <s v="Novos Requisitos FY25 - Outros"/>
    <x v="1"/>
    <s v="RC"/>
  </r>
  <r>
    <x v="0"/>
    <x v="1"/>
    <x v="0"/>
    <s v="lt007_instr_activity"/>
    <s v="FLG_DNSH_CMPLNC"/>
    <x v="1"/>
    <s v="6. Em implementação "/>
    <m/>
    <s v="Package 2"/>
    <s v="Package X"/>
    <m/>
    <s v=""/>
    <s v=""/>
    <s v=""/>
    <m/>
    <m/>
    <s v="Novo Projeto - Em especificação"/>
    <s v="P3"/>
    <s v="Novos Requisitos FY25 - Outros"/>
    <x v="1"/>
    <s v="JB/RC"/>
  </r>
  <r>
    <x v="0"/>
    <x v="1"/>
    <x v="0"/>
    <s v="lt007_instr_activity"/>
    <s v="DNSH_DTL"/>
    <x v="1"/>
    <s v="6. Em implementação "/>
    <m/>
    <s v="Package 2"/>
    <s v="Package X"/>
    <m/>
    <s v=""/>
    <s v=""/>
    <s v=""/>
    <m/>
    <m/>
    <s v="Novo Projeto - Em especificação"/>
    <s v="P3"/>
    <s v="Novos Requisitos FY25 - Outros"/>
    <x v="1"/>
    <s v="JB/RC"/>
  </r>
  <r>
    <x v="0"/>
    <x v="1"/>
    <x v="0"/>
    <s v="lt002_instrument"/>
    <s v="FLG_MNMM_SFGRDS"/>
    <x v="1"/>
    <s v="6. Em implementação "/>
    <m/>
    <s v="Package 2"/>
    <s v="Package X"/>
    <m/>
    <s v=""/>
    <s v=""/>
    <s v=""/>
    <m/>
    <m/>
    <s v="Novo Projeto - Em especificação"/>
    <s v="P3 e ESG"/>
    <s v="Novos Requisitos FY25 - Outros"/>
    <x v="1"/>
    <s v="JB"/>
  </r>
  <r>
    <x v="0"/>
    <x v="1"/>
    <x v="0"/>
    <s v="lt003_entity"/>
    <s v="txnmy_elgbl_capex_w"/>
    <x v="1"/>
    <s v="6. Em implementação "/>
    <m/>
    <s v="Package 1"/>
    <s v="Package X"/>
    <m/>
    <s v=""/>
    <s v=""/>
    <s v=""/>
    <m/>
    <m/>
    <s v="Novo Projeto - Em especificação"/>
    <s v="P3"/>
    <s v="Novos Requisitos FY25 - Outros"/>
    <x v="1"/>
    <s v="JB"/>
  </r>
  <r>
    <x v="0"/>
    <x v="1"/>
    <x v="0"/>
    <s v="lt003_entity"/>
    <s v="txnmy_elgbl_trnvr_w"/>
    <x v="1"/>
    <s v="6. Em implementação "/>
    <m/>
    <s v="Package 1"/>
    <s v="Package X"/>
    <m/>
    <s v=""/>
    <s v=""/>
    <s v=""/>
    <m/>
    <m/>
    <s v="Novo Projeto - Em especificação"/>
    <s v="P3"/>
    <s v="Novos Requisitos FY25 - Outros"/>
    <x v="1"/>
    <s v="JB"/>
  </r>
  <r>
    <x v="0"/>
    <x v="1"/>
    <x v="0"/>
    <s v="lt003_entity"/>
    <s v="txnmy_elgbl_capex_p"/>
    <x v="1"/>
    <s v="6. Em implementação "/>
    <m/>
    <s v="Package 1"/>
    <s v="Package X"/>
    <m/>
    <s v=""/>
    <s v=""/>
    <s v=""/>
    <m/>
    <m/>
    <s v="Novo Projeto - Em especificação"/>
    <s v="P3"/>
    <s v="Novos Requisitos FY25 - Outros"/>
    <x v="1"/>
    <s v="JB"/>
  </r>
  <r>
    <x v="0"/>
    <x v="1"/>
    <x v="0"/>
    <s v="lt003_entity"/>
    <s v="txnmy_elgbl_trnvr_p"/>
    <x v="1"/>
    <s v="6. Em implementação "/>
    <m/>
    <s v="Package 1"/>
    <s v="Package X"/>
    <m/>
    <s v=""/>
    <s v=""/>
    <s v=""/>
    <m/>
    <m/>
    <s v="Novo Projeto - Em especificação"/>
    <s v="P3"/>
    <s v="Novos Requisitos FY25 - Outros"/>
    <x v="1"/>
    <s v="JB"/>
  </r>
  <r>
    <x v="0"/>
    <x v="1"/>
    <x v="0"/>
    <s v="lt003_entity"/>
    <s v="txnmy_elgbl_capex_b"/>
    <x v="1"/>
    <s v="6. Em implementação "/>
    <m/>
    <s v="Package 1"/>
    <s v="Package X"/>
    <m/>
    <s v=""/>
    <s v=""/>
    <s v=""/>
    <m/>
    <m/>
    <s v="Novo Projeto - Em especificação"/>
    <s v="P3"/>
    <s v="Novos Requisitos FY25 - Outros"/>
    <x v="1"/>
    <s v="JB"/>
  </r>
  <r>
    <x v="0"/>
    <x v="1"/>
    <x v="0"/>
    <s v="lt003_entity"/>
    <s v="txnmy_elgbl_trnvr_b"/>
    <x v="1"/>
    <s v="6. Em implementação "/>
    <m/>
    <s v="Package 1"/>
    <s v="Package X"/>
    <m/>
    <s v=""/>
    <s v=""/>
    <s v=""/>
    <m/>
    <m/>
    <s v="Novo Projeto - Em especificação"/>
    <s v="P3"/>
    <s v="Novos Requisitos FY25 - Outros"/>
    <x v="1"/>
    <s v="JB"/>
  </r>
  <r>
    <x v="0"/>
    <x v="1"/>
    <x v="0"/>
    <s v="lt003_entity"/>
    <s v="txnmy_elgbl_capex_ce"/>
    <x v="1"/>
    <s v="6. Em implementação "/>
    <m/>
    <s v="Package 1"/>
    <s v="Package X"/>
    <m/>
    <s v=""/>
    <s v=""/>
    <s v=""/>
    <m/>
    <m/>
    <s v="Novo Projeto - Em especificação"/>
    <s v="P3"/>
    <s v="Novos Requisitos FY25 - Outros"/>
    <x v="1"/>
    <s v="JB"/>
  </r>
  <r>
    <x v="0"/>
    <x v="1"/>
    <x v="0"/>
    <s v="lt003_entity"/>
    <s v="txnmy_elgbl_trnvr_ce"/>
    <x v="1"/>
    <s v="6. Em implementação "/>
    <m/>
    <s v="Package 1"/>
    <s v="Package X"/>
    <m/>
    <s v=""/>
    <s v=""/>
    <s v=""/>
    <m/>
    <m/>
    <s v="Novo Projeto - Em especificação"/>
    <s v="P3"/>
    <s v="Novos Requisitos FY25 - Outros"/>
    <x v="1"/>
    <s v="JB"/>
  </r>
  <r>
    <x v="0"/>
    <x v="1"/>
    <x v="0"/>
    <s v="lt003_entity"/>
    <s v="pure_capex_p"/>
    <x v="1"/>
    <s v="6. Em implementação "/>
    <m/>
    <s v="Package 1"/>
    <s v="Package X"/>
    <m/>
    <s v=""/>
    <s v=""/>
    <s v=""/>
    <m/>
    <m/>
    <s v="Novo Projeto - Em especificação"/>
    <s v="P3"/>
    <s v="Novos Requisitos FY25 - Outros"/>
    <x v="1"/>
    <s v="JB"/>
  </r>
  <r>
    <x v="0"/>
    <x v="1"/>
    <x v="0"/>
    <s v="lt003_entity"/>
    <s v="pure_trnvr_p"/>
    <x v="1"/>
    <s v="6. Em implementação "/>
    <m/>
    <s v="Package 1"/>
    <s v="Package X"/>
    <m/>
    <s v=""/>
    <s v=""/>
    <s v=""/>
    <m/>
    <m/>
    <s v="Novo Projeto - Em especificação"/>
    <s v="P3"/>
    <s v="Novos Requisitos FY25 - Outros"/>
    <x v="1"/>
    <s v="JB"/>
  </r>
  <r>
    <x v="0"/>
    <x v="1"/>
    <x v="0"/>
    <s v="lt003_entity"/>
    <s v="pure_capex_b"/>
    <x v="1"/>
    <s v="6. Em implementação "/>
    <m/>
    <s v="Package 1"/>
    <s v="Package X"/>
    <m/>
    <s v=""/>
    <s v=""/>
    <s v=""/>
    <m/>
    <m/>
    <s v="Novo Projeto - Em especificação"/>
    <s v="P3"/>
    <s v="Novos Requisitos FY25 - Outros"/>
    <x v="1"/>
    <s v="JB"/>
  </r>
  <r>
    <x v="0"/>
    <x v="1"/>
    <x v="0"/>
    <s v="lt003_entity"/>
    <s v="pure_trnvr_b"/>
    <x v="1"/>
    <s v="6. Em implementação "/>
    <m/>
    <s v="Package 1"/>
    <s v="Package X"/>
    <m/>
    <s v=""/>
    <s v=""/>
    <s v=""/>
    <m/>
    <m/>
    <s v="Novo Projeto - Em especificação"/>
    <s v="P3"/>
    <s v="Novos Requisitos FY25 - Outros"/>
    <x v="1"/>
    <s v="JB"/>
  </r>
  <r>
    <x v="0"/>
    <x v="1"/>
    <x v="0"/>
    <s v="lt003_entity"/>
    <s v="pure_capex_w"/>
    <x v="1"/>
    <s v="6. Em implementação "/>
    <m/>
    <s v="Package 1"/>
    <s v="Package X"/>
    <m/>
    <s v=""/>
    <s v=""/>
    <s v=""/>
    <m/>
    <m/>
    <s v="Novo Projeto - Em especificação"/>
    <s v="P3"/>
    <s v="Novos Requisitos FY25 - Outros"/>
    <x v="1"/>
    <s v="JB"/>
  </r>
  <r>
    <x v="0"/>
    <x v="1"/>
    <x v="0"/>
    <s v="lt003_entity"/>
    <s v="pure_trnvr_w"/>
    <x v="1"/>
    <s v="6. Em implementação "/>
    <m/>
    <s v="Package 1"/>
    <s v="Package X"/>
    <m/>
    <s v=""/>
    <s v=""/>
    <s v=""/>
    <m/>
    <m/>
    <s v="Novo Projeto - Em especificação"/>
    <s v="P3"/>
    <s v="Novos Requisitos FY25 - Outros"/>
    <x v="1"/>
    <s v="JB"/>
  </r>
  <r>
    <x v="0"/>
    <x v="1"/>
    <x v="0"/>
    <s v="lt003_entity"/>
    <s v="pure_capex_ce"/>
    <x v="1"/>
    <s v="6. Em implementação "/>
    <m/>
    <s v="Package 1"/>
    <s v="Package X"/>
    <m/>
    <s v=""/>
    <s v=""/>
    <s v=""/>
    <m/>
    <m/>
    <s v="Novo Projeto - Em especificação"/>
    <s v="P3"/>
    <s v="Novos Requisitos FY25 - Outros"/>
    <x v="1"/>
    <s v="JB"/>
  </r>
  <r>
    <x v="0"/>
    <x v="1"/>
    <x v="0"/>
    <s v="lt003_entity"/>
    <s v="pure_trnvr_ce"/>
    <x v="1"/>
    <s v="6. Em implementação "/>
    <m/>
    <s v="Package 1"/>
    <s v="Package X"/>
    <m/>
    <s v=""/>
    <s v=""/>
    <s v=""/>
    <m/>
    <m/>
    <s v="Novo Projeto - Em especificação"/>
    <s v="P3"/>
    <s v="Novos Requisitos FY25 - Outros"/>
    <x v="1"/>
    <s v="JB"/>
  </r>
  <r>
    <x v="0"/>
    <x v="1"/>
    <x v="0"/>
    <s v="lt003_entity"/>
    <s v="enblng_capex_w"/>
    <x v="1"/>
    <s v="6. Em implementação "/>
    <m/>
    <s v="Package 1"/>
    <s v="Package X"/>
    <m/>
    <s v=""/>
    <s v=""/>
    <s v=""/>
    <m/>
    <m/>
    <s v="Novo Projeto - Em especificação"/>
    <s v="P3"/>
    <s v="Novos Requisitos FY25 - Outros"/>
    <x v="1"/>
    <s v="JB"/>
  </r>
  <r>
    <x v="0"/>
    <x v="1"/>
    <x v="0"/>
    <s v="lt003_entity"/>
    <s v="enblng_trnvr_w"/>
    <x v="1"/>
    <s v="6. Em implementação "/>
    <m/>
    <s v="Package 1"/>
    <s v="Package X"/>
    <m/>
    <s v=""/>
    <s v=""/>
    <s v=""/>
    <m/>
    <m/>
    <s v="Novo Projeto - Em especificação"/>
    <s v="P3"/>
    <s v="Novos Requisitos FY25 - Outros"/>
    <x v="1"/>
    <s v="JB"/>
  </r>
  <r>
    <x v="0"/>
    <x v="1"/>
    <x v="0"/>
    <s v="lt003_entity"/>
    <s v="enblng_capex_ce"/>
    <x v="1"/>
    <s v="6. Em implementação "/>
    <m/>
    <s v="Package 1"/>
    <s v="Package X"/>
    <m/>
    <s v=""/>
    <s v=""/>
    <s v=""/>
    <m/>
    <m/>
    <s v="Novo Projeto - Em especificação"/>
    <s v="P3"/>
    <s v="Novos Requisitos FY25 - Outros"/>
    <x v="1"/>
    <s v="JB"/>
  </r>
  <r>
    <x v="0"/>
    <x v="1"/>
    <x v="0"/>
    <s v="lt003_entity"/>
    <s v="enblng_trnvr_ce"/>
    <x v="1"/>
    <s v="6. Em implementação "/>
    <m/>
    <s v="Package 1"/>
    <s v="Package X"/>
    <m/>
    <s v=""/>
    <s v=""/>
    <s v=""/>
    <m/>
    <m/>
    <s v="Novo Projeto - Em especificação"/>
    <s v="P3"/>
    <s v="Novos Requisitos FY25 - Outros"/>
    <x v="1"/>
    <s v="JB"/>
  </r>
  <r>
    <x v="0"/>
    <x v="1"/>
    <x v="0"/>
    <s v="lt004_protection"/>
    <s v="TYP_EMSSNS_LBL"/>
    <x v="1"/>
    <s v="6. Em implementação "/>
    <m/>
    <s v="Package 2"/>
    <s v="Package X"/>
    <m/>
    <s v=""/>
    <s v=""/>
    <s v=""/>
    <m/>
    <m/>
    <s v="Novo Projeto - Em especificação"/>
    <s v="ESG"/>
    <s v="Novos Requisitos FY25 - Outros"/>
    <x v="1"/>
    <s v="JB"/>
  </r>
  <r>
    <x v="0"/>
    <x v="1"/>
    <x v="0"/>
    <s v="lt004_protection"/>
    <s v="VHCL_EMSSNS_LBL"/>
    <x v="1"/>
    <s v="6. Em implementação "/>
    <m/>
    <s v="Package 2"/>
    <s v="Package X"/>
    <m/>
    <s v=""/>
    <s v=""/>
    <s v=""/>
    <m/>
    <m/>
    <s v="Novo Projeto - Em especificação"/>
    <s v="ESG"/>
    <s v="Novos Requisitos FY25 - Outros"/>
    <x v="1"/>
    <s v="JB"/>
  </r>
  <r>
    <x v="0"/>
    <x v="1"/>
    <x v="0"/>
    <s v="lt004_protection"/>
    <s v="VHCL_EMSSNS_SCR"/>
    <x v="1"/>
    <s v="6. Em implementação "/>
    <m/>
    <s v="Package 2"/>
    <s v="Package X"/>
    <m/>
    <s v=""/>
    <s v=""/>
    <s v=""/>
    <m/>
    <m/>
    <s v="Novo Projeto - Em especificação"/>
    <s v="ESG"/>
    <s v="Novos Requisitos FY25 - Outros"/>
    <x v="1"/>
    <s v="JB"/>
  </r>
  <r>
    <x v="0"/>
    <x v="1"/>
    <x v="0"/>
    <s v="lt004_protection"/>
    <s v="INSRNC_ID"/>
    <x v="1"/>
    <s v="6. Em implementação "/>
    <m/>
    <s v="Package 2"/>
    <s v="Package X"/>
    <m/>
    <s v=""/>
    <s v=""/>
    <s v=""/>
    <m/>
    <m/>
    <s v="Novo Projeto - Em especificação"/>
    <s v="ESG"/>
    <s v="Novos Requisitos FY25 - Outros"/>
    <x v="1"/>
    <s v="JB"/>
  </r>
  <r>
    <x v="0"/>
    <x v="1"/>
    <x v="0"/>
    <s v="lt004_protection"/>
    <s v="TYP_HZRDS_INSRD"/>
    <x v="1"/>
    <s v="6. Em implementação "/>
    <m/>
    <s v="Package 2"/>
    <s v="Package X"/>
    <m/>
    <s v=""/>
    <s v=""/>
    <s v=""/>
    <m/>
    <m/>
    <s v="Novo Projeto - Em especificação"/>
    <s v="ESG"/>
    <s v="Novos Requisitos FY25 - Outros"/>
    <x v="1"/>
    <s v="JB"/>
  </r>
  <r>
    <x v="0"/>
    <x v="1"/>
    <x v="0"/>
    <s v="lt004_protection"/>
    <s v="AMNT_CVRD_INSRNC"/>
    <x v="1"/>
    <s v="6. Em implementação "/>
    <m/>
    <s v="Package 2"/>
    <s v="Package X"/>
    <m/>
    <s v=""/>
    <s v=""/>
    <s v=""/>
    <m/>
    <m/>
    <s v="Novo Projeto - Em especificação"/>
    <s v="ESG"/>
    <s v="Novos Requisitos FY25 - Outros"/>
    <x v="1"/>
    <s v="JB"/>
  </r>
  <r>
    <x v="0"/>
    <x v="1"/>
    <x v="0"/>
    <s v="lt004_protection"/>
    <s v="DT_MTRTY_INSRNC"/>
    <x v="1"/>
    <s v="6. Em implementação "/>
    <m/>
    <s v="Package 2"/>
    <s v="Package X"/>
    <m/>
    <s v=""/>
    <s v=""/>
    <s v=""/>
    <m/>
    <m/>
    <s v="Novo Projeto - Em especificação"/>
    <s v="ESG"/>
    <s v="Novos Requisitos FY25 - Outros"/>
    <x v="1"/>
    <s v="JB"/>
  </r>
  <r>
    <x v="0"/>
    <x v="1"/>
    <x v="0"/>
    <s v="lt004_protection"/>
    <s v="FLG_FRST_HM"/>
    <x v="1"/>
    <s v="6. Em implementação "/>
    <m/>
    <s v="Package 2"/>
    <s v="Package X"/>
    <m/>
    <s v=""/>
    <s v=""/>
    <s v=""/>
    <m/>
    <m/>
    <s v="Novo Projeto - Em especificação"/>
    <s v="ESG"/>
    <s v="Novos Requisitos FY25 - Outros"/>
    <x v="1"/>
    <s v="JB"/>
  </r>
  <r>
    <x v="0"/>
    <x v="1"/>
    <x v="0"/>
    <s v="lt004_protection"/>
    <s v="RL_ESTT_CRTFCTN"/>
    <x v="1"/>
    <s v="6. Em implementação "/>
    <m/>
    <s v="Package 2"/>
    <s v="Package X"/>
    <m/>
    <s v=""/>
    <s v=""/>
    <s v=""/>
    <m/>
    <m/>
    <s v="Novo Projeto - Em especificação"/>
    <s v="P3 e ESG"/>
    <s v="Novos Requisitos FY25 - Outros"/>
    <x v="1"/>
    <s v="JB"/>
  </r>
  <r>
    <x v="0"/>
    <x v="1"/>
    <x v="0"/>
    <s v="lt004_protection"/>
    <s v="DT_RGSTRTN"/>
    <x v="1"/>
    <s v="6. Em implementação "/>
    <m/>
    <s v="Package 2"/>
    <s v="Package X"/>
    <m/>
    <s v=""/>
    <s v=""/>
    <s v=""/>
    <m/>
    <m/>
    <s v="Novo Projeto - Em especificação"/>
    <s v="P3 e ESG"/>
    <s v="Novos Requisitos FY25 - Outros"/>
    <x v="1"/>
    <s v="JB"/>
  </r>
  <r>
    <x v="0"/>
    <x v="1"/>
    <x v="0"/>
    <s v="lt004_protection"/>
    <s v="PRMRY_ENRGY_DMND_NN_RNWBL"/>
    <x v="1"/>
    <s v="6. Em implementação "/>
    <m/>
    <s v="Package 3"/>
    <s v="Package X"/>
    <m/>
    <s v=""/>
    <s v=""/>
    <s v=""/>
    <m/>
    <m/>
    <s v="Novo Projeto - Em especificação"/>
    <s v="P3 e ESG"/>
    <s v="Novos Requisitos FY25 - Outros"/>
    <x v="1"/>
    <s v="HF"/>
  </r>
  <r>
    <x v="0"/>
    <x v="1"/>
    <x v="0"/>
    <s v="lt002_instrument"/>
    <s v="grss_intrst_incm"/>
    <x v="4"/>
    <s v="2.2 Em especificação"/>
    <m/>
    <s v="Package 6"/>
    <s v="Sem teste"/>
    <m/>
    <s v=""/>
    <s v=""/>
    <s v=""/>
    <d v="2024-10-30T00:00:00"/>
    <m/>
    <m/>
    <m/>
    <m/>
    <x v="0"/>
    <s v="HF"/>
  </r>
  <r>
    <x v="0"/>
    <x v="1"/>
    <x v="0"/>
    <s v="lt002_instrument"/>
    <s v="grss_cmmssn_incm"/>
    <x v="4"/>
    <s v="2.2 Em especificação"/>
    <m/>
    <s v="Package 6"/>
    <s v="Sem teste"/>
    <m/>
    <s v=""/>
    <s v=""/>
    <s v=""/>
    <d v="2024-10-30T00:00:00"/>
    <m/>
    <m/>
    <m/>
    <m/>
    <x v="0"/>
    <s v="HF"/>
  </r>
  <r>
    <x v="0"/>
    <x v="1"/>
    <x v="0"/>
    <s v="lt002_instrument"/>
    <s v="grss_cmmssn_incm_off_blnc"/>
    <x v="4"/>
    <s v="2.2 Em especificação"/>
    <m/>
    <s v="Package 6"/>
    <s v="Sem teste"/>
    <m/>
    <s v=""/>
    <s v=""/>
    <s v=""/>
    <d v="2024-10-30T00:00:00"/>
    <m/>
    <m/>
    <m/>
    <m/>
    <x v="0"/>
    <s v="HF"/>
  </r>
  <r>
    <x v="0"/>
    <x v="1"/>
    <x v="0"/>
    <s v="lt002_instrument"/>
    <s v="FRBRNC_STTS_INSTRMNT"/>
    <x v="1"/>
    <s v="6. Em implementação "/>
    <m/>
    <s v="Package 2"/>
    <s v="Sem teste"/>
    <m/>
    <s v=""/>
    <s v=""/>
    <s v=""/>
    <m/>
    <m/>
    <s v="Novo Projeto - Em especificação"/>
    <s v="ESTR, P3 e LF"/>
    <s v="Novos Requisitos FY25 - Âmbito ESTR e (ou) LF"/>
    <x v="1"/>
    <s v="JB"/>
  </r>
  <r>
    <x v="0"/>
    <x v="1"/>
    <x v="0"/>
    <s v="lt002_instrument"/>
    <s v="INTRNL_SGMNT"/>
    <x v="1"/>
    <s v="6. Em implementação "/>
    <m/>
    <s v="Package 3"/>
    <s v="Sem teste"/>
    <m/>
    <s v=""/>
    <s v=""/>
    <s v=""/>
    <m/>
    <m/>
    <s v="Novo Projeto - Em especificação"/>
    <s v="ESTR, ESG e LF"/>
    <s v="Novos Requisitos FY25 - Âmbito ESTR e (ou) LF"/>
    <x v="1"/>
    <s v="HF"/>
  </r>
  <r>
    <x v="0"/>
    <x v="1"/>
    <x v="0"/>
    <s v="lt002_instrument"/>
    <s v="DT_ORGNL_MTRTY"/>
    <x v="1"/>
    <s v="6. Em implementação "/>
    <m/>
    <s v="Package 3"/>
    <s v="Sem teste"/>
    <m/>
    <s v=""/>
    <s v=""/>
    <s v=""/>
    <m/>
    <m/>
    <s v="Novo Projeto - Em especificação"/>
    <s v="ESTR, P3, GF e LF"/>
    <s v="Novos Requisitos FY25 - Âmbito ESTR e (ou) LF"/>
    <x v="1"/>
    <s v="HF"/>
  </r>
  <r>
    <x v="0"/>
    <x v="1"/>
    <x v="0"/>
    <s v="lt002_instrument"/>
    <s v="EAD"/>
    <x v="1"/>
    <s v="6. Em implementação "/>
    <m/>
    <s v="Package 3"/>
    <s v="Sem teste"/>
    <m/>
    <s v=""/>
    <s v=""/>
    <s v=""/>
    <m/>
    <m/>
    <s v="Novo Projeto - Em especificação"/>
    <s v="ESTR, GD, ESG e LF"/>
    <s v="Novos Requisitos FY25 - Âmbito ESTR e (ou) LF"/>
    <x v="1"/>
    <s v="HF"/>
  </r>
  <r>
    <x v="0"/>
    <x v="1"/>
    <x v="0"/>
    <s v="lt002_instrument"/>
    <s v="RWA"/>
    <x v="1"/>
    <s v="6. Em implementação "/>
    <m/>
    <s v="Package 3"/>
    <s v="Sem teste"/>
    <m/>
    <s v=""/>
    <s v=""/>
    <s v=""/>
    <m/>
    <m/>
    <s v="Novo Projeto - Em especificação"/>
    <s v="ESTR, GD, P3, GF e LF"/>
    <s v="Novos Requisitos FY25 - Âmbito ESTR e (ou) LF"/>
    <x v="1"/>
    <s v="HF"/>
  </r>
  <r>
    <x v="0"/>
    <x v="1"/>
    <x v="0"/>
    <s v="lt002_instrument"/>
    <s v="LTV"/>
    <x v="1"/>
    <s v="6. Em implementação "/>
    <m/>
    <s v="Package 3"/>
    <s v="Sem teste"/>
    <m/>
    <s v=""/>
    <s v=""/>
    <s v=""/>
    <m/>
    <m/>
    <s v="Novo Projeto - Em especificação"/>
    <s v="ESTR e P3"/>
    <s v="Novos Requisitos FY25 - Âmbito ESTR e (ou) LF"/>
    <x v="1"/>
    <s v="HF"/>
  </r>
  <r>
    <x v="0"/>
    <x v="1"/>
    <x v="0"/>
    <s v="lt002_instrument"/>
    <s v="LTV_INCPTN"/>
    <x v="1"/>
    <s v="6. Em implementação "/>
    <m/>
    <s v="Package 3"/>
    <s v="Sem teste"/>
    <m/>
    <s v=""/>
    <s v=""/>
    <s v=""/>
    <m/>
    <m/>
    <s v="Novo Projeto - Em especificação"/>
    <s v="ESTR e P3"/>
    <s v="Novos Requisitos FY25 - Âmbito ESTR e (ou) LF"/>
    <x v="1"/>
    <s v="JB"/>
  </r>
  <r>
    <x v="0"/>
    <x v="1"/>
    <x v="0"/>
    <s v="lt002_instrument"/>
    <s v="EIR"/>
    <x v="1"/>
    <s v="6. Em implementação "/>
    <m/>
    <s v="Package 3"/>
    <s v="Sem teste"/>
    <m/>
    <s v=""/>
    <s v=""/>
    <s v=""/>
    <m/>
    <m/>
    <s v="Novo Projeto - Em especificação"/>
    <s v="ESTR, P3 e LF"/>
    <s v="Novos Requisitos FY25 - Âmbito ESTR e (ou) LF"/>
    <x v="1"/>
    <s v="JB"/>
  </r>
  <r>
    <x v="0"/>
    <x v="1"/>
    <x v="0"/>
    <s v="lt002_instrument"/>
    <s v="EIR_INCPTN"/>
    <x v="1"/>
    <s v="6. Em implementação "/>
    <m/>
    <s v="Package 3"/>
    <s v="Sem teste"/>
    <m/>
    <s v=""/>
    <s v=""/>
    <s v=""/>
    <m/>
    <m/>
    <s v="Novo Projeto - Em especificação"/>
    <s v="ESTR e P3"/>
    <s v="Novos Requisitos FY25 - Âmbito ESTR e (ou) LF"/>
    <x v="1"/>
    <s v="JB"/>
  </r>
  <r>
    <x v="0"/>
    <x v="1"/>
    <x v="0"/>
    <s v="lt002_instrument"/>
    <s v="INTRNL_SGMNT_CAT_MSTA"/>
    <x v="1"/>
    <s v="6. Em implementação "/>
    <m/>
    <s v="Package 3"/>
    <s v="Sem teste"/>
    <m/>
    <s v=""/>
    <s v=""/>
    <s v=""/>
    <m/>
    <m/>
    <s v="Novo Projeto - Em especificação"/>
    <s v="ESTR e ESG"/>
    <s v="Novos Requisitos FY25 - Âmbito ESTR e (ou) LF"/>
    <x v="1"/>
    <s v="JB"/>
  </r>
  <r>
    <x v="0"/>
    <x v="1"/>
    <x v="0"/>
    <s v="lt002_instrument"/>
    <s v="INTRNL_SGMNT_CATGSUB"/>
    <x v="1"/>
    <s v="6. Em implementação "/>
    <m/>
    <s v="Package 3"/>
    <s v="Sem teste"/>
    <m/>
    <s v=""/>
    <s v=""/>
    <s v=""/>
    <m/>
    <m/>
    <s v="Novo Projeto - Em especificação"/>
    <s v="ESTR e ESG"/>
    <s v="Novos Requisitos FY25 - Âmbito ESTR e (ou) LF"/>
    <x v="1"/>
    <s v="JB"/>
  </r>
  <r>
    <x v="0"/>
    <x v="1"/>
    <x v="0"/>
    <s v="lt003_entity"/>
    <s v="entty_nm"/>
    <x v="1"/>
    <s v="6. Em implementação "/>
    <m/>
    <s v="Package 3"/>
    <s v="Sem teste"/>
    <m/>
    <s v=""/>
    <s v=""/>
    <s v=""/>
    <m/>
    <m/>
    <s v="Novo Projeto - Em especificação"/>
    <s v="ESTR, P3, GF e LF"/>
    <s v="Novos Requisitos FY25 - Âmbito ESTR e (ou) LF"/>
    <x v="1"/>
    <s v="JB"/>
  </r>
  <r>
    <x v="0"/>
    <x v="2"/>
    <x v="0"/>
    <s v="modesg_out_sfics_taxon_europeia"/>
    <s v="cbalcao"/>
    <x v="1"/>
    <s v="6. Em implementação "/>
    <m/>
    <s v="Package 5"/>
    <s v="package x (31 de março)"/>
    <m/>
    <s v=""/>
    <s v=""/>
    <s v=""/>
    <m/>
    <m/>
    <m/>
    <m/>
    <m/>
    <x v="0"/>
    <s v="RC"/>
  </r>
  <r>
    <x v="0"/>
    <x v="2"/>
    <x v="0"/>
    <s v="modesg_out_sfics_taxon_europeia"/>
    <s v="cempresa"/>
    <x v="1"/>
    <s v="6. Em implementação "/>
    <m/>
    <s v="Package 5"/>
    <s v="package x (31 de março)"/>
    <m/>
    <s v=""/>
    <s v=""/>
    <s v=""/>
    <m/>
    <m/>
    <m/>
    <m/>
    <m/>
    <x v="0"/>
    <s v="RC"/>
  </r>
  <r>
    <x v="0"/>
    <x v="2"/>
    <x v="0"/>
    <s v="modesg_out_sfics_taxon_europeia"/>
    <s v="cnumecta"/>
    <x v="1"/>
    <s v="6. Em implementação "/>
    <m/>
    <s v="Package 5"/>
    <s v="package x (31 de março)"/>
    <m/>
    <s v=""/>
    <s v=""/>
    <s v=""/>
    <m/>
    <m/>
    <m/>
    <m/>
    <m/>
    <x v="0"/>
    <s v="RC"/>
  </r>
  <r>
    <x v="0"/>
    <x v="2"/>
    <x v="0"/>
    <s v="modesg_out_sfics_taxon_europeia"/>
    <s v="cod_regra"/>
    <x v="1"/>
    <s v="6. Em implementação "/>
    <m/>
    <s v="Package 5"/>
    <s v="package x (31 de março)"/>
    <m/>
    <s v=""/>
    <s v=""/>
    <s v=""/>
    <m/>
    <m/>
    <m/>
    <m/>
    <m/>
    <x v="0"/>
    <s v="RC"/>
  </r>
  <r>
    <x v="0"/>
    <x v="2"/>
    <x v="0"/>
    <s v="modesg_out_sfics_taxon_europeia"/>
    <s v="nivel"/>
    <x v="1"/>
    <s v="6. Em implementação "/>
    <m/>
    <s v="Package 5"/>
    <s v="package x (31 de março)"/>
    <m/>
    <s v=""/>
    <s v=""/>
    <s v=""/>
    <m/>
    <m/>
    <m/>
    <m/>
    <m/>
    <x v="5"/>
    <m/>
  </r>
  <r>
    <x v="0"/>
    <x v="2"/>
    <x v="0"/>
    <s v="modesg_out_sfics_taxon_europeia"/>
    <s v="montante_pndrc"/>
    <x v="1"/>
    <s v="6. Em implementação "/>
    <m/>
    <s v="Package 5"/>
    <s v="package x (31 de março)"/>
    <m/>
    <s v=""/>
    <s v=""/>
    <s v=""/>
    <m/>
    <m/>
    <m/>
    <m/>
    <m/>
    <x v="0"/>
    <s v="RC"/>
  </r>
  <r>
    <x v="0"/>
    <x v="2"/>
    <x v="0"/>
    <s v="modesg_out_sfics_taxon_europeia"/>
    <s v="nome_ctgr_sfics"/>
    <x v="1"/>
    <s v="6. Em implementação "/>
    <m/>
    <s v="Package 5"/>
    <s v="package x (31 de março)"/>
    <m/>
    <s v=""/>
    <s v=""/>
    <s v=""/>
    <m/>
    <m/>
    <m/>
    <m/>
    <m/>
    <x v="0"/>
    <s v="RC"/>
  </r>
  <r>
    <x v="0"/>
    <x v="2"/>
    <x v="0"/>
    <s v="modesg_out_sfics_taxon_europeia"/>
    <s v="nome_general_specific_purpose"/>
    <x v="1"/>
    <s v="6. Em implementação "/>
    <m/>
    <s v="Package 5"/>
    <s v="package x (31 de março)"/>
    <m/>
    <s v=""/>
    <s v=""/>
    <s v=""/>
    <m/>
    <m/>
    <m/>
    <m/>
    <m/>
    <x v="0"/>
    <s v="RC"/>
  </r>
  <r>
    <x v="0"/>
    <x v="2"/>
    <x v="0"/>
    <s v="modesg_out_sfics_taxon_europeia"/>
    <s v="nome_purpose_esg_alinh_tax"/>
    <x v="1"/>
    <s v="6. Em implementação "/>
    <m/>
    <s v="Package 5"/>
    <s v="package x (31 de março)"/>
    <m/>
    <s v=""/>
    <s v=""/>
    <s v=""/>
    <m/>
    <m/>
    <m/>
    <m/>
    <m/>
    <x v="0"/>
    <s v="RC"/>
  </r>
  <r>
    <x v="0"/>
    <x v="2"/>
    <x v="0"/>
    <s v="modesg_out_sfics_taxon_europeia"/>
    <s v="nome_purpose_esg_nalinh_tax"/>
    <x v="1"/>
    <s v="6. Em implementação "/>
    <m/>
    <s v="Package 5"/>
    <s v="package x (31 de março)"/>
    <m/>
    <s v=""/>
    <s v=""/>
    <s v=""/>
    <m/>
    <m/>
    <m/>
    <m/>
    <m/>
    <x v="3"/>
    <s v="RC"/>
  </r>
  <r>
    <x v="0"/>
    <x v="2"/>
    <x v="0"/>
    <s v="modesg_out_sfics_taxon_europeia"/>
    <s v="nome_specific_eligible"/>
    <x v="1"/>
    <s v="6. Em implementação "/>
    <m/>
    <s v="Package 5"/>
    <s v="package x (31 de março)"/>
    <m/>
    <s v=""/>
    <s v=""/>
    <s v=""/>
    <m/>
    <m/>
    <m/>
    <m/>
    <m/>
    <x v="0"/>
    <s v="RC"/>
  </r>
  <r>
    <x v="0"/>
    <x v="2"/>
    <x v="0"/>
    <s v="modesg_out_sfics_taxon_europeia"/>
    <s v="nome_specific_sustainable"/>
    <x v="1"/>
    <s v="6. Em implementação "/>
    <m/>
    <s v="Package 5"/>
    <s v="package x (31 de março)"/>
    <m/>
    <s v=""/>
    <s v=""/>
    <s v=""/>
    <m/>
    <m/>
    <m/>
    <m/>
    <m/>
    <x v="0"/>
    <s v="RC"/>
  </r>
  <r>
    <x v="0"/>
    <x v="2"/>
    <x v="0"/>
    <s v="modesg_out_sfics_taxon_europeia"/>
    <s v="sstnbl_indctr"/>
    <x v="4"/>
    <s v="2.2 Em especificação"/>
    <m/>
    <s v="Package 6"/>
    <s v="package x (31 de março)"/>
    <m/>
    <s v=""/>
    <s v=""/>
    <s v=""/>
    <m/>
    <m/>
    <m/>
    <m/>
    <m/>
    <x v="5"/>
    <m/>
  </r>
  <r>
    <x v="0"/>
    <x v="2"/>
    <x v="0"/>
    <s v="modesg_out_sfics_taxon_europeia"/>
    <s v="ref_date"/>
    <x v="1"/>
    <s v="6. Em implementação "/>
    <m/>
    <s v="Package 5"/>
    <s v="package x (31 de março)"/>
    <m/>
    <s v=""/>
    <s v=""/>
    <s v=""/>
    <m/>
    <m/>
    <m/>
    <m/>
    <m/>
    <x v="0"/>
    <s v="RC"/>
  </r>
  <r>
    <x v="0"/>
    <x v="2"/>
    <x v="0"/>
    <s v="modesg_out_sfics_taxon_europeia"/>
    <s v="zdeposit"/>
    <x v="1"/>
    <s v="6. Em implementação "/>
    <m/>
    <s v="Package 5"/>
    <s v="package x (31 de março)"/>
    <m/>
    <s v=""/>
    <s v=""/>
    <s v=""/>
    <m/>
    <m/>
    <m/>
    <m/>
    <m/>
    <x v="0"/>
    <s v="RC"/>
  </r>
  <r>
    <x v="0"/>
    <x v="3"/>
    <x v="1"/>
    <s v="ENERGY_CERTIFICATE_EST_INPUT"/>
    <s v="n.a."/>
    <x v="3"/>
    <s v="2.1 Em Teste"/>
    <s v="Fase I"/>
    <m/>
    <m/>
    <m/>
    <s v=""/>
    <s v=""/>
    <s v=""/>
    <m/>
    <m/>
    <m/>
    <m/>
    <m/>
    <x v="0"/>
    <m/>
  </r>
  <r>
    <x v="0"/>
    <x v="3"/>
    <x v="0"/>
    <s v="ENERGY_CERTIFICATE_EST_INPUT"/>
    <s v="DATA_PROVIDER"/>
    <x v="5"/>
    <s v="0. Cancelado"/>
    <s v="Fase I"/>
    <m/>
    <m/>
    <m/>
    <s v=""/>
    <s v=""/>
    <s v=""/>
    <m/>
    <m/>
    <m/>
    <m/>
    <m/>
    <x v="0"/>
    <m/>
  </r>
  <r>
    <x v="0"/>
    <x v="3"/>
    <x v="0"/>
    <s v="ENERGY_CERTIFICATE_EST_INPUT"/>
    <s v="ACTUAL_VALUE_IND"/>
    <x v="5"/>
    <s v="0. Cancelado"/>
    <s v="Fase I"/>
    <m/>
    <m/>
    <m/>
    <s v=""/>
    <s v=""/>
    <s v=""/>
    <m/>
    <m/>
    <m/>
    <m/>
    <m/>
    <x v="0"/>
    <m/>
  </r>
  <r>
    <x v="0"/>
    <x v="0"/>
    <x v="1"/>
    <s v="PROCESS"/>
    <s v="n.a."/>
    <x v="0"/>
    <s v="1. Concluído"/>
    <m/>
    <m/>
    <m/>
    <m/>
    <s v=""/>
    <s v=""/>
    <s v=""/>
    <m/>
    <m/>
    <m/>
    <m/>
    <m/>
    <x v="0"/>
    <m/>
  </r>
  <r>
    <x v="0"/>
    <x v="0"/>
    <x v="0"/>
    <s v="PROCESS"/>
    <s v="PROCESS_BANK_ID"/>
    <x v="0"/>
    <s v="1. Concluído"/>
    <m/>
    <m/>
    <m/>
    <m/>
    <s v=""/>
    <s v=""/>
    <s v=""/>
    <m/>
    <m/>
    <m/>
    <m/>
    <m/>
    <x v="0"/>
    <m/>
  </r>
  <r>
    <x v="0"/>
    <x v="0"/>
    <x v="0"/>
    <s v="PROCESS"/>
    <s v="PROCESS_BRANCH_CODE"/>
    <x v="0"/>
    <s v="1. Concluído"/>
    <m/>
    <m/>
    <m/>
    <m/>
    <s v=""/>
    <s v=""/>
    <s v=""/>
    <m/>
    <m/>
    <m/>
    <m/>
    <m/>
    <x v="0"/>
    <m/>
  </r>
  <r>
    <x v="0"/>
    <x v="0"/>
    <x v="0"/>
    <s v="PROCESS"/>
    <s v="PROCESS_ACCOUNT_ID"/>
    <x v="0"/>
    <s v="1. Concluído"/>
    <m/>
    <m/>
    <m/>
    <m/>
    <s v=""/>
    <s v=""/>
    <s v=""/>
    <m/>
    <m/>
    <m/>
    <m/>
    <m/>
    <x v="0"/>
    <m/>
  </r>
  <r>
    <x v="0"/>
    <x v="0"/>
    <x v="0"/>
    <s v="PROCESS"/>
    <s v="cod_estd_prcs"/>
    <x v="5"/>
    <s v="0. Cancelado"/>
    <m/>
    <m/>
    <m/>
    <m/>
    <s v=""/>
    <s v=""/>
    <s v=""/>
    <m/>
    <m/>
    <m/>
    <m/>
    <m/>
    <x v="0"/>
    <m/>
  </r>
  <r>
    <x v="0"/>
    <x v="0"/>
    <x v="0"/>
    <s v="PROCESS"/>
    <s v="GUARANTEE_CODE"/>
    <x v="0"/>
    <s v="1. Concluído"/>
    <m/>
    <m/>
    <m/>
    <m/>
    <s v=""/>
    <s v=""/>
    <s v=""/>
    <m/>
    <m/>
    <m/>
    <m/>
    <m/>
    <x v="0"/>
    <m/>
  </r>
  <r>
    <x v="0"/>
    <x v="0"/>
    <x v="0"/>
    <s v="PROCESS"/>
    <s v="CURRENCY_CODE"/>
    <x v="0"/>
    <s v="1. Concluído"/>
    <m/>
    <m/>
    <m/>
    <m/>
    <s v=""/>
    <s v=""/>
    <s v=""/>
    <m/>
    <m/>
    <m/>
    <m/>
    <m/>
    <x v="0"/>
    <m/>
  </r>
  <r>
    <x v="0"/>
    <x v="0"/>
    <x v="0"/>
    <s v="PROCESS"/>
    <s v="PROCESS_CAMPAIGN_CODE"/>
    <x v="0"/>
    <s v="1. Concluído"/>
    <m/>
    <m/>
    <m/>
    <m/>
    <s v=""/>
    <s v=""/>
    <s v=""/>
    <m/>
    <m/>
    <m/>
    <m/>
    <m/>
    <x v="0"/>
    <m/>
  </r>
  <r>
    <x v="0"/>
    <x v="0"/>
    <x v="0"/>
    <s v="PROCESS"/>
    <s v="PROCESS_PRODUCT_ID"/>
    <x v="0"/>
    <s v="1. Concluído"/>
    <m/>
    <m/>
    <m/>
    <m/>
    <s v=""/>
    <s v=""/>
    <s v=""/>
    <m/>
    <m/>
    <m/>
    <m/>
    <m/>
    <x v="0"/>
    <m/>
  </r>
  <r>
    <x v="0"/>
    <x v="0"/>
    <x v="0"/>
    <s v="PROCESS"/>
    <s v="PROCESS_SUBPRODUCT_ID"/>
    <x v="0"/>
    <s v="1. Concluído"/>
    <m/>
    <m/>
    <m/>
    <m/>
    <s v=""/>
    <s v=""/>
    <s v=""/>
    <m/>
    <m/>
    <m/>
    <m/>
    <m/>
    <x v="0"/>
    <m/>
  </r>
  <r>
    <x v="0"/>
    <x v="0"/>
    <x v="0"/>
    <s v="PROCESS"/>
    <s v="GUARANTEE_TYPE_CODE"/>
    <x v="0"/>
    <s v="1. Concluído"/>
    <m/>
    <m/>
    <m/>
    <m/>
    <s v=""/>
    <s v=""/>
    <s v=""/>
    <m/>
    <m/>
    <m/>
    <m/>
    <m/>
    <x v="0"/>
    <m/>
  </r>
  <r>
    <x v="0"/>
    <x v="0"/>
    <x v="0"/>
    <s v="PROCESS"/>
    <s v="PROCESS_REFERENCE_CODE"/>
    <x v="0"/>
    <s v="1. Concluído"/>
    <m/>
    <m/>
    <m/>
    <m/>
    <s v=""/>
    <s v=""/>
    <s v=""/>
    <m/>
    <m/>
    <m/>
    <m/>
    <m/>
    <x v="0"/>
    <m/>
  </r>
  <r>
    <x v="0"/>
    <x v="0"/>
    <x v="0"/>
    <s v="PROCESS"/>
    <s v="PROCESS_START_DATE"/>
    <x v="0"/>
    <s v="1. Concluído"/>
    <m/>
    <m/>
    <m/>
    <m/>
    <s v=""/>
    <s v=""/>
    <s v=""/>
    <m/>
    <m/>
    <m/>
    <m/>
    <m/>
    <x v="0"/>
    <m/>
  </r>
  <r>
    <x v="0"/>
    <x v="0"/>
    <x v="0"/>
    <s v="PROCESS"/>
    <s v="PROCESS_DUE_DATE"/>
    <x v="0"/>
    <s v="1. Concluído"/>
    <m/>
    <m/>
    <m/>
    <m/>
    <s v=""/>
    <s v=""/>
    <s v=""/>
    <m/>
    <m/>
    <m/>
    <m/>
    <m/>
    <x v="0"/>
    <m/>
  </r>
  <r>
    <x v="0"/>
    <x v="0"/>
    <x v="0"/>
    <s v="PROCESS"/>
    <s v="montante_eur"/>
    <x v="5"/>
    <s v="0. Cancelado"/>
    <m/>
    <m/>
    <m/>
    <m/>
    <s v=""/>
    <s v=""/>
    <s v=""/>
    <m/>
    <m/>
    <m/>
    <m/>
    <m/>
    <x v="0"/>
    <m/>
  </r>
  <r>
    <x v="0"/>
    <x v="0"/>
    <x v="0"/>
    <s v="PROCESS"/>
    <s v="montante_org"/>
    <x v="5"/>
    <s v="0. Cancelado"/>
    <m/>
    <m/>
    <m/>
    <m/>
    <s v=""/>
    <s v=""/>
    <s v=""/>
    <m/>
    <m/>
    <m/>
    <m/>
    <m/>
    <x v="0"/>
    <m/>
  </r>
  <r>
    <x v="0"/>
    <x v="0"/>
    <x v="0"/>
    <s v="PROCESS"/>
    <s v="origem"/>
    <x v="5"/>
    <s v="0. Cancelado"/>
    <m/>
    <m/>
    <m/>
    <m/>
    <s v=""/>
    <s v=""/>
    <s v=""/>
    <m/>
    <m/>
    <m/>
    <m/>
    <m/>
    <x v="0"/>
    <m/>
  </r>
  <r>
    <x v="0"/>
    <x v="0"/>
    <x v="0"/>
    <s v="PROCESS"/>
    <s v="DATA_DATE_PART"/>
    <x v="0"/>
    <s v="1. Concluído"/>
    <m/>
    <m/>
    <m/>
    <m/>
    <s v=""/>
    <s v=""/>
    <s v=""/>
    <m/>
    <m/>
    <m/>
    <m/>
    <m/>
    <x v="0"/>
    <m/>
  </r>
  <r>
    <x v="0"/>
    <x v="0"/>
    <x v="0"/>
    <s v="PROCESS"/>
    <s v="SOURCE_CODE"/>
    <x v="0"/>
    <s v="1. Concluído"/>
    <m/>
    <m/>
    <m/>
    <m/>
    <s v=""/>
    <s v=""/>
    <s v=""/>
    <m/>
    <m/>
    <m/>
    <m/>
    <m/>
    <x v="0"/>
    <m/>
  </r>
  <r>
    <x v="0"/>
    <x v="0"/>
    <x v="1"/>
    <s v="RESPONSIBILITY_PROCESS_REL"/>
    <s v="n.a."/>
    <x v="0"/>
    <s v="1. Concluído"/>
    <m/>
    <m/>
    <m/>
    <m/>
    <s v=""/>
    <s v=""/>
    <s v=""/>
    <m/>
    <m/>
    <m/>
    <m/>
    <m/>
    <x v="0"/>
    <m/>
  </r>
  <r>
    <x v="0"/>
    <x v="0"/>
    <x v="0"/>
    <s v="RESPONSIBILITY_PROCESS_REL"/>
    <s v="PROCESS_BANK_ID"/>
    <x v="0"/>
    <s v="1. Concluído"/>
    <m/>
    <m/>
    <m/>
    <m/>
    <s v=""/>
    <s v=""/>
    <s v=""/>
    <m/>
    <m/>
    <m/>
    <m/>
    <m/>
    <x v="0"/>
    <m/>
  </r>
  <r>
    <x v="0"/>
    <x v="0"/>
    <x v="0"/>
    <s v="RESPONSIBILITY_PROCESS_REL"/>
    <s v="BANK_ID"/>
    <x v="0"/>
    <s v="1. Concluído"/>
    <m/>
    <m/>
    <m/>
    <m/>
    <s v=""/>
    <s v=""/>
    <s v=""/>
    <m/>
    <m/>
    <m/>
    <m/>
    <m/>
    <x v="0"/>
    <m/>
  </r>
  <r>
    <x v="0"/>
    <x v="0"/>
    <x v="0"/>
    <s v="RESPONSIBILITY_PROCESS_REL"/>
    <s v="PROCESS_BRANCH_CODE"/>
    <x v="0"/>
    <s v="1. Concluído"/>
    <m/>
    <m/>
    <m/>
    <m/>
    <s v=""/>
    <s v=""/>
    <s v=""/>
    <m/>
    <m/>
    <m/>
    <m/>
    <m/>
    <x v="0"/>
    <m/>
  </r>
  <r>
    <x v="0"/>
    <x v="0"/>
    <x v="0"/>
    <s v="RESPONSIBILITY_PROCESS_REL"/>
    <s v="BRANCH_CODE"/>
    <x v="0"/>
    <s v="1. Concluído"/>
    <m/>
    <m/>
    <m/>
    <m/>
    <s v=""/>
    <s v=""/>
    <s v=""/>
    <m/>
    <m/>
    <m/>
    <m/>
    <m/>
    <x v="0"/>
    <m/>
  </r>
  <r>
    <x v="0"/>
    <x v="0"/>
    <x v="0"/>
    <s v="RESPONSIBILITY_PROCESS_REL"/>
    <s v="CONTRACT_ID"/>
    <x v="0"/>
    <s v="1. Concluído"/>
    <m/>
    <m/>
    <m/>
    <m/>
    <s v=""/>
    <s v=""/>
    <s v=""/>
    <m/>
    <m/>
    <m/>
    <m/>
    <m/>
    <x v="0"/>
    <m/>
  </r>
  <r>
    <x v="0"/>
    <x v="0"/>
    <x v="0"/>
    <s v="RESPONSIBILITY_PROCESS_REL"/>
    <s v="PROCESS_ACCOUNT_ID"/>
    <x v="0"/>
    <s v="1. Concluído"/>
    <m/>
    <m/>
    <m/>
    <m/>
    <s v=""/>
    <s v=""/>
    <s v=""/>
    <m/>
    <m/>
    <m/>
    <m/>
    <m/>
    <x v="0"/>
    <m/>
  </r>
  <r>
    <x v="0"/>
    <x v="0"/>
    <x v="0"/>
    <s v="RESPONSIBILITY_PROCESS_REL"/>
    <s v="REFERENCE_CODE"/>
    <x v="0"/>
    <s v="1. Concluído"/>
    <m/>
    <m/>
    <m/>
    <m/>
    <s v=""/>
    <s v=""/>
    <s v=""/>
    <m/>
    <m/>
    <m/>
    <m/>
    <m/>
    <x v="0"/>
    <m/>
  </r>
  <r>
    <x v="0"/>
    <x v="0"/>
    <x v="0"/>
    <s v="RESPONSIBILITY_PROCESS_REL"/>
    <s v="PURPOSE_CODE"/>
    <x v="0"/>
    <s v="1. Concluído"/>
    <m/>
    <m/>
    <m/>
    <m/>
    <s v=""/>
    <s v=""/>
    <s v=""/>
    <m/>
    <m/>
    <m/>
    <m/>
    <m/>
    <x v="0"/>
    <m/>
  </r>
  <r>
    <x v="0"/>
    <x v="0"/>
    <x v="0"/>
    <s v="RESPONSIBILITY_PROCESS_REL"/>
    <s v="INDIVIDUAL_OCCUPATION_CODE"/>
    <x v="0"/>
    <s v="1. Concluído"/>
    <m/>
    <m/>
    <m/>
    <m/>
    <s v=""/>
    <s v=""/>
    <s v=""/>
    <m/>
    <m/>
    <m/>
    <m/>
    <m/>
    <x v="0"/>
    <m/>
  </r>
  <r>
    <x v="0"/>
    <x v="0"/>
    <x v="0"/>
    <s v="RESPONSIBILITY_PROCESS_REL"/>
    <s v="PRODUCT_ID"/>
    <x v="0"/>
    <s v="1. Concluído"/>
    <m/>
    <m/>
    <m/>
    <m/>
    <s v=""/>
    <s v=""/>
    <s v=""/>
    <m/>
    <m/>
    <m/>
    <m/>
    <m/>
    <x v="0"/>
    <m/>
  </r>
  <r>
    <x v="0"/>
    <x v="0"/>
    <x v="0"/>
    <s v="RESPONSIBILITY_PROCESS_REL"/>
    <s v="cod_sit"/>
    <x v="5"/>
    <s v="0. Cancelado"/>
    <m/>
    <m/>
    <m/>
    <m/>
    <s v=""/>
    <s v=""/>
    <s v=""/>
    <m/>
    <m/>
    <m/>
    <m/>
    <m/>
    <x v="0"/>
    <m/>
  </r>
  <r>
    <x v="0"/>
    <x v="0"/>
    <x v="0"/>
    <s v="RESPONSIBILITY_PROCESS_REL"/>
    <s v="SUBPRODUCT_ID"/>
    <x v="0"/>
    <s v="1. Concluído"/>
    <m/>
    <m/>
    <m/>
    <m/>
    <s v=""/>
    <s v=""/>
    <s v=""/>
    <m/>
    <m/>
    <m/>
    <m/>
    <m/>
    <x v="0"/>
    <m/>
  </r>
  <r>
    <x v="0"/>
    <x v="0"/>
    <x v="0"/>
    <s v="RESPONSIBILITY_PROCESS_REL"/>
    <s v="PROCESS_REFERENCE_CODE"/>
    <x v="0"/>
    <s v="1. Concluído"/>
    <m/>
    <m/>
    <m/>
    <m/>
    <s v=""/>
    <s v=""/>
    <s v=""/>
    <m/>
    <m/>
    <m/>
    <m/>
    <m/>
    <x v="0"/>
    <m/>
  </r>
  <r>
    <x v="0"/>
    <x v="0"/>
    <x v="0"/>
    <s v="RESPONSIBILITY_PROCESS_REL"/>
    <s v="EFFECTIVE_RELATION_END_DATE"/>
    <x v="0"/>
    <s v="1. Concluído"/>
    <m/>
    <m/>
    <m/>
    <m/>
    <s v=""/>
    <s v=""/>
    <s v=""/>
    <m/>
    <m/>
    <m/>
    <m/>
    <m/>
    <x v="0"/>
    <m/>
  </r>
  <r>
    <x v="0"/>
    <x v="0"/>
    <x v="0"/>
    <s v="RESPONSIBILITY_PROCESS_REL"/>
    <s v="PROCESS_START_DATE"/>
    <x v="0"/>
    <s v="1. Concluído"/>
    <m/>
    <m/>
    <m/>
    <m/>
    <s v=""/>
    <s v=""/>
    <s v=""/>
    <m/>
    <m/>
    <m/>
    <m/>
    <m/>
    <x v="0"/>
    <m/>
  </r>
  <r>
    <x v="0"/>
    <x v="0"/>
    <x v="0"/>
    <s v="RESPONSIBILITY_PROCESS_REL"/>
    <s v="PROCESS_DUE_DATE"/>
    <x v="0"/>
    <s v="1. Concluído"/>
    <m/>
    <m/>
    <m/>
    <m/>
    <s v=""/>
    <s v=""/>
    <s v=""/>
    <m/>
    <m/>
    <m/>
    <m/>
    <m/>
    <x v="0"/>
    <m/>
  </r>
  <r>
    <x v="0"/>
    <x v="0"/>
    <x v="0"/>
    <s v="RESPONSIBILITY_PROCESS_REL"/>
    <s v="idetgar"/>
    <x v="5"/>
    <s v="0. Cancelado"/>
    <m/>
    <m/>
    <m/>
    <m/>
    <s v=""/>
    <s v=""/>
    <s v=""/>
    <m/>
    <m/>
    <m/>
    <m/>
    <m/>
    <x v="0"/>
    <m/>
  </r>
  <r>
    <x v="0"/>
    <x v="0"/>
    <x v="0"/>
    <s v="RESPONSIBILITY_PROCESS_REL"/>
    <s v="num_prop"/>
    <x v="5"/>
    <s v="0. Cancelado"/>
    <m/>
    <m/>
    <m/>
    <m/>
    <s v=""/>
    <s v=""/>
    <s v=""/>
    <m/>
    <m/>
    <m/>
    <m/>
    <m/>
    <x v="0"/>
    <m/>
  </r>
  <r>
    <x v="0"/>
    <x v="0"/>
    <x v="0"/>
    <s v="RESPONSIBILITY_PROCESS_REL"/>
    <s v="SOURCE_CODE"/>
    <x v="0"/>
    <s v="1. Concluído"/>
    <m/>
    <m/>
    <m/>
    <m/>
    <s v=""/>
    <s v=""/>
    <s v=""/>
    <m/>
    <m/>
    <m/>
    <m/>
    <m/>
    <x v="0"/>
    <m/>
  </r>
  <r>
    <x v="0"/>
    <x v="0"/>
    <x v="0"/>
    <s v="RESPONSIBILITY_PROCESS_REL"/>
    <s v="DATA_DATE_PART"/>
    <x v="0"/>
    <s v="1. Concluído"/>
    <m/>
    <m/>
    <m/>
    <m/>
    <s v=""/>
    <s v=""/>
    <s v=""/>
    <m/>
    <m/>
    <m/>
    <m/>
    <m/>
    <x v="0"/>
    <m/>
  </r>
  <r>
    <x v="0"/>
    <x v="0"/>
    <x v="1"/>
    <s v="PROCESS_PROPERTY_REL"/>
    <s v="n.a."/>
    <x v="0"/>
    <s v="1. Concluído"/>
    <m/>
    <m/>
    <m/>
    <m/>
    <s v=""/>
    <s v=""/>
    <s v=""/>
    <m/>
    <m/>
    <m/>
    <m/>
    <m/>
    <x v="0"/>
    <m/>
  </r>
  <r>
    <x v="0"/>
    <x v="0"/>
    <x v="0"/>
    <s v="PROCESS_PROPERTY_REL"/>
    <s v="PROPERTY_BANK_ID"/>
    <x v="0"/>
    <s v="1. Concluído"/>
    <m/>
    <m/>
    <m/>
    <m/>
    <s v=""/>
    <s v=""/>
    <s v=""/>
    <m/>
    <m/>
    <m/>
    <m/>
    <m/>
    <x v="0"/>
    <m/>
  </r>
  <r>
    <x v="0"/>
    <x v="0"/>
    <x v="0"/>
    <s v="PROCESS_PROPERTY_REL"/>
    <s v="PROCESS_BANK_ID"/>
    <x v="0"/>
    <s v="1. Concluído"/>
    <m/>
    <m/>
    <m/>
    <m/>
    <s v=""/>
    <s v=""/>
    <s v=""/>
    <m/>
    <m/>
    <m/>
    <m/>
    <m/>
    <x v="0"/>
    <m/>
  </r>
  <r>
    <x v="0"/>
    <x v="0"/>
    <x v="0"/>
    <s v="PROCESS_PROPERTY_REL"/>
    <s v="PROPERTY_BRANCH_CODE"/>
    <x v="0"/>
    <s v="1. Concluído"/>
    <m/>
    <m/>
    <m/>
    <m/>
    <s v=""/>
    <s v=""/>
    <s v=""/>
    <m/>
    <m/>
    <m/>
    <m/>
    <m/>
    <x v="0"/>
    <m/>
  </r>
  <r>
    <x v="0"/>
    <x v="0"/>
    <x v="0"/>
    <s v="PROCESS_PROPERTY_REL"/>
    <s v="PROCESS_BRANCH_CODE"/>
    <x v="0"/>
    <s v="1. Concluído"/>
    <m/>
    <m/>
    <m/>
    <m/>
    <s v=""/>
    <s v=""/>
    <s v=""/>
    <m/>
    <m/>
    <m/>
    <m/>
    <m/>
    <x v="0"/>
    <m/>
  </r>
  <r>
    <x v="0"/>
    <x v="0"/>
    <x v="0"/>
    <s v="PROCESS_PROPERTY_REL"/>
    <s v="PROPERTY_CONTRACT_ID"/>
    <x v="0"/>
    <s v="1. Concluído"/>
    <m/>
    <m/>
    <m/>
    <m/>
    <s v=""/>
    <s v=""/>
    <s v=""/>
    <m/>
    <m/>
    <m/>
    <m/>
    <m/>
    <x v="0"/>
    <m/>
  </r>
  <r>
    <x v="0"/>
    <x v="0"/>
    <x v="0"/>
    <s v="PROCESS_PROPERTY_REL"/>
    <s v="PROCESS_ACCOUNT_ID"/>
    <x v="0"/>
    <s v="1. Concluído"/>
    <m/>
    <m/>
    <m/>
    <m/>
    <s v=""/>
    <s v=""/>
    <s v=""/>
    <m/>
    <m/>
    <m/>
    <m/>
    <m/>
    <x v="0"/>
    <m/>
  </r>
  <r>
    <x v="0"/>
    <x v="0"/>
    <x v="0"/>
    <s v="PROCESS_PROPERTY_REL"/>
    <s v="PROPERTY_REFERENCE_CODE"/>
    <x v="0"/>
    <s v="1. Concluído"/>
    <m/>
    <m/>
    <m/>
    <m/>
    <s v=""/>
    <s v=""/>
    <s v=""/>
    <m/>
    <m/>
    <m/>
    <m/>
    <m/>
    <x v="0"/>
    <m/>
  </r>
  <r>
    <x v="0"/>
    <x v="0"/>
    <x v="0"/>
    <s v="PROCESS_PROPERTY_REL"/>
    <s v="PROCESS_REFERENCE_CODE"/>
    <x v="0"/>
    <s v="1. Concluído"/>
    <m/>
    <m/>
    <m/>
    <m/>
    <s v=""/>
    <s v=""/>
    <s v=""/>
    <m/>
    <m/>
    <m/>
    <m/>
    <m/>
    <x v="0"/>
    <m/>
  </r>
  <r>
    <x v="0"/>
    <x v="0"/>
    <x v="0"/>
    <s v="PROCESS_PROPERTY_REL"/>
    <s v="data_assc"/>
    <x v="5"/>
    <s v="0. Cancelado"/>
    <m/>
    <m/>
    <m/>
    <m/>
    <s v=""/>
    <s v=""/>
    <s v=""/>
    <m/>
    <m/>
    <m/>
    <m/>
    <m/>
    <x v="0"/>
    <m/>
  </r>
  <r>
    <x v="0"/>
    <x v="0"/>
    <x v="0"/>
    <s v="PROCESS_PROPERTY_REL"/>
    <s v="SEIZED_PROPERTY_IND"/>
    <x v="0"/>
    <s v="1. Concluído"/>
    <m/>
    <m/>
    <m/>
    <m/>
    <s v=""/>
    <s v=""/>
    <s v=""/>
    <m/>
    <m/>
    <m/>
    <m/>
    <m/>
    <x v="0"/>
    <m/>
  </r>
  <r>
    <x v="0"/>
    <x v="0"/>
    <x v="0"/>
    <s v="PROCESS_PROPERTY_REL"/>
    <s v="COLLATERAL_PROPERTY_IND"/>
    <x v="0"/>
    <s v="1. Concluído"/>
    <m/>
    <m/>
    <m/>
    <m/>
    <s v=""/>
    <s v=""/>
    <s v=""/>
    <m/>
    <m/>
    <m/>
    <m/>
    <m/>
    <x v="0"/>
    <m/>
  </r>
  <r>
    <x v="0"/>
    <x v="0"/>
    <x v="0"/>
    <s v="PROCESS_PROPERTY_REL"/>
    <s v="FINANCED_PROPERTY_IND"/>
    <x v="0"/>
    <s v="1. Concluído"/>
    <m/>
    <m/>
    <m/>
    <m/>
    <s v=""/>
    <s v=""/>
    <s v=""/>
    <m/>
    <m/>
    <m/>
    <m/>
    <m/>
    <x v="0"/>
    <m/>
  </r>
  <r>
    <x v="0"/>
    <x v="0"/>
    <x v="0"/>
    <s v="PROCESS_PROPERTY_REL"/>
    <s v="OWNED_PROPERTY_IND"/>
    <x v="0"/>
    <s v="1. Concluído"/>
    <m/>
    <m/>
    <m/>
    <m/>
    <s v=""/>
    <s v=""/>
    <s v=""/>
    <m/>
    <m/>
    <m/>
    <m/>
    <m/>
    <x v="0"/>
    <m/>
  </r>
  <r>
    <x v="0"/>
    <x v="0"/>
    <x v="0"/>
    <s v="PROCESS_PROPERTY_REL"/>
    <s v="SOURCE_CODE"/>
    <x v="0"/>
    <s v="1. Concluído"/>
    <m/>
    <m/>
    <m/>
    <m/>
    <s v=""/>
    <s v=""/>
    <s v=""/>
    <m/>
    <m/>
    <m/>
    <m/>
    <m/>
    <x v="0"/>
    <m/>
  </r>
  <r>
    <x v="0"/>
    <x v="0"/>
    <x v="0"/>
    <s v="PROCESS_PROPERTY_REL"/>
    <s v="DATA_DATE_PART"/>
    <x v="0"/>
    <s v="1. Concluído"/>
    <m/>
    <m/>
    <m/>
    <m/>
    <s v=""/>
    <s v=""/>
    <s v=""/>
    <m/>
    <m/>
    <m/>
    <m/>
    <m/>
    <x v="0"/>
    <m/>
  </r>
  <r>
    <x v="0"/>
    <x v="0"/>
    <x v="1"/>
    <s v="PROPERTY"/>
    <s v="n.a."/>
    <x v="0"/>
    <s v="1. Concluído"/>
    <m/>
    <m/>
    <m/>
    <m/>
    <s v=""/>
    <s v=""/>
    <s v=""/>
    <m/>
    <m/>
    <m/>
    <m/>
    <m/>
    <x v="0"/>
    <m/>
  </r>
  <r>
    <x v="0"/>
    <x v="0"/>
    <x v="0"/>
    <s v="PROPERTY"/>
    <s v="CONSTRUCTION_YEAR"/>
    <x v="0"/>
    <s v="1. Concluído"/>
    <m/>
    <m/>
    <m/>
    <m/>
    <s v=""/>
    <s v=""/>
    <s v=""/>
    <m/>
    <m/>
    <m/>
    <m/>
    <m/>
    <x v="0"/>
    <m/>
  </r>
  <r>
    <x v="0"/>
    <x v="0"/>
    <x v="0"/>
    <s v="PROPERTY"/>
    <s v="NET_FLOOR_AREA"/>
    <x v="0"/>
    <s v="1. Concluído"/>
    <m/>
    <m/>
    <m/>
    <m/>
    <s v=""/>
    <s v=""/>
    <s v=""/>
    <m/>
    <m/>
    <m/>
    <m/>
    <m/>
    <x v="0"/>
    <m/>
  </r>
  <r>
    <x v="0"/>
    <x v="0"/>
    <x v="0"/>
    <s v="PROPERTY"/>
    <s v="PROPERTY_BANK_ID"/>
    <x v="0"/>
    <s v="1. Concluído"/>
    <m/>
    <m/>
    <m/>
    <m/>
    <s v=""/>
    <s v=""/>
    <s v=""/>
    <m/>
    <m/>
    <m/>
    <m/>
    <m/>
    <x v="0"/>
    <m/>
  </r>
  <r>
    <x v="0"/>
    <x v="0"/>
    <x v="0"/>
    <s v="PROPERTY"/>
    <s v="PROPERTY_BRANCH_CODE"/>
    <x v="0"/>
    <s v="1. Concluído"/>
    <m/>
    <m/>
    <m/>
    <m/>
    <s v=""/>
    <s v=""/>
    <s v=""/>
    <m/>
    <m/>
    <m/>
    <m/>
    <m/>
    <x v="0"/>
    <m/>
  </r>
  <r>
    <x v="0"/>
    <x v="0"/>
    <x v="0"/>
    <s v="PROPERTY"/>
    <s v="PROPERTY_CONTRACT_ID"/>
    <x v="0"/>
    <s v="1. Concluído"/>
    <m/>
    <m/>
    <m/>
    <m/>
    <s v=""/>
    <s v=""/>
    <s v=""/>
    <m/>
    <m/>
    <m/>
    <m/>
    <m/>
    <x v="0"/>
    <m/>
  </r>
  <r>
    <x v="0"/>
    <x v="0"/>
    <x v="0"/>
    <s v="PROPERTY"/>
    <s v="PROPERTY_REFERENCE_CODE"/>
    <x v="0"/>
    <s v="1. Concluído"/>
    <m/>
    <m/>
    <m/>
    <m/>
    <s v=""/>
    <s v=""/>
    <s v=""/>
    <m/>
    <m/>
    <m/>
    <m/>
    <m/>
    <x v="0"/>
    <m/>
  </r>
  <r>
    <x v="0"/>
    <x v="0"/>
    <x v="0"/>
    <s v="PROPERTY"/>
    <s v="CADASTRAL_REGISTER_CODE"/>
    <x v="0"/>
    <s v="1. Concluído"/>
    <m/>
    <m/>
    <m/>
    <m/>
    <s v=""/>
    <s v=""/>
    <s v=""/>
    <m/>
    <m/>
    <m/>
    <m/>
    <m/>
    <x v="0"/>
    <m/>
  </r>
  <r>
    <x v="0"/>
    <x v="0"/>
    <x v="0"/>
    <s v="PROPERTY"/>
    <s v="APPRAISAL_CODE"/>
    <x v="0"/>
    <s v="1. Concluído"/>
    <m/>
    <m/>
    <m/>
    <m/>
    <s v=""/>
    <s v=""/>
    <s v=""/>
    <m/>
    <m/>
    <m/>
    <m/>
    <m/>
    <x v="0"/>
    <m/>
  </r>
  <r>
    <x v="0"/>
    <x v="0"/>
    <x v="0"/>
    <s v="PROPERTY"/>
    <s v="cod_bem"/>
    <x v="5"/>
    <s v="0. Cancelado"/>
    <m/>
    <m/>
    <m/>
    <m/>
    <s v=""/>
    <s v=""/>
    <s v=""/>
    <m/>
    <m/>
    <m/>
    <m/>
    <m/>
    <x v="0"/>
    <m/>
  </r>
  <r>
    <x v="0"/>
    <x v="0"/>
    <x v="0"/>
    <s v="PROPERTY"/>
    <s v="DISTRICT_MUNICIP_PARISH_CODE"/>
    <x v="0"/>
    <s v="1. Concluído"/>
    <m/>
    <m/>
    <m/>
    <m/>
    <s v=""/>
    <s v=""/>
    <s v=""/>
    <m/>
    <m/>
    <m/>
    <m/>
    <m/>
    <x v="0"/>
    <m/>
  </r>
  <r>
    <x v="0"/>
    <x v="0"/>
    <x v="0"/>
    <s v="PROPERTY"/>
    <s v="PROPERTY_PURPOSE_CODE"/>
    <x v="0"/>
    <s v="1. Concluído"/>
    <m/>
    <m/>
    <m/>
    <m/>
    <s v=""/>
    <s v=""/>
    <s v=""/>
    <m/>
    <m/>
    <m/>
    <m/>
    <m/>
    <x v="0"/>
    <m/>
  </r>
  <r>
    <x v="0"/>
    <x v="0"/>
    <x v="0"/>
    <s v="PROPERTY"/>
    <s v="PROPERTY_LIFETIME_CODE"/>
    <x v="0"/>
    <s v="1. Concluído"/>
    <m/>
    <m/>
    <m/>
    <m/>
    <s v=""/>
    <s v=""/>
    <s v=""/>
    <m/>
    <m/>
    <m/>
    <m/>
    <m/>
    <x v="0"/>
    <m/>
  </r>
  <r>
    <x v="0"/>
    <x v="0"/>
    <x v="0"/>
    <s v="PROPERTY"/>
    <s v="ADDRESS_CODE"/>
    <x v="0"/>
    <s v="1. Concluído"/>
    <m/>
    <m/>
    <m/>
    <m/>
    <s v=""/>
    <s v=""/>
    <s v=""/>
    <m/>
    <m/>
    <m/>
    <m/>
    <m/>
    <x v="0"/>
    <m/>
  </r>
  <r>
    <x v="0"/>
    <x v="0"/>
    <x v="0"/>
    <s v="PROPERTY"/>
    <s v="COUNTRY_CODE"/>
    <x v="0"/>
    <s v="1. Concluído"/>
    <m/>
    <m/>
    <m/>
    <m/>
    <s v=""/>
    <s v=""/>
    <s v=""/>
    <m/>
    <m/>
    <m/>
    <m/>
    <m/>
    <x v="0"/>
    <m/>
  </r>
  <r>
    <x v="0"/>
    <x v="0"/>
    <x v="0"/>
    <s v="PROPERTY"/>
    <s v="POSTAL_CODE"/>
    <x v="0"/>
    <s v="1. Concluído"/>
    <m/>
    <m/>
    <m/>
    <m/>
    <s v=""/>
    <s v=""/>
    <s v=""/>
    <m/>
    <m/>
    <m/>
    <m/>
    <m/>
    <x v="0"/>
    <m/>
  </r>
  <r>
    <x v="0"/>
    <x v="0"/>
    <x v="0"/>
    <s v="PROPERTY"/>
    <s v="PROPERTY_TYPE_CODE"/>
    <x v="0"/>
    <s v="1. Concluído"/>
    <m/>
    <m/>
    <m/>
    <m/>
    <s v=""/>
    <s v=""/>
    <s v=""/>
    <m/>
    <m/>
    <m/>
    <m/>
    <m/>
    <x v="0"/>
    <m/>
  </r>
  <r>
    <x v="0"/>
    <x v="0"/>
    <x v="0"/>
    <s v="PROPERTY"/>
    <s v="LAST_APPRAISAL_DATE"/>
    <x v="0"/>
    <s v="1. Concluído"/>
    <m/>
    <m/>
    <m/>
    <m/>
    <s v=""/>
    <s v=""/>
    <s v=""/>
    <m/>
    <m/>
    <m/>
    <m/>
    <m/>
    <x v="0"/>
    <m/>
  </r>
  <r>
    <x v="0"/>
    <x v="0"/>
    <x v="0"/>
    <s v="PROPERTY"/>
    <s v="USAGE_PERMIT_START_DATE"/>
    <x v="0"/>
    <s v="1. Concluído"/>
    <m/>
    <m/>
    <m/>
    <m/>
    <s v=""/>
    <s v=""/>
    <s v=""/>
    <m/>
    <m/>
    <m/>
    <m/>
    <m/>
    <x v="0"/>
    <m/>
  </r>
  <r>
    <x v="0"/>
    <x v="0"/>
    <x v="0"/>
    <s v="PROPERTY"/>
    <s v="CONSERVATORY_REG_FILE_ID"/>
    <x v="0"/>
    <s v="1. Concluído"/>
    <m/>
    <m/>
    <m/>
    <m/>
    <s v=""/>
    <s v=""/>
    <s v=""/>
    <m/>
    <m/>
    <m/>
    <m/>
    <m/>
    <x v="0"/>
    <m/>
  </r>
  <r>
    <x v="0"/>
    <x v="0"/>
    <x v="0"/>
    <s v="PROPERTY"/>
    <s v="FLOOR_NUMBER"/>
    <x v="0"/>
    <s v="1. Concluído"/>
    <m/>
    <m/>
    <m/>
    <m/>
    <s v=""/>
    <s v=""/>
    <s v=""/>
    <m/>
    <m/>
    <m/>
    <m/>
    <m/>
    <x v="0"/>
    <m/>
  </r>
  <r>
    <x v="0"/>
    <x v="0"/>
    <x v="0"/>
    <s v="PROPERTY"/>
    <s v="LOCALITY"/>
    <x v="0"/>
    <s v="1. Concluído"/>
    <m/>
    <m/>
    <m/>
    <m/>
    <s v=""/>
    <s v=""/>
    <s v=""/>
    <m/>
    <m/>
    <m/>
    <m/>
    <m/>
    <x v="0"/>
    <m/>
  </r>
  <r>
    <x v="0"/>
    <x v="0"/>
    <x v="0"/>
    <s v="PROPERTY"/>
    <s v="PROPERTY_LOT"/>
    <x v="0"/>
    <s v="1. Concluído"/>
    <m/>
    <m/>
    <m/>
    <m/>
    <s v=""/>
    <s v=""/>
    <s v=""/>
    <m/>
    <m/>
    <m/>
    <m/>
    <m/>
    <x v="0"/>
    <m/>
  </r>
  <r>
    <x v="0"/>
    <x v="0"/>
    <x v="0"/>
    <s v="PROPERTY"/>
    <s v="LAST_APPRAISAL_AMOUNT"/>
    <x v="0"/>
    <s v="1. Concluído"/>
    <m/>
    <m/>
    <m/>
    <m/>
    <s v=""/>
    <s v=""/>
    <s v=""/>
    <m/>
    <m/>
    <m/>
    <m/>
    <m/>
    <x v="0"/>
    <m/>
  </r>
  <r>
    <x v="0"/>
    <x v="0"/>
    <x v="0"/>
    <s v="PROPERTY"/>
    <s v="NET_APPRAISAL_AMOUNT"/>
    <x v="0"/>
    <s v="1. Concluído"/>
    <m/>
    <m/>
    <m/>
    <m/>
    <s v=""/>
    <s v=""/>
    <s v=""/>
    <m/>
    <m/>
    <m/>
    <m/>
    <m/>
    <x v="0"/>
    <m/>
  </r>
  <r>
    <x v="0"/>
    <x v="0"/>
    <x v="0"/>
    <s v="PROPERTY"/>
    <s v="COLLATERAL_FAST_SALE_AMOUNT"/>
    <x v="0"/>
    <s v="1. Concluído"/>
    <m/>
    <m/>
    <m/>
    <m/>
    <s v=""/>
    <s v=""/>
    <s v=""/>
    <m/>
    <m/>
    <m/>
    <m/>
    <m/>
    <x v="0"/>
    <m/>
  </r>
  <r>
    <x v="0"/>
    <x v="0"/>
    <x v="0"/>
    <s v="PROPERTY"/>
    <s v="ADDRESS"/>
    <x v="0"/>
    <s v="1. Concluído"/>
    <m/>
    <m/>
    <m/>
    <m/>
    <s v=""/>
    <s v=""/>
    <s v=""/>
    <m/>
    <m/>
    <m/>
    <m/>
    <m/>
    <x v="0"/>
    <m/>
  </r>
  <r>
    <x v="0"/>
    <x v="0"/>
    <x v="0"/>
    <s v="PROPERTY"/>
    <s v="PROPERTY_NUMBER"/>
    <x v="0"/>
    <s v="1. Concluído"/>
    <m/>
    <m/>
    <m/>
    <m/>
    <s v=""/>
    <s v=""/>
    <s v=""/>
    <m/>
    <m/>
    <m/>
    <m/>
    <m/>
    <x v="0"/>
    <m/>
  </r>
  <r>
    <x v="0"/>
    <x v="0"/>
    <x v="0"/>
    <s v="PROPERTY"/>
    <s v="Origem"/>
    <x v="5"/>
    <s v="0. Cancelado"/>
    <m/>
    <m/>
    <m/>
    <m/>
    <s v=""/>
    <s v=""/>
    <s v=""/>
    <m/>
    <m/>
    <m/>
    <m/>
    <m/>
    <x v="0"/>
    <m/>
  </r>
  <r>
    <x v="0"/>
    <x v="0"/>
    <x v="0"/>
    <s v="PROPERTY"/>
    <s v="CURRENT_CONSTRUCTION_PCT"/>
    <x v="0"/>
    <s v="1. Concluído"/>
    <m/>
    <m/>
    <m/>
    <m/>
    <s v=""/>
    <s v=""/>
    <s v=""/>
    <m/>
    <m/>
    <m/>
    <m/>
    <m/>
    <x v="0"/>
    <m/>
  </r>
  <r>
    <x v="0"/>
    <x v="0"/>
    <x v="0"/>
    <s v="PROPERTY"/>
    <s v="CONSTRUCTION_COMPLETED_PCT"/>
    <x v="0"/>
    <s v="1. Concluído"/>
    <m/>
    <m/>
    <m/>
    <m/>
    <s v=""/>
    <s v=""/>
    <s v=""/>
    <m/>
    <m/>
    <m/>
    <m/>
    <m/>
    <x v="0"/>
    <m/>
  </r>
  <r>
    <x v="0"/>
    <x v="0"/>
    <x v="0"/>
    <s v="PROPERTY"/>
    <s v="DATA_DATE_PART"/>
    <x v="0"/>
    <s v="1. Concluído"/>
    <m/>
    <m/>
    <m/>
    <m/>
    <s v=""/>
    <s v=""/>
    <s v=""/>
    <m/>
    <m/>
    <m/>
    <m/>
    <m/>
    <x v="0"/>
    <m/>
  </r>
  <r>
    <x v="0"/>
    <x v="0"/>
    <x v="0"/>
    <s v="PROPERTY"/>
    <s v="PROPERTY_CODE"/>
    <x v="0"/>
    <s v="1. Concluído"/>
    <m/>
    <m/>
    <m/>
    <m/>
    <s v=""/>
    <s v=""/>
    <s v=""/>
    <m/>
    <m/>
    <m/>
    <m/>
    <m/>
    <x v="0"/>
    <m/>
  </r>
  <r>
    <x v="0"/>
    <x v="0"/>
    <x v="0"/>
    <s v="PROPERTY"/>
    <s v="URBANIZATION"/>
    <x v="0"/>
    <s v="1. Concluído"/>
    <m/>
    <m/>
    <m/>
    <m/>
    <s v=""/>
    <s v=""/>
    <s v=""/>
    <m/>
    <m/>
    <m/>
    <m/>
    <m/>
    <x v="0"/>
    <m/>
  </r>
  <r>
    <x v="0"/>
    <x v="0"/>
    <x v="1"/>
    <s v="PROPERTY_ENERGY_CERTIFICATE"/>
    <s v="n.a."/>
    <x v="0"/>
    <s v="1. Concluído"/>
    <m/>
    <m/>
    <m/>
    <m/>
    <s v=""/>
    <s v=""/>
    <s v=""/>
    <m/>
    <m/>
    <m/>
    <m/>
    <m/>
    <x v="0"/>
    <m/>
  </r>
  <r>
    <x v="0"/>
    <x v="0"/>
    <x v="0"/>
    <s v="PROPERTY_ENERGY_CERTIFICATE"/>
    <s v="PROPERTY_BANK_ID"/>
    <x v="0"/>
    <s v="1. Concluído"/>
    <m/>
    <m/>
    <m/>
    <m/>
    <s v=""/>
    <s v=""/>
    <s v=""/>
    <m/>
    <m/>
    <m/>
    <m/>
    <m/>
    <x v="0"/>
    <m/>
  </r>
  <r>
    <x v="0"/>
    <x v="0"/>
    <x v="0"/>
    <s v="PROPERTY_ENERGY_CERTIFICATE"/>
    <s v="PROPERTY_BRANCH_CODE"/>
    <x v="0"/>
    <s v="1. Concluído"/>
    <m/>
    <m/>
    <m/>
    <m/>
    <s v=""/>
    <s v=""/>
    <s v=""/>
    <m/>
    <m/>
    <m/>
    <m/>
    <m/>
    <x v="0"/>
    <m/>
  </r>
  <r>
    <x v="0"/>
    <x v="0"/>
    <x v="0"/>
    <s v="PROPERTY_ENERGY_CERTIFICATE"/>
    <s v="PROPERTY_CONTRACT_ID"/>
    <x v="0"/>
    <s v="1. Concluído"/>
    <m/>
    <m/>
    <m/>
    <m/>
    <s v=""/>
    <s v=""/>
    <s v=""/>
    <m/>
    <m/>
    <m/>
    <m/>
    <m/>
    <x v="0"/>
    <m/>
  </r>
  <r>
    <x v="0"/>
    <x v="0"/>
    <x v="0"/>
    <s v="PROPERTY_ENERGY_CERTIFICATE"/>
    <s v="PROPERTY_REFERENCE_CODE"/>
    <x v="0"/>
    <s v="1. Concluído"/>
    <m/>
    <m/>
    <m/>
    <m/>
    <s v=""/>
    <s v=""/>
    <s v=""/>
    <m/>
    <m/>
    <m/>
    <m/>
    <m/>
    <x v="0"/>
    <m/>
  </r>
  <r>
    <x v="0"/>
    <x v="0"/>
    <x v="0"/>
    <s v="PROPERTY_ENERGY_CERTIFICATE"/>
    <s v="LAND_REGISTRY_OFFICE_CODE"/>
    <x v="0"/>
    <s v="1. Concluído"/>
    <m/>
    <m/>
    <m/>
    <m/>
    <s v=""/>
    <s v=""/>
    <s v=""/>
    <m/>
    <m/>
    <m/>
    <m/>
    <m/>
    <x v="0"/>
    <m/>
  </r>
  <r>
    <x v="0"/>
    <x v="0"/>
    <x v="0"/>
    <s v="PROPERTY_ENERGY_CERTIFICATE"/>
    <s v="PROPERTY_IDENTIFICATION_CODE"/>
    <x v="0"/>
    <s v="1. Concluído"/>
    <m/>
    <m/>
    <m/>
    <m/>
    <s v=""/>
    <s v=""/>
    <s v=""/>
    <m/>
    <m/>
    <m/>
    <m/>
    <m/>
    <x v="0"/>
    <m/>
  </r>
  <r>
    <x v="0"/>
    <x v="0"/>
    <x v="0"/>
    <s v="PROPERTY_ENERGY_CERTIFICATE"/>
    <s v="ENERGY_CERTIFICATION_SYSTEM_CODE"/>
    <x v="0"/>
    <s v="1. Concluído"/>
    <m/>
    <m/>
    <m/>
    <m/>
    <s v=""/>
    <s v=""/>
    <s v=""/>
    <m/>
    <m/>
    <m/>
    <m/>
    <m/>
    <x v="0"/>
    <m/>
  </r>
  <r>
    <x v="0"/>
    <x v="0"/>
    <x v="0"/>
    <s v="PROPERTY_ENERGY_CERTIFICATE"/>
    <s v="EPC_ISSUING_DATE"/>
    <x v="0"/>
    <s v="1. Concluído"/>
    <m/>
    <m/>
    <m/>
    <m/>
    <s v=""/>
    <s v=""/>
    <s v=""/>
    <m/>
    <m/>
    <m/>
    <m/>
    <m/>
    <x v="0"/>
    <m/>
  </r>
  <r>
    <x v="0"/>
    <x v="0"/>
    <x v="0"/>
    <s v="PROPERTY_ENERGY_CERTIFICATE"/>
    <s v="EPC_EXPIRATION_DATE"/>
    <x v="0"/>
    <s v="1. Concluído"/>
    <m/>
    <m/>
    <m/>
    <m/>
    <s v=""/>
    <s v=""/>
    <s v=""/>
    <m/>
    <m/>
    <m/>
    <m/>
    <m/>
    <x v="0"/>
    <m/>
  </r>
  <r>
    <x v="0"/>
    <x v="0"/>
    <x v="0"/>
    <s v="PROPERTY_ENERGY_CERTIFICATE"/>
    <s v="ENERGY_CONSUMPTION_TYPE_S_IND"/>
    <x v="0"/>
    <s v="1. Concluído"/>
    <m/>
    <m/>
    <m/>
    <m/>
    <s v=""/>
    <s v=""/>
    <s v=""/>
    <m/>
    <m/>
    <m/>
    <m/>
    <m/>
    <x v="0"/>
    <m/>
  </r>
  <r>
    <x v="0"/>
    <x v="0"/>
    <x v="0"/>
    <s v="PROPERTY_ENERGY_CERTIFICATE"/>
    <s v="ENERGY_CONSUMPTION_TYPE_T_IND"/>
    <x v="0"/>
    <s v="1. Concluído"/>
    <m/>
    <m/>
    <m/>
    <m/>
    <s v=""/>
    <s v=""/>
    <s v=""/>
    <m/>
    <m/>
    <m/>
    <m/>
    <m/>
    <x v="0"/>
    <m/>
  </r>
  <r>
    <x v="0"/>
    <x v="0"/>
    <x v="0"/>
    <s v="PROPERTY_ENERGY_CERTIFICATE"/>
    <s v="ENERGY_EFFICIENCY_IND"/>
    <x v="0"/>
    <s v="1. Concluído"/>
    <m/>
    <m/>
    <m/>
    <m/>
    <s v=""/>
    <s v=""/>
    <s v=""/>
    <m/>
    <m/>
    <m/>
    <m/>
    <m/>
    <x v="0"/>
    <m/>
  </r>
  <r>
    <x v="0"/>
    <x v="0"/>
    <x v="0"/>
    <s v="PROPERTY_ENERGY_CERTIFICATE"/>
    <s v="REN_ENERGY_EFFICIENCY_IND"/>
    <x v="0"/>
    <s v="1. Concluído"/>
    <m/>
    <m/>
    <m/>
    <m/>
    <s v=""/>
    <s v=""/>
    <s v=""/>
    <m/>
    <m/>
    <m/>
    <m/>
    <m/>
    <x v="0"/>
    <m/>
  </r>
  <r>
    <x v="0"/>
    <x v="0"/>
    <x v="0"/>
    <s v="PROPERTY_ENERGY_CERTIFICATE"/>
    <s v="NZEB_IND"/>
    <x v="0"/>
    <s v="1. Concluído"/>
    <m/>
    <m/>
    <m/>
    <m/>
    <s v=""/>
    <s v=""/>
    <s v=""/>
    <m/>
    <m/>
    <m/>
    <m/>
    <m/>
    <x v="0"/>
    <m/>
  </r>
  <r>
    <x v="0"/>
    <x v="0"/>
    <x v="0"/>
    <s v="PROPERTY_ENERGY_CERTIFICATE"/>
    <s v="QUALITY_SCORE"/>
    <x v="0"/>
    <s v="1. Concluído"/>
    <m/>
    <m/>
    <m/>
    <m/>
    <s v=""/>
    <s v=""/>
    <s v=""/>
    <m/>
    <m/>
    <m/>
    <m/>
    <m/>
    <x v="0"/>
    <m/>
  </r>
  <r>
    <x v="0"/>
    <x v="0"/>
    <x v="0"/>
    <s v="PROPERTY_ENERGY_CERTIFICATE"/>
    <s v="SOURCE_CODE"/>
    <x v="0"/>
    <s v="1. Concluído"/>
    <m/>
    <m/>
    <m/>
    <m/>
    <s v=""/>
    <s v=""/>
    <s v=""/>
    <m/>
    <m/>
    <m/>
    <m/>
    <m/>
    <x v="0"/>
    <m/>
  </r>
  <r>
    <x v="0"/>
    <x v="0"/>
    <x v="0"/>
    <s v="PROPERTY_ENERGY_CERTIFICATE"/>
    <s v="DATA_DATE_PART"/>
    <x v="0"/>
    <s v="1. Concluído"/>
    <m/>
    <m/>
    <m/>
    <m/>
    <s v=""/>
    <s v=""/>
    <s v=""/>
    <m/>
    <m/>
    <m/>
    <m/>
    <m/>
    <x v="0"/>
    <m/>
  </r>
  <r>
    <x v="0"/>
    <x v="0"/>
    <x v="0"/>
    <s v="PROPERTY_ENERGY_CERTIFICATE"/>
    <s v="CERTIFICATE_TYPE"/>
    <x v="0"/>
    <s v="1. Concluído"/>
    <m/>
    <m/>
    <m/>
    <m/>
    <s v=""/>
    <s v=""/>
    <s v=""/>
    <m/>
    <m/>
    <m/>
    <m/>
    <m/>
    <x v="0"/>
    <m/>
  </r>
  <r>
    <x v="0"/>
    <x v="0"/>
    <x v="0"/>
    <s v="PROPERTY_ENERGY_CERTIFICATE"/>
    <s v="BUILDING_DOMEST_HOTWATER_VALUE"/>
    <x v="0"/>
    <s v="1. Concluído"/>
    <m/>
    <m/>
    <m/>
    <m/>
    <s v=""/>
    <s v=""/>
    <s v=""/>
    <m/>
    <m/>
    <m/>
    <m/>
    <m/>
    <x v="0"/>
    <m/>
  </r>
  <r>
    <x v="0"/>
    <x v="0"/>
    <x v="0"/>
    <s v="PROPERTY_ENERGY_CERTIFICATE"/>
    <s v="RENEWABLE_DOMEST_HOTWATER_VALUE"/>
    <x v="0"/>
    <s v="1. Concluído"/>
    <m/>
    <m/>
    <m/>
    <m/>
    <s v=""/>
    <s v=""/>
    <s v=""/>
    <m/>
    <m/>
    <m/>
    <m/>
    <m/>
    <x v="0"/>
    <m/>
  </r>
  <r>
    <x v="0"/>
    <x v="0"/>
    <x v="0"/>
    <s v="PROPERTY_ENERGY_CERTIFICATE"/>
    <s v="DOMEST_HOTWATER_REF_VALUE"/>
    <x v="0"/>
    <s v="1. Concluído"/>
    <m/>
    <m/>
    <m/>
    <m/>
    <s v=""/>
    <s v=""/>
    <s v=""/>
    <m/>
    <m/>
    <m/>
    <m/>
    <m/>
    <x v="0"/>
    <m/>
  </r>
  <r>
    <x v="0"/>
    <x v="0"/>
    <x v="0"/>
    <s v="PROPERTY_ENERGY_CERTIFICATE"/>
    <s v="HEIGHT"/>
    <x v="0"/>
    <s v="1. Concluído"/>
    <m/>
    <m/>
    <m/>
    <m/>
    <s v=""/>
    <s v=""/>
    <s v=""/>
    <m/>
    <m/>
    <m/>
    <m/>
    <m/>
    <x v="0"/>
    <m/>
  </r>
  <r>
    <x v="0"/>
    <x v="0"/>
    <x v="0"/>
    <s v="PROPERTY_ENERGY_CERTIFICATE"/>
    <s v="BUILDING_SPACE_HEATING_VALUE"/>
    <x v="0"/>
    <s v="1. Concluído"/>
    <m/>
    <m/>
    <m/>
    <m/>
    <s v=""/>
    <s v=""/>
    <s v=""/>
    <m/>
    <m/>
    <m/>
    <m/>
    <m/>
    <x v="0"/>
    <m/>
  </r>
  <r>
    <x v="0"/>
    <x v="0"/>
    <x v="0"/>
    <s v="PROPERTY_ENERGY_CERTIFICATE"/>
    <s v="SPACE_HEATING_REF_VALUE"/>
    <x v="0"/>
    <s v="1. Concluído"/>
    <m/>
    <m/>
    <m/>
    <m/>
    <s v=""/>
    <s v=""/>
    <s v=""/>
    <m/>
    <m/>
    <m/>
    <m/>
    <m/>
    <x v="0"/>
    <m/>
  </r>
  <r>
    <x v="0"/>
    <x v="0"/>
    <x v="0"/>
    <s v="PROPERTY_ENERGY_CERTIFICATE"/>
    <s v="RENEWABLE_SPACE_HEATING_VALUE"/>
    <x v="0"/>
    <s v="1. Concluído"/>
    <m/>
    <m/>
    <m/>
    <m/>
    <s v=""/>
    <s v=""/>
    <s v=""/>
    <m/>
    <m/>
    <m/>
    <m/>
    <m/>
    <x v="0"/>
    <m/>
  </r>
  <r>
    <x v="0"/>
    <x v="0"/>
    <x v="0"/>
    <s v="PROPERTY_ENERGY_CERTIFICATE"/>
    <s v="BUILDING_SPACE_COOLING_VALUE"/>
    <x v="0"/>
    <s v="1. Concluído"/>
    <m/>
    <m/>
    <m/>
    <m/>
    <s v=""/>
    <s v=""/>
    <s v=""/>
    <m/>
    <m/>
    <m/>
    <m/>
    <m/>
    <x v="0"/>
    <m/>
  </r>
  <r>
    <x v="0"/>
    <x v="0"/>
    <x v="0"/>
    <s v="PROPERTY_ENERGY_CERTIFICATE"/>
    <s v="RENEWABLE_SPACE_COOLING_VALUE"/>
    <x v="0"/>
    <s v="1. Concluído"/>
    <m/>
    <m/>
    <m/>
    <m/>
    <s v=""/>
    <s v=""/>
    <s v=""/>
    <m/>
    <m/>
    <m/>
    <m/>
    <m/>
    <x v="0"/>
    <m/>
  </r>
  <r>
    <x v="0"/>
    <x v="0"/>
    <x v="0"/>
    <s v="PROPERTY_ENERGY_CERTIFICATE"/>
    <s v="SPACE_COOLING_REF_VALUE"/>
    <x v="0"/>
    <s v="1. Concluído"/>
    <m/>
    <m/>
    <m/>
    <m/>
    <s v=""/>
    <s v=""/>
    <s v=""/>
    <m/>
    <m/>
    <m/>
    <m/>
    <m/>
    <x v="0"/>
    <m/>
  </r>
  <r>
    <x v="0"/>
    <x v="0"/>
    <x v="0"/>
    <s v="PROPERTY_ENERGY_CERTIFICATE"/>
    <s v="ENERGY_CLASS_AFTER_MEASUREMENT"/>
    <x v="0"/>
    <s v="1. Concluído"/>
    <m/>
    <m/>
    <m/>
    <m/>
    <s v=""/>
    <s v=""/>
    <s v=""/>
    <m/>
    <m/>
    <m/>
    <m/>
    <m/>
    <x v="0"/>
    <m/>
  </r>
  <r>
    <x v="0"/>
    <x v="0"/>
    <x v="0"/>
    <s v="PROPERTY_ENERGY_CERTIFICATE"/>
    <s v="THERMAL_BEHAVIOUR_ROOF"/>
    <x v="0"/>
    <s v="1. Concluído"/>
    <m/>
    <m/>
    <m/>
    <m/>
    <s v=""/>
    <s v=""/>
    <s v=""/>
    <m/>
    <m/>
    <m/>
    <m/>
    <m/>
    <x v="0"/>
    <m/>
  </r>
  <r>
    <x v="0"/>
    <x v="0"/>
    <x v="0"/>
    <s v="PROPERTY_ENERGY_CERTIFICATE"/>
    <s v="THERMAL_BEHAVIOUR_WINDOWS"/>
    <x v="0"/>
    <s v="1. Concluído"/>
    <m/>
    <m/>
    <m/>
    <m/>
    <s v=""/>
    <s v=""/>
    <s v=""/>
    <m/>
    <m/>
    <m/>
    <m/>
    <m/>
    <x v="0"/>
    <m/>
  </r>
  <r>
    <x v="0"/>
    <x v="0"/>
    <x v="0"/>
    <s v="PROPERTY_ENERGY_CERTIFICATE"/>
    <s v="THERMAL_BEHAVIOUR_WALL"/>
    <x v="0"/>
    <s v="1. Concluído"/>
    <m/>
    <m/>
    <m/>
    <m/>
    <s v=""/>
    <s v=""/>
    <s v=""/>
    <m/>
    <m/>
    <m/>
    <m/>
    <m/>
    <x v="0"/>
    <m/>
  </r>
  <r>
    <x v="0"/>
    <x v="0"/>
    <x v="0"/>
    <s v="PROPERTY_ENERGY_CERTIFICATE"/>
    <s v="THERMAL_BEHAVIOUR_FLOORS"/>
    <x v="0"/>
    <s v="1. Concluído"/>
    <m/>
    <m/>
    <m/>
    <m/>
    <s v=""/>
    <s v=""/>
    <s v=""/>
    <m/>
    <m/>
    <m/>
    <m/>
    <m/>
    <x v="0"/>
    <m/>
  </r>
  <r>
    <x v="0"/>
    <x v="0"/>
    <x v="0"/>
    <s v="PROPERTY_ENERGY_CERTIFICATE"/>
    <s v="THERMAL_BEHAVIOUR_TECH_SYS_VENT"/>
    <x v="0"/>
    <s v="1. Concluído"/>
    <m/>
    <m/>
    <m/>
    <m/>
    <s v=""/>
    <s v=""/>
    <s v=""/>
    <m/>
    <m/>
    <m/>
    <m/>
    <m/>
    <x v="0"/>
    <m/>
  </r>
  <r>
    <x v="0"/>
    <x v="0"/>
    <x v="0"/>
    <s v="PROPERTY_ENERGY_CERTIFICATE"/>
    <s v="TOTAL_INVSTMNT_ESTMTD_VALUE"/>
    <x v="0"/>
    <s v="1. Concluído"/>
    <m/>
    <m/>
    <m/>
    <m/>
    <s v=""/>
    <s v=""/>
    <s v=""/>
    <m/>
    <m/>
    <m/>
    <m/>
    <m/>
    <x v="0"/>
    <m/>
  </r>
  <r>
    <x v="0"/>
    <x v="0"/>
    <x v="0"/>
    <s v="PROPERTY_ENERGY_CERTIFICATE"/>
    <s v="DURATION_SUMMER"/>
    <x v="0"/>
    <s v="1. Concluído"/>
    <m/>
    <m/>
    <m/>
    <m/>
    <s v=""/>
    <s v=""/>
    <s v=""/>
    <m/>
    <m/>
    <m/>
    <m/>
    <m/>
    <x v="0"/>
    <m/>
  </r>
  <r>
    <x v="0"/>
    <x v="0"/>
    <x v="0"/>
    <s v="PROPERTY_ENERGY_CERTIFICATE"/>
    <s v="DURATION_WINTER"/>
    <x v="0"/>
    <s v="1. Concluído"/>
    <m/>
    <m/>
    <m/>
    <m/>
    <s v=""/>
    <s v=""/>
    <s v=""/>
    <m/>
    <m/>
    <m/>
    <m/>
    <m/>
    <x v="0"/>
    <m/>
  </r>
  <r>
    <x v="0"/>
    <x v="0"/>
    <x v="0"/>
    <s v="PROPERTY_ENERGY_CERTIFICATE"/>
    <s v="CARBON_EMISSION_VALUE"/>
    <x v="0"/>
    <s v="1. Concluído"/>
    <m/>
    <m/>
    <m/>
    <m/>
    <s v=""/>
    <s v=""/>
    <s v=""/>
    <m/>
    <m/>
    <m/>
    <m/>
    <m/>
    <x v="0"/>
    <m/>
  </r>
  <r>
    <x v="0"/>
    <x v="0"/>
    <x v="0"/>
    <s v="PROPERTY_ENERGY_CERTIFICATE"/>
    <s v="USEFUL_ENERGY_FANS_REQ_VALUE"/>
    <x v="0"/>
    <s v="1. Concluído"/>
    <m/>
    <m/>
    <m/>
    <m/>
    <s v=""/>
    <s v=""/>
    <s v=""/>
    <m/>
    <m/>
    <m/>
    <m/>
    <m/>
    <x v="0"/>
    <m/>
  </r>
  <r>
    <x v="0"/>
    <x v="0"/>
    <x v="0"/>
    <s v="PROPERTY_ENERGY_CERTIFICATE"/>
    <s v="REN_ENERGY_PRODUCED_OTHER_VALUE"/>
    <x v="0"/>
    <s v="1. Concluído"/>
    <m/>
    <m/>
    <m/>
    <m/>
    <s v=""/>
    <s v=""/>
    <s v=""/>
    <m/>
    <m/>
    <m/>
    <m/>
    <m/>
    <x v="0"/>
    <m/>
  </r>
  <r>
    <x v="0"/>
    <x v="0"/>
    <x v="0"/>
    <s v="PROPERTY_ENERGY_CERTIFICATE"/>
    <s v="REN_ENERGY_PRODUCED_REG_VALUE"/>
    <x v="0"/>
    <s v="1. Concluído"/>
    <m/>
    <m/>
    <m/>
    <m/>
    <s v=""/>
    <s v=""/>
    <s v=""/>
    <m/>
    <m/>
    <m/>
    <m/>
    <m/>
    <x v="0"/>
    <m/>
  </r>
  <r>
    <x v="0"/>
    <x v="0"/>
    <x v="0"/>
    <s v="PROPERTY_ENERGY_CERTIFICATE"/>
    <s v="REN_ENERGY_PRODUCED_VALUE"/>
    <x v="0"/>
    <s v="1. Concluído"/>
    <m/>
    <m/>
    <m/>
    <m/>
    <s v=""/>
    <s v=""/>
    <s v=""/>
    <m/>
    <m/>
    <m/>
    <m/>
    <m/>
    <x v="0"/>
    <m/>
  </r>
  <r>
    <x v="0"/>
    <x v="0"/>
    <x v="0"/>
    <s v="PROPERTY_ENERGY_CERTIFICATE"/>
    <s v="USEFUL_ENERGY_DOM_HOTWATER_VALUE"/>
    <x v="0"/>
    <s v="1. Concluído"/>
    <m/>
    <m/>
    <m/>
    <m/>
    <s v=""/>
    <s v=""/>
    <s v=""/>
    <m/>
    <m/>
    <m/>
    <m/>
    <m/>
    <x v="0"/>
    <m/>
  </r>
  <r>
    <x v="0"/>
    <x v="0"/>
    <x v="0"/>
    <s v="PROPERTY_ENERGY_CERTIFICATE"/>
    <s v="USEFUL_ENERGY_COOLING_VALUE"/>
    <x v="0"/>
    <s v="1. Concluído"/>
    <m/>
    <m/>
    <m/>
    <m/>
    <s v=""/>
    <s v=""/>
    <s v=""/>
    <m/>
    <m/>
    <m/>
    <m/>
    <m/>
    <x v="0"/>
    <m/>
  </r>
  <r>
    <x v="0"/>
    <x v="0"/>
    <x v="0"/>
    <s v="PROPERTY_ENERGY_CERTIFICATE"/>
    <s v="TEMPERATURE_DAY_VALUE"/>
    <x v="0"/>
    <s v="1. Concluído"/>
    <m/>
    <m/>
    <m/>
    <m/>
    <s v=""/>
    <s v=""/>
    <s v=""/>
    <m/>
    <m/>
    <m/>
    <m/>
    <m/>
    <x v="0"/>
    <m/>
  </r>
  <r>
    <x v="0"/>
    <x v="0"/>
    <x v="0"/>
    <s v="PROPERTY_ENERGY_CERTIFICATE"/>
    <s v="PRIMARY_ENERGY_REQ_VALUE"/>
    <x v="0"/>
    <s v="1. Concluído"/>
    <m/>
    <m/>
    <m/>
    <m/>
    <s v=""/>
    <s v=""/>
    <s v=""/>
    <m/>
    <m/>
    <m/>
    <m/>
    <m/>
    <x v="0"/>
    <m/>
  </r>
  <r>
    <x v="0"/>
    <x v="0"/>
    <x v="0"/>
    <s v="PROPERTY_ENERGY_CERTIFICATE"/>
    <s v="USEFUL_ENERGY_HEATING_REQ_VALUE"/>
    <x v="0"/>
    <s v="1. Concluído"/>
    <m/>
    <m/>
    <m/>
    <m/>
    <s v=""/>
    <s v=""/>
    <s v=""/>
    <m/>
    <m/>
    <m/>
    <m/>
    <m/>
    <x v="0"/>
    <m/>
  </r>
  <r>
    <x v="0"/>
    <x v="0"/>
    <x v="0"/>
    <s v="PROPERTY_ENERGY_CERTIFICATE"/>
    <s v="PNL_WINTER_WALLS_DOORS_VALUE"/>
    <x v="0"/>
    <s v="1. Concluído"/>
    <m/>
    <m/>
    <m/>
    <m/>
    <s v=""/>
    <s v=""/>
    <s v=""/>
    <m/>
    <m/>
    <m/>
    <m/>
    <m/>
    <x v="0"/>
    <m/>
  </r>
  <r>
    <x v="0"/>
    <x v="0"/>
    <x v="0"/>
    <s v="PROPERTY_ENERGY_CERTIFICATE"/>
    <s v="PNL_WINTER_FLOORS_VALUE"/>
    <x v="0"/>
    <s v="1. Concluído"/>
    <m/>
    <m/>
    <m/>
    <m/>
    <s v=""/>
    <s v=""/>
    <s v=""/>
    <m/>
    <m/>
    <m/>
    <m/>
    <m/>
    <x v="0"/>
    <m/>
  </r>
  <r>
    <x v="0"/>
    <x v="0"/>
    <x v="0"/>
    <s v="PROPERTY_ENERGY_CERTIFICATE"/>
    <s v="PNL_WINTER_ROOF_VALUE"/>
    <x v="0"/>
    <s v="1. Concluído"/>
    <m/>
    <m/>
    <m/>
    <m/>
    <s v=""/>
    <s v=""/>
    <s v=""/>
    <m/>
    <m/>
    <m/>
    <m/>
    <m/>
    <x v="0"/>
    <m/>
  </r>
  <r>
    <x v="0"/>
    <x v="0"/>
    <x v="0"/>
    <s v="PROPERTY_ENERGY_CERTIFICATE"/>
    <s v="PNL_WINTER_WINDOWS_VALUE"/>
    <x v="0"/>
    <s v="1. Concluído"/>
    <m/>
    <m/>
    <m/>
    <m/>
    <s v=""/>
    <s v=""/>
    <s v=""/>
    <m/>
    <m/>
    <m/>
    <m/>
    <m/>
    <x v="0"/>
    <m/>
  </r>
  <r>
    <x v="0"/>
    <x v="0"/>
    <x v="0"/>
    <s v="PROPERTY_ENERGY_CERTIFICATE"/>
    <s v="PNL_WINTER_REF_VALUE"/>
    <x v="0"/>
    <s v="1. Concluído"/>
    <m/>
    <m/>
    <m/>
    <m/>
    <s v=""/>
    <s v=""/>
    <s v=""/>
    <m/>
    <m/>
    <m/>
    <m/>
    <m/>
    <x v="0"/>
    <m/>
  </r>
  <r>
    <x v="0"/>
    <x v="0"/>
    <x v="0"/>
    <s v="PROPERTY_ENERGY_CERTIFICATE"/>
    <s v="PNL_WINTER_FANS_VALUE"/>
    <x v="0"/>
    <s v="1. Concluído"/>
    <m/>
    <m/>
    <m/>
    <m/>
    <s v=""/>
    <s v=""/>
    <s v=""/>
    <m/>
    <m/>
    <m/>
    <m/>
    <m/>
    <x v="0"/>
    <m/>
  </r>
  <r>
    <x v="0"/>
    <x v="0"/>
    <x v="0"/>
    <s v="PROPERTY_ENERGY_CERTIFICATE"/>
    <s v="PNL_SUMMER_ROOF_VALUE"/>
    <x v="0"/>
    <s v="1. Concluído"/>
    <m/>
    <m/>
    <m/>
    <m/>
    <s v=""/>
    <s v=""/>
    <s v=""/>
    <m/>
    <m/>
    <m/>
    <m/>
    <m/>
    <x v="0"/>
    <m/>
  </r>
  <r>
    <x v="0"/>
    <x v="0"/>
    <x v="0"/>
    <s v="PROPERTY_ENERGY_CERTIFICATE"/>
    <s v="PNL_SUMMER_WINDOWS_VALUE"/>
    <x v="0"/>
    <s v="1. Concluído"/>
    <m/>
    <m/>
    <m/>
    <m/>
    <s v=""/>
    <s v=""/>
    <s v=""/>
    <m/>
    <m/>
    <m/>
    <m/>
    <m/>
    <x v="0"/>
    <m/>
  </r>
  <r>
    <x v="0"/>
    <x v="0"/>
    <x v="0"/>
    <s v="PROPERTY_ENERGY_CERTIFICATE"/>
    <s v="PNL_SUMMER_WALLS_DOORS_VALUE"/>
    <x v="0"/>
    <s v="1. Concluído"/>
    <m/>
    <m/>
    <m/>
    <m/>
    <s v=""/>
    <s v=""/>
    <s v=""/>
    <m/>
    <m/>
    <m/>
    <m/>
    <m/>
    <x v="0"/>
    <m/>
  </r>
  <r>
    <x v="0"/>
    <x v="0"/>
    <x v="0"/>
    <s v="PROPERTY_ENERGY_CERTIFICATE"/>
    <s v="PNL_SUMMER_REF_VALUE"/>
    <x v="0"/>
    <s v="1. Concluído"/>
    <m/>
    <m/>
    <m/>
    <m/>
    <s v=""/>
    <s v=""/>
    <s v=""/>
    <m/>
    <m/>
    <m/>
    <m/>
    <m/>
    <x v="0"/>
    <m/>
  </r>
  <r>
    <x v="0"/>
    <x v="0"/>
    <x v="0"/>
    <s v="PROPERTY_ENERGY_CERTIFICATE"/>
    <s v="INVOICE_RED_ANNUAL_ESTMTD_VALUE"/>
    <x v="0"/>
    <s v="1. Concluído"/>
    <m/>
    <m/>
    <m/>
    <m/>
    <s v=""/>
    <s v=""/>
    <s v=""/>
    <m/>
    <m/>
    <m/>
    <m/>
    <m/>
    <x v="0"/>
    <m/>
  </r>
  <r>
    <x v="0"/>
    <x v="0"/>
    <x v="0"/>
    <s v="PROPERTY_ENERGY_CERTIFICATE"/>
    <s v="TEMPERATURE_OUTDOOR_AVG_VALUE"/>
    <x v="0"/>
    <s v="1. Concluído"/>
    <m/>
    <m/>
    <m/>
    <m/>
    <s v=""/>
    <s v=""/>
    <s v=""/>
    <m/>
    <m/>
    <m/>
    <m/>
    <m/>
    <x v="0"/>
    <m/>
  </r>
  <r>
    <x v="0"/>
    <x v="0"/>
    <x v="0"/>
    <s v="PROPERTY_ENERGY_CERTIFICATE"/>
    <s v="CLIMATE_ZONE_WINTER"/>
    <x v="0"/>
    <s v="1. Concluído"/>
    <m/>
    <m/>
    <m/>
    <m/>
    <s v=""/>
    <s v=""/>
    <s v=""/>
    <m/>
    <m/>
    <m/>
    <m/>
    <m/>
    <x v="0"/>
    <m/>
  </r>
  <r>
    <x v="0"/>
    <x v="0"/>
    <x v="0"/>
    <s v="PROPERTY_ENERGY_CERTIFICATE"/>
    <s v="NET_FLOOR_AREA"/>
    <x v="0"/>
    <s v="1. Concluído"/>
    <m/>
    <m/>
    <m/>
    <m/>
    <s v=""/>
    <s v=""/>
    <s v=""/>
    <m/>
    <m/>
    <m/>
    <m/>
    <m/>
    <x v="0"/>
    <m/>
  </r>
  <r>
    <x v="0"/>
    <x v="0"/>
    <x v="0"/>
    <s v="PROPERTY_ENERGY_CERTIFICATE"/>
    <s v="CADASTRAL_REGISTER_CODE"/>
    <x v="0"/>
    <s v="1. Concluído"/>
    <m/>
    <m/>
    <m/>
    <m/>
    <s v=""/>
    <s v=""/>
    <s v=""/>
    <m/>
    <m/>
    <m/>
    <m/>
    <m/>
    <x v="0"/>
    <m/>
  </r>
  <r>
    <x v="0"/>
    <x v="0"/>
    <x v="0"/>
    <s v="PROPERTY_ENERGY_CERTIFICATE"/>
    <s v="DISTRICT_MUNICIP_PARISH_CODE"/>
    <x v="0"/>
    <s v="1. Concluído"/>
    <m/>
    <m/>
    <m/>
    <m/>
    <s v=""/>
    <s v=""/>
    <s v=""/>
    <m/>
    <m/>
    <m/>
    <m/>
    <m/>
    <x v="0"/>
    <m/>
  </r>
  <r>
    <x v="0"/>
    <x v="0"/>
    <x v="0"/>
    <s v="PROPERTY_ENERGY_CERTIFICATE"/>
    <s v="PROPERTY_PURPOSE_CODE"/>
    <x v="0"/>
    <s v="1. Concluído"/>
    <m/>
    <m/>
    <m/>
    <m/>
    <s v=""/>
    <s v=""/>
    <s v=""/>
    <m/>
    <m/>
    <m/>
    <m/>
    <m/>
    <x v="0"/>
    <m/>
  </r>
  <r>
    <x v="0"/>
    <x v="0"/>
    <x v="0"/>
    <s v="PROPERTY_ENERGY_CERTIFICATE"/>
    <s v="ADDRESS_CODE"/>
    <x v="0"/>
    <s v="1. Concluído"/>
    <m/>
    <m/>
    <m/>
    <m/>
    <s v=""/>
    <s v=""/>
    <s v=""/>
    <m/>
    <m/>
    <m/>
    <m/>
    <m/>
    <x v="0"/>
    <m/>
  </r>
  <r>
    <x v="0"/>
    <x v="0"/>
    <x v="0"/>
    <s v="PROPERTY_ENERGY_CERTIFICATE"/>
    <s v="FLOOR_NUMBER"/>
    <x v="0"/>
    <s v="1. Concluído"/>
    <m/>
    <m/>
    <m/>
    <m/>
    <s v=""/>
    <s v=""/>
    <s v=""/>
    <m/>
    <m/>
    <m/>
    <m/>
    <m/>
    <x v="0"/>
    <m/>
  </r>
  <r>
    <x v="0"/>
    <x v="0"/>
    <x v="0"/>
    <s v="PROPERTY_ENERGY_CERTIFICATE"/>
    <s v="LOCALITY"/>
    <x v="0"/>
    <s v="1. Concluído"/>
    <m/>
    <m/>
    <m/>
    <m/>
    <s v=""/>
    <s v=""/>
    <s v=""/>
    <m/>
    <m/>
    <m/>
    <m/>
    <m/>
    <x v="0"/>
    <m/>
  </r>
  <r>
    <x v="0"/>
    <x v="0"/>
    <x v="0"/>
    <s v="PROPERTY_ENERGY_CERTIFICATE"/>
    <s v="CLIMATE_ZONE_SUMMER"/>
    <x v="0"/>
    <s v="1. Concluído"/>
    <m/>
    <m/>
    <m/>
    <m/>
    <s v=""/>
    <s v=""/>
    <s v=""/>
    <m/>
    <m/>
    <m/>
    <m/>
    <m/>
    <x v="0"/>
    <m/>
  </r>
  <r>
    <x v="0"/>
    <x v="0"/>
    <x v="0"/>
    <s v="PROPERTY_ENERGY_CERTIFICATE"/>
    <s v="GPS_LATITUDE"/>
    <x v="0"/>
    <s v="1. Concluído"/>
    <m/>
    <m/>
    <m/>
    <m/>
    <s v=""/>
    <s v=""/>
    <s v=""/>
    <m/>
    <m/>
    <m/>
    <m/>
    <m/>
    <x v="0"/>
    <m/>
  </r>
  <r>
    <x v="0"/>
    <x v="0"/>
    <x v="0"/>
    <s v="PROPERTY_ENERGY_CERTIFICATE"/>
    <s v="GPS_LONGITUDE"/>
    <x v="0"/>
    <s v="1. Concluído"/>
    <m/>
    <m/>
    <m/>
    <m/>
    <s v=""/>
    <s v=""/>
    <s v=""/>
    <m/>
    <m/>
    <m/>
    <m/>
    <m/>
    <x v="0"/>
    <m/>
  </r>
  <r>
    <x v="0"/>
    <x v="4"/>
    <x v="0"/>
    <s v="modesg_param_sfics_taxon_europeia"/>
    <s v="ordem"/>
    <x v="5"/>
    <s v="0. Cancelado"/>
    <m/>
    <m/>
    <m/>
    <m/>
    <m/>
    <m/>
    <m/>
    <m/>
    <m/>
    <m/>
    <m/>
    <m/>
    <x v="0"/>
    <m/>
  </r>
  <r>
    <x v="0"/>
    <x v="4"/>
    <x v="0"/>
    <s v="modesg_param_sfics_taxon_europeia"/>
    <s v="nome_purpose_esg"/>
    <x v="5"/>
    <s v="0. Cancelado"/>
    <m/>
    <m/>
    <m/>
    <m/>
    <m/>
    <m/>
    <m/>
    <m/>
    <m/>
    <m/>
    <m/>
    <m/>
    <x v="0"/>
    <m/>
  </r>
  <r>
    <x v="0"/>
    <x v="4"/>
    <x v="0"/>
    <s v="modesg_param_sfics_taxon_europeia"/>
    <s v="dominio"/>
    <x v="5"/>
    <s v="0. Cancelado"/>
    <m/>
    <m/>
    <m/>
    <m/>
    <m/>
    <m/>
    <m/>
    <m/>
    <m/>
    <m/>
    <m/>
    <m/>
    <x v="0"/>
    <m/>
  </r>
  <r>
    <x v="0"/>
    <x v="4"/>
    <x v="1"/>
    <s v="modesg_inp_emss_vcls"/>
    <s v="n.a."/>
    <x v="0"/>
    <s v="1. Concluído"/>
    <m/>
    <m/>
    <m/>
    <m/>
    <s v=""/>
    <s v=""/>
    <s v=""/>
    <m/>
    <m/>
    <m/>
    <m/>
    <m/>
    <x v="0"/>
    <m/>
  </r>
  <r>
    <x v="0"/>
    <x v="4"/>
    <x v="1"/>
    <s v="modesg_inp_km_medios_emss_vcls"/>
    <s v="n.a."/>
    <x v="0"/>
    <s v="1. Concluído"/>
    <m/>
    <m/>
    <m/>
    <m/>
    <s v=""/>
    <s v=""/>
    <s v=""/>
    <m/>
    <m/>
    <m/>
    <m/>
    <m/>
    <x v="0"/>
    <m/>
  </r>
  <r>
    <x v="0"/>
    <x v="4"/>
    <x v="1"/>
    <s v="modesg_inp_empr_excl_paris"/>
    <s v="n.a."/>
    <x v="0"/>
    <s v="1. Concluído"/>
    <m/>
    <m/>
    <m/>
    <m/>
    <s v=""/>
    <s v=""/>
    <s v=""/>
    <m/>
    <m/>
    <m/>
    <m/>
    <m/>
    <x v="0"/>
    <m/>
  </r>
  <r>
    <x v="0"/>
    <x v="4"/>
    <x v="1"/>
    <s v="modesg_inp_nfrd_alinhamento_tax"/>
    <s v="n.a."/>
    <x v="0"/>
    <s v="1. Concluído"/>
    <m/>
    <m/>
    <m/>
    <m/>
    <s v=""/>
    <s v=""/>
    <s v=""/>
    <m/>
    <m/>
    <m/>
    <m/>
    <m/>
    <x v="0"/>
    <m/>
  </r>
  <r>
    <x v="0"/>
    <x v="4"/>
    <x v="1"/>
    <s v="modesg_inp_risco_fisico"/>
    <s v="n.a."/>
    <x v="0"/>
    <s v="1. Concluído"/>
    <m/>
    <m/>
    <m/>
    <m/>
    <s v=""/>
    <s v=""/>
    <s v=""/>
    <m/>
    <m/>
    <m/>
    <m/>
    <m/>
    <x v="0"/>
    <m/>
  </r>
  <r>
    <x v="0"/>
    <x v="4"/>
    <x v="1"/>
    <s v="modesg_inp_emss_scib"/>
    <s v="n.a."/>
    <x v="0"/>
    <s v="1. Concluído"/>
    <m/>
    <m/>
    <m/>
    <m/>
    <s v=""/>
    <s v=""/>
    <s v=""/>
    <m/>
    <m/>
    <m/>
    <m/>
    <m/>
    <x v="0"/>
    <m/>
  </r>
  <r>
    <x v="0"/>
    <x v="4"/>
    <x v="1"/>
    <s v="modesg_inp_emss_nace"/>
    <s v="n.a."/>
    <x v="0"/>
    <s v="1. Concluído"/>
    <m/>
    <m/>
    <m/>
    <s v="Package X"/>
    <s v=""/>
    <s v=""/>
    <s v=""/>
    <m/>
    <m/>
    <m/>
    <m/>
    <m/>
    <x v="0"/>
    <m/>
  </r>
  <r>
    <x v="0"/>
    <x v="4"/>
    <x v="1"/>
    <s v="modesg_inp_emss_bens_imoveis"/>
    <s v="n.a."/>
    <x v="0"/>
    <s v="1. Concluído"/>
    <m/>
    <m/>
    <m/>
    <m/>
    <s v=""/>
    <s v=""/>
    <s v=""/>
    <m/>
    <m/>
    <m/>
    <m/>
    <m/>
    <x v="0"/>
    <m/>
  </r>
  <r>
    <x v="0"/>
    <x v="4"/>
    <x v="0"/>
    <s v="modesg_inp_emss_vcls"/>
    <s v="ref_date"/>
    <x v="0"/>
    <s v="1. Concluído"/>
    <m/>
    <m/>
    <m/>
    <m/>
    <s v=""/>
    <s v=""/>
    <s v=""/>
    <m/>
    <m/>
    <m/>
    <m/>
    <m/>
    <x v="0"/>
    <m/>
  </r>
  <r>
    <x v="0"/>
    <x v="4"/>
    <x v="0"/>
    <s v="modesg_inp_emss_vcls"/>
    <s v="nome_regiao"/>
    <x v="0"/>
    <s v="1. Concluído"/>
    <m/>
    <m/>
    <m/>
    <m/>
    <s v=""/>
    <s v=""/>
    <s v=""/>
    <m/>
    <m/>
    <m/>
    <m/>
    <m/>
    <x v="0"/>
    <m/>
  </r>
  <r>
    <x v="0"/>
    <x v="4"/>
    <x v="0"/>
    <s v="modesg_inp_emss_vcls"/>
    <s v="nome_pais"/>
    <x v="0"/>
    <s v="1. Concluído"/>
    <m/>
    <m/>
    <m/>
    <m/>
    <s v=""/>
    <s v=""/>
    <s v=""/>
    <m/>
    <m/>
    <m/>
    <m/>
    <m/>
    <x v="0"/>
    <m/>
  </r>
  <r>
    <x v="0"/>
    <x v="4"/>
    <x v="0"/>
    <s v="modesg_inp_emss_vcls"/>
    <s v="nome_estado"/>
    <x v="0"/>
    <s v="1. Concluído"/>
    <m/>
    <m/>
    <m/>
    <m/>
    <s v=""/>
    <s v=""/>
    <s v=""/>
    <m/>
    <m/>
    <m/>
    <m/>
    <m/>
    <x v="0"/>
    <m/>
  </r>
  <r>
    <x v="0"/>
    <x v="4"/>
    <x v="0"/>
    <s v="modesg_inp_emss_vcls"/>
    <s v="tipo_veiculo"/>
    <x v="0"/>
    <s v="1. Concluído"/>
    <m/>
    <m/>
    <m/>
    <m/>
    <s v=""/>
    <s v=""/>
    <s v=""/>
    <m/>
    <m/>
    <m/>
    <m/>
    <m/>
    <x v="0"/>
    <m/>
  </r>
  <r>
    <x v="0"/>
    <x v="4"/>
    <x v="0"/>
    <s v="modesg_inp_emss_vcls"/>
    <s v="tipo_motor"/>
    <x v="0"/>
    <s v="1. Concluído"/>
    <m/>
    <m/>
    <m/>
    <m/>
    <s v=""/>
    <s v=""/>
    <s v=""/>
    <m/>
    <m/>
    <m/>
    <m/>
    <m/>
    <x v="0"/>
    <m/>
  </r>
  <r>
    <x v="0"/>
    <x v="4"/>
    <x v="0"/>
    <s v="modesg_inp_emss_vcls"/>
    <s v="marca"/>
    <x v="0"/>
    <s v="1. Concluído"/>
    <m/>
    <m/>
    <m/>
    <m/>
    <s v=""/>
    <s v=""/>
    <s v=""/>
    <m/>
    <m/>
    <m/>
    <m/>
    <m/>
    <x v="0"/>
    <m/>
  </r>
  <r>
    <x v="0"/>
    <x v="4"/>
    <x v="0"/>
    <s v="modesg_inp_emss_vcls"/>
    <s v="modelo"/>
    <x v="0"/>
    <s v="1. Concluído"/>
    <m/>
    <m/>
    <m/>
    <m/>
    <s v=""/>
    <s v=""/>
    <s v=""/>
    <m/>
    <m/>
    <m/>
    <m/>
    <m/>
    <x v="0"/>
    <m/>
  </r>
  <r>
    <x v="0"/>
    <x v="4"/>
    <x v="0"/>
    <s v="modesg_inp_emss_vcls"/>
    <s v="subgrupo"/>
    <x v="0"/>
    <s v="1. Concluído"/>
    <m/>
    <m/>
    <m/>
    <m/>
    <s v=""/>
    <s v=""/>
    <s v=""/>
    <m/>
    <m/>
    <m/>
    <m/>
    <m/>
    <x v="0"/>
    <m/>
  </r>
  <r>
    <x v="0"/>
    <x v="4"/>
    <x v="0"/>
    <s v="modesg_inp_emss_vcls"/>
    <s v="nome_unidade_funcional"/>
    <x v="0"/>
    <s v="1. Concluído"/>
    <m/>
    <m/>
    <m/>
    <m/>
    <s v=""/>
    <s v=""/>
    <s v=""/>
    <m/>
    <m/>
    <m/>
    <m/>
    <m/>
    <x v="0"/>
    <m/>
  </r>
  <r>
    <x v="0"/>
    <x v="4"/>
    <x v="0"/>
    <s v="modesg_inp_emss_vcls"/>
    <s v="unidade_funcional"/>
    <x v="0"/>
    <s v="1. Concluído"/>
    <m/>
    <m/>
    <m/>
    <m/>
    <s v=""/>
    <s v=""/>
    <s v=""/>
    <m/>
    <m/>
    <m/>
    <m/>
    <m/>
    <x v="0"/>
    <m/>
  </r>
  <r>
    <x v="0"/>
    <x v="4"/>
    <x v="0"/>
    <s v="modesg_inp_emss_vcls"/>
    <s v="nome_fator_emissao"/>
    <x v="0"/>
    <s v="1. Concluído"/>
    <m/>
    <m/>
    <m/>
    <m/>
    <s v=""/>
    <s v=""/>
    <s v=""/>
    <m/>
    <m/>
    <m/>
    <m/>
    <m/>
    <x v="0"/>
    <m/>
  </r>
  <r>
    <x v="0"/>
    <x v="4"/>
    <x v="0"/>
    <s v="modesg_inp_emss_vcls"/>
    <s v="unidade_fator_de_emissao"/>
    <x v="0"/>
    <s v="1. Concluído"/>
    <m/>
    <m/>
    <m/>
    <m/>
    <s v=""/>
    <s v=""/>
    <s v=""/>
    <m/>
    <m/>
    <m/>
    <m/>
    <m/>
    <x v="0"/>
    <m/>
  </r>
  <r>
    <x v="0"/>
    <x v="4"/>
    <x v="0"/>
    <s v="modesg_inp_emss_vcls"/>
    <s v="score_qualidade"/>
    <x v="0"/>
    <s v="1. Concluído"/>
    <m/>
    <m/>
    <m/>
    <m/>
    <s v=""/>
    <s v=""/>
    <s v=""/>
    <m/>
    <m/>
    <m/>
    <m/>
    <m/>
    <x v="0"/>
    <m/>
  </r>
  <r>
    <x v="0"/>
    <x v="4"/>
    <x v="0"/>
    <s v="modesg_inp_emss_vcls"/>
    <s v="scp1_ftr_emss"/>
    <x v="0"/>
    <s v="1. Concluído"/>
    <m/>
    <m/>
    <m/>
    <m/>
    <s v=""/>
    <s v=""/>
    <s v=""/>
    <m/>
    <m/>
    <m/>
    <m/>
    <m/>
    <x v="0"/>
    <m/>
  </r>
  <r>
    <x v="0"/>
    <x v="4"/>
    <x v="0"/>
    <s v="modesg_inp_emss_vcls"/>
    <s v="scp2_ftr_emss"/>
    <x v="0"/>
    <s v="1. Concluído"/>
    <m/>
    <m/>
    <m/>
    <m/>
    <s v=""/>
    <s v=""/>
    <s v=""/>
    <m/>
    <m/>
    <m/>
    <m/>
    <m/>
    <x v="0"/>
    <m/>
  </r>
  <r>
    <x v="0"/>
    <x v="4"/>
    <x v="0"/>
    <s v="modesg_inp_emss_vcls"/>
    <s v="scp3_ftr_emss"/>
    <x v="0"/>
    <s v="1. Concluído"/>
    <m/>
    <m/>
    <m/>
    <m/>
    <s v=""/>
    <s v=""/>
    <s v=""/>
    <m/>
    <m/>
    <m/>
    <m/>
    <m/>
    <x v="0"/>
    <m/>
  </r>
  <r>
    <x v="0"/>
    <x v="4"/>
    <x v="0"/>
    <s v="modesg_inp_km_medios_emss_vcls"/>
    <s v="ref_date"/>
    <x v="0"/>
    <s v="1. Concluído"/>
    <m/>
    <m/>
    <m/>
    <m/>
    <s v=""/>
    <s v=""/>
    <s v=""/>
    <m/>
    <m/>
    <m/>
    <m/>
    <m/>
    <x v="0"/>
    <m/>
  </r>
  <r>
    <x v="0"/>
    <x v="4"/>
    <x v="0"/>
    <s v="modesg_inp_km_medios_emss_vcls"/>
    <s v="nome_pais"/>
    <x v="0"/>
    <s v="1. Concluído"/>
    <m/>
    <m/>
    <m/>
    <m/>
    <s v=""/>
    <s v=""/>
    <s v=""/>
    <m/>
    <m/>
    <m/>
    <m/>
    <m/>
    <x v="0"/>
    <m/>
  </r>
  <r>
    <x v="0"/>
    <x v="4"/>
    <x v="0"/>
    <s v="modesg_inp_km_medios_emss_vcls"/>
    <s v="tipo_vcl"/>
    <x v="0"/>
    <s v="1. Concluído"/>
    <m/>
    <m/>
    <m/>
    <m/>
    <s v=""/>
    <s v=""/>
    <s v=""/>
    <m/>
    <m/>
    <m/>
    <m/>
    <m/>
    <x v="0"/>
    <m/>
  </r>
  <r>
    <x v="0"/>
    <x v="4"/>
    <x v="0"/>
    <s v="modesg_inp_km_medios_emss_vcls"/>
    <s v="tipo_motor"/>
    <x v="0"/>
    <s v="1. Concluído"/>
    <m/>
    <m/>
    <m/>
    <m/>
    <s v=""/>
    <s v=""/>
    <s v=""/>
    <m/>
    <m/>
    <m/>
    <m/>
    <m/>
    <x v="0"/>
    <m/>
  </r>
  <r>
    <x v="0"/>
    <x v="4"/>
    <x v="0"/>
    <s v="modesg_inp_km_medios_emss_vcls"/>
    <s v="subgrupo"/>
    <x v="0"/>
    <s v="1. Concluído"/>
    <m/>
    <m/>
    <m/>
    <m/>
    <s v=""/>
    <s v=""/>
    <s v=""/>
    <m/>
    <m/>
    <m/>
    <m/>
    <m/>
    <x v="0"/>
    <m/>
  </r>
  <r>
    <x v="0"/>
    <x v="4"/>
    <x v="0"/>
    <s v="modesg_inp_km_medios_emss_vcls"/>
    <s v="media_km"/>
    <x v="0"/>
    <s v="1. Concluído"/>
    <m/>
    <m/>
    <m/>
    <m/>
    <s v=""/>
    <s v=""/>
    <s v=""/>
    <m/>
    <m/>
    <m/>
    <m/>
    <m/>
    <x v="0"/>
    <m/>
  </r>
  <r>
    <x v="0"/>
    <x v="4"/>
    <x v="0"/>
    <s v="modesg_inp_empr_excl_paris"/>
    <s v="ref_date"/>
    <x v="0"/>
    <s v="1. Concluído"/>
    <m/>
    <m/>
    <m/>
    <m/>
    <s v=""/>
    <s v=""/>
    <s v=""/>
    <m/>
    <m/>
    <m/>
    <m/>
    <m/>
    <x v="0"/>
    <m/>
  </r>
  <r>
    <x v="0"/>
    <x v="4"/>
    <x v="0"/>
    <s v="modesg_inp_empr_excl_paris"/>
    <s v="isin"/>
    <x v="0"/>
    <s v="1. Concluído"/>
    <m/>
    <m/>
    <m/>
    <m/>
    <s v=""/>
    <s v=""/>
    <s v=""/>
    <m/>
    <m/>
    <m/>
    <m/>
    <m/>
    <x v="0"/>
    <m/>
  </r>
  <r>
    <x v="0"/>
    <x v="4"/>
    <x v="0"/>
    <s v="modesg_inp_empr_excl_paris"/>
    <s v="clei"/>
    <x v="0"/>
    <s v="1. Concluído"/>
    <m/>
    <m/>
    <m/>
    <m/>
    <s v=""/>
    <s v=""/>
    <s v=""/>
    <m/>
    <m/>
    <m/>
    <m/>
    <m/>
    <x v="0"/>
    <m/>
  </r>
  <r>
    <x v="0"/>
    <x v="4"/>
    <x v="0"/>
    <s v="modesg_inp_empr_excl_paris"/>
    <s v="ccli_kgl"/>
    <x v="0"/>
    <s v="1. Concluído"/>
    <m/>
    <m/>
    <m/>
    <m/>
    <s v=""/>
    <s v=""/>
    <s v=""/>
    <m/>
    <m/>
    <m/>
    <m/>
    <m/>
    <x v="0"/>
    <m/>
  </r>
  <r>
    <x v="0"/>
    <x v="4"/>
    <x v="0"/>
    <s v="modesg_inp_empr_excl_paris"/>
    <s v="nome_entidade"/>
    <x v="0"/>
    <s v="1. Concluído"/>
    <m/>
    <m/>
    <m/>
    <m/>
    <s v=""/>
    <s v=""/>
    <s v=""/>
    <m/>
    <m/>
    <m/>
    <m/>
    <m/>
    <x v="0"/>
    <m/>
  </r>
  <r>
    <x v="0"/>
    <x v="4"/>
    <x v="0"/>
    <s v="modesg_inp_empr_excl_paris"/>
    <s v="flg_scib"/>
    <x v="0"/>
    <s v="1. Concluído"/>
    <m/>
    <m/>
    <m/>
    <m/>
    <s v=""/>
    <s v=""/>
    <s v=""/>
    <m/>
    <m/>
    <m/>
    <m/>
    <m/>
    <x v="0"/>
    <m/>
  </r>
  <r>
    <x v="0"/>
    <x v="4"/>
    <x v="0"/>
    <s v="modesg_inp_empr_excl_paris"/>
    <s v="nome_pais"/>
    <x v="0"/>
    <s v="1. Concluído"/>
    <m/>
    <m/>
    <m/>
    <m/>
    <s v=""/>
    <s v=""/>
    <s v=""/>
    <m/>
    <m/>
    <m/>
    <m/>
    <m/>
    <x v="0"/>
    <m/>
  </r>
  <r>
    <x v="0"/>
    <x v="4"/>
    <x v="0"/>
    <s v="modesg_inp_nfrd_alinhamento_tax"/>
    <s v="ref_date"/>
    <x v="0"/>
    <s v="1. Concluído"/>
    <m/>
    <m/>
    <m/>
    <m/>
    <s v=""/>
    <s v=""/>
    <s v=""/>
    <m/>
    <m/>
    <m/>
    <m/>
    <m/>
    <x v="0"/>
    <m/>
  </r>
  <r>
    <x v="0"/>
    <x v="4"/>
    <x v="0"/>
    <s v="modesg_inp_nfrd_alinhamento_tax"/>
    <s v="ccli_kgl"/>
    <x v="0"/>
    <s v="1. Concluído"/>
    <m/>
    <m/>
    <m/>
    <m/>
    <s v=""/>
    <s v=""/>
    <s v=""/>
    <m/>
    <m/>
    <m/>
    <m/>
    <m/>
    <x v="0"/>
    <m/>
  </r>
  <r>
    <x v="0"/>
    <x v="4"/>
    <x v="0"/>
    <s v="modesg_inp_nfrd_alinhamento_tax"/>
    <s v="clei"/>
    <x v="0"/>
    <s v="1. Concluído"/>
    <m/>
    <m/>
    <m/>
    <m/>
    <s v=""/>
    <s v=""/>
    <s v=""/>
    <m/>
    <m/>
    <m/>
    <m/>
    <m/>
    <x v="0"/>
    <m/>
  </r>
  <r>
    <x v="0"/>
    <x v="4"/>
    <x v="0"/>
    <s v="modesg_inp_nfrd_alinhamento_tax"/>
    <s v="perm_id"/>
    <x v="0"/>
    <s v="1. Concluído"/>
    <m/>
    <m/>
    <m/>
    <m/>
    <s v=""/>
    <s v=""/>
    <s v=""/>
    <m/>
    <m/>
    <m/>
    <m/>
    <m/>
    <x v="0"/>
    <m/>
  </r>
  <r>
    <x v="0"/>
    <x v="4"/>
    <x v="0"/>
    <s v="modesg_inp_nfrd_alinhamento_tax"/>
    <s v="nome_entidade"/>
    <x v="0"/>
    <s v="1. Concluído"/>
    <m/>
    <m/>
    <m/>
    <m/>
    <s v=""/>
    <s v=""/>
    <s v=""/>
    <m/>
    <m/>
    <m/>
    <m/>
    <m/>
    <x v="0"/>
    <m/>
  </r>
  <r>
    <x v="0"/>
    <x v="4"/>
    <x v="0"/>
    <s v="modesg_inp_nfrd_alinhamento_tax"/>
    <s v="nome_pais"/>
    <x v="0"/>
    <s v="1. Concluído"/>
    <m/>
    <m/>
    <m/>
    <m/>
    <s v=""/>
    <s v=""/>
    <s v=""/>
    <m/>
    <m/>
    <m/>
    <m/>
    <m/>
    <x v="0"/>
    <m/>
  </r>
  <r>
    <x v="0"/>
    <x v="4"/>
    <x v="0"/>
    <s v="modesg_inp_nfrd_alinhamento_tax"/>
    <s v="flg_nfrd"/>
    <x v="0"/>
    <s v="1. Concluído"/>
    <m/>
    <m/>
    <m/>
    <m/>
    <s v=""/>
    <s v=""/>
    <s v=""/>
    <m/>
    <m/>
    <m/>
    <m/>
    <m/>
    <x v="0"/>
    <m/>
  </r>
  <r>
    <x v="0"/>
    <x v="4"/>
    <x v="0"/>
    <s v="modesg_inp_nfrd_alinhamento_tax"/>
    <s v="cca_trnvr_ttl_elgbl"/>
    <x v="0"/>
    <s v="1. Concluído"/>
    <m/>
    <m/>
    <m/>
    <m/>
    <s v=""/>
    <s v=""/>
    <s v=""/>
    <m/>
    <m/>
    <m/>
    <m/>
    <m/>
    <x v="0"/>
    <m/>
  </r>
  <r>
    <x v="0"/>
    <x v="4"/>
    <x v="0"/>
    <s v="modesg_inp_nfrd_alinhamento_tax"/>
    <s v="cca_trnvr_enblng_alignd"/>
    <x v="0"/>
    <s v="1. Concluído"/>
    <m/>
    <m/>
    <m/>
    <m/>
    <s v=""/>
    <s v=""/>
    <s v=""/>
    <m/>
    <m/>
    <m/>
    <m/>
    <m/>
    <x v="0"/>
    <m/>
  </r>
  <r>
    <x v="0"/>
    <x v="4"/>
    <x v="0"/>
    <s v="modesg_inp_nfrd_alinhamento_tax"/>
    <s v="cca_turnover_own_prfrmnce_algnd"/>
    <x v="0"/>
    <s v="1. Concluído"/>
    <m/>
    <m/>
    <m/>
    <m/>
    <s v=""/>
    <s v=""/>
    <s v=""/>
    <m/>
    <m/>
    <m/>
    <m/>
    <m/>
    <x v="0"/>
    <m/>
  </r>
  <r>
    <x v="0"/>
    <x v="4"/>
    <x v="0"/>
    <s v="modesg_inp_nfrd_alinhamento_tax"/>
    <s v="cca_capex_ttl_elgbl"/>
    <x v="0"/>
    <s v="1. Concluído"/>
    <m/>
    <m/>
    <m/>
    <m/>
    <s v=""/>
    <s v=""/>
    <s v=""/>
    <m/>
    <m/>
    <m/>
    <m/>
    <m/>
    <x v="0"/>
    <m/>
  </r>
  <r>
    <x v="0"/>
    <x v="4"/>
    <x v="0"/>
    <s v="modesg_inp_nfrd_alinhamento_tax"/>
    <s v="cca_capex_enblng_algnd"/>
    <x v="0"/>
    <s v="1. Concluído"/>
    <m/>
    <m/>
    <m/>
    <m/>
    <s v=""/>
    <s v=""/>
    <s v=""/>
    <m/>
    <m/>
    <m/>
    <m/>
    <m/>
    <x v="0"/>
    <m/>
  </r>
  <r>
    <x v="0"/>
    <x v="4"/>
    <x v="0"/>
    <s v="modesg_inp_nfrd_alinhamento_tax"/>
    <s v="cca_capex_own_prfrmnce_algnd"/>
    <x v="0"/>
    <s v="1. Concluído"/>
    <m/>
    <m/>
    <m/>
    <m/>
    <s v=""/>
    <s v=""/>
    <s v=""/>
    <m/>
    <m/>
    <m/>
    <m/>
    <m/>
    <x v="0"/>
    <m/>
  </r>
  <r>
    <x v="0"/>
    <x v="4"/>
    <x v="0"/>
    <s v="modesg_inp_nfrd_alinhamento_tax"/>
    <s v="ccm_trnvr_ttl_elgbl"/>
    <x v="0"/>
    <s v="1. Concluído"/>
    <m/>
    <m/>
    <m/>
    <m/>
    <s v=""/>
    <s v=""/>
    <s v=""/>
    <m/>
    <m/>
    <m/>
    <m/>
    <m/>
    <x v="0"/>
    <m/>
  </r>
  <r>
    <x v="0"/>
    <x v="4"/>
    <x v="0"/>
    <s v="modesg_inp_nfrd_alinhamento_tax"/>
    <s v="ccm_trnvr_enblng_algnd"/>
    <x v="0"/>
    <s v="1. Concluído"/>
    <m/>
    <m/>
    <m/>
    <m/>
    <s v=""/>
    <s v=""/>
    <s v=""/>
    <m/>
    <m/>
    <m/>
    <m/>
    <m/>
    <x v="0"/>
    <m/>
  </r>
  <r>
    <x v="0"/>
    <x v="4"/>
    <x v="0"/>
    <s v="modesg_inp_nfrd_alinhamento_tax"/>
    <s v="ccm_trnvr_trnstn_alignd"/>
    <x v="0"/>
    <s v="1. Concluído"/>
    <m/>
    <m/>
    <m/>
    <m/>
    <s v=""/>
    <s v=""/>
    <s v=""/>
    <m/>
    <m/>
    <m/>
    <m/>
    <m/>
    <x v="0"/>
    <m/>
  </r>
  <r>
    <x v="0"/>
    <x v="4"/>
    <x v="0"/>
    <s v="modesg_inp_nfrd_alinhamento_tax"/>
    <s v="ccm_trnvr_own_prfrmnce_algnd"/>
    <x v="0"/>
    <s v="1. Concluído"/>
    <m/>
    <m/>
    <m/>
    <m/>
    <s v=""/>
    <s v=""/>
    <s v=""/>
    <m/>
    <m/>
    <m/>
    <m/>
    <m/>
    <x v="0"/>
    <m/>
  </r>
  <r>
    <x v="0"/>
    <x v="4"/>
    <x v="0"/>
    <s v="modesg_inp_nfrd_alinhamento_tax"/>
    <s v="ccm_capex_ttl_elgbl"/>
    <x v="0"/>
    <s v="1. Concluído"/>
    <m/>
    <m/>
    <m/>
    <m/>
    <s v=""/>
    <s v=""/>
    <s v=""/>
    <m/>
    <m/>
    <m/>
    <m/>
    <m/>
    <x v="0"/>
    <m/>
  </r>
  <r>
    <x v="0"/>
    <x v="4"/>
    <x v="0"/>
    <s v="modesg_inp_nfrd_alinhamento_tax"/>
    <s v="ccm_capex_enblng_algnd"/>
    <x v="0"/>
    <s v="1. Concluído"/>
    <m/>
    <m/>
    <m/>
    <m/>
    <s v=""/>
    <s v=""/>
    <s v=""/>
    <m/>
    <m/>
    <m/>
    <m/>
    <m/>
    <x v="0"/>
    <m/>
  </r>
  <r>
    <x v="0"/>
    <x v="4"/>
    <x v="0"/>
    <s v="modesg_inp_nfrd_alinhamento_tax"/>
    <s v="ccm_capex_trnstn_algnd"/>
    <x v="0"/>
    <s v="1. Concluído"/>
    <m/>
    <m/>
    <m/>
    <m/>
    <s v=""/>
    <s v=""/>
    <s v=""/>
    <m/>
    <m/>
    <m/>
    <m/>
    <m/>
    <x v="0"/>
    <m/>
  </r>
  <r>
    <x v="0"/>
    <x v="4"/>
    <x v="0"/>
    <s v="modesg_inp_nfrd_alinhamento_tax"/>
    <s v="ccm_capex_own_prfrmnce_algnd"/>
    <x v="0"/>
    <s v="1. Concluído"/>
    <m/>
    <m/>
    <m/>
    <m/>
    <s v=""/>
    <s v=""/>
    <s v=""/>
    <m/>
    <m/>
    <m/>
    <m/>
    <m/>
    <x v="0"/>
    <m/>
  </r>
  <r>
    <x v="0"/>
    <x v="4"/>
    <x v="0"/>
    <s v="modesg_inp_nfrd_alinhamento_tax"/>
    <s v="ppc_trnvr_ttl_elgbl"/>
    <x v="0"/>
    <s v="1. Concluído"/>
    <m/>
    <m/>
    <m/>
    <m/>
    <s v=""/>
    <s v=""/>
    <s v=""/>
    <m/>
    <m/>
    <m/>
    <m/>
    <m/>
    <x v="0"/>
    <m/>
  </r>
  <r>
    <x v="0"/>
    <x v="4"/>
    <x v="0"/>
    <s v="modesg_inp_nfrd_alinhamento_tax"/>
    <s v="ppc_turnover_own_prfrmnce_algnd"/>
    <x v="0"/>
    <s v="1. Concluído"/>
    <m/>
    <m/>
    <m/>
    <m/>
    <s v=""/>
    <s v=""/>
    <s v=""/>
    <m/>
    <m/>
    <m/>
    <m/>
    <m/>
    <x v="0"/>
    <m/>
  </r>
  <r>
    <x v="0"/>
    <x v="4"/>
    <x v="0"/>
    <s v="modesg_inp_nfrd_alinhamento_tax"/>
    <s v="ppc_capex_ttl_elgbl"/>
    <x v="0"/>
    <s v="1. Concluído"/>
    <m/>
    <m/>
    <m/>
    <m/>
    <s v=""/>
    <s v=""/>
    <s v=""/>
    <m/>
    <m/>
    <m/>
    <m/>
    <m/>
    <x v="0"/>
    <m/>
  </r>
  <r>
    <x v="0"/>
    <x v="4"/>
    <x v="0"/>
    <s v="modesg_inp_nfrd_alinhamento_tax"/>
    <s v="ppc_capex_own_prfrmnce_algnd"/>
    <x v="0"/>
    <s v="1. Concluído"/>
    <m/>
    <m/>
    <m/>
    <m/>
    <s v=""/>
    <s v=""/>
    <s v=""/>
    <m/>
    <m/>
    <m/>
    <m/>
    <m/>
    <x v="0"/>
    <m/>
  </r>
  <r>
    <x v="0"/>
    <x v="4"/>
    <x v="0"/>
    <s v="modesg_inp_nfrd_alinhamento_tax"/>
    <s v="bio_trnvr_ttl_elgbl"/>
    <x v="0"/>
    <s v="1. Concluído"/>
    <m/>
    <m/>
    <m/>
    <m/>
    <s v=""/>
    <s v=""/>
    <s v=""/>
    <m/>
    <m/>
    <m/>
    <m/>
    <m/>
    <x v="0"/>
    <m/>
  </r>
  <r>
    <x v="0"/>
    <x v="4"/>
    <x v="0"/>
    <s v="modesg_inp_nfrd_alinhamento_tax"/>
    <s v="bio_turnover_own_prfrmnce_algnd"/>
    <x v="0"/>
    <s v="1. Concluído"/>
    <m/>
    <m/>
    <m/>
    <m/>
    <s v=""/>
    <s v=""/>
    <s v=""/>
    <m/>
    <m/>
    <m/>
    <m/>
    <m/>
    <x v="0"/>
    <m/>
  </r>
  <r>
    <x v="0"/>
    <x v="4"/>
    <x v="0"/>
    <s v="modesg_inp_nfrd_alinhamento_tax"/>
    <s v="bio_capex_ttl_elgbl"/>
    <x v="0"/>
    <s v="1. Concluído"/>
    <m/>
    <m/>
    <m/>
    <m/>
    <s v=""/>
    <s v=""/>
    <s v=""/>
    <m/>
    <m/>
    <m/>
    <m/>
    <m/>
    <x v="0"/>
    <m/>
  </r>
  <r>
    <x v="0"/>
    <x v="4"/>
    <x v="0"/>
    <s v="modesg_inp_nfrd_alinhamento_tax"/>
    <s v="bio_capex_own_prfrmnce_algnd"/>
    <x v="0"/>
    <s v="1. Concluído"/>
    <m/>
    <m/>
    <m/>
    <m/>
    <s v=""/>
    <s v=""/>
    <s v=""/>
    <m/>
    <m/>
    <m/>
    <m/>
    <m/>
    <x v="0"/>
    <m/>
  </r>
  <r>
    <x v="0"/>
    <x v="4"/>
    <x v="0"/>
    <s v="modesg_inp_nfrd_alinhamento_tax"/>
    <s v="wtr_trnvr_ttl_elgbl"/>
    <x v="0"/>
    <s v="1. Concluído"/>
    <m/>
    <m/>
    <m/>
    <m/>
    <s v=""/>
    <s v=""/>
    <s v=""/>
    <m/>
    <m/>
    <m/>
    <m/>
    <m/>
    <x v="0"/>
    <m/>
  </r>
  <r>
    <x v="0"/>
    <x v="4"/>
    <x v="0"/>
    <s v="modesg_inp_nfrd_alinhamento_tax"/>
    <s v="wtr_trnvr_enblng_alignd"/>
    <x v="0"/>
    <s v="1. Concluído"/>
    <m/>
    <m/>
    <m/>
    <m/>
    <s v=""/>
    <s v=""/>
    <s v=""/>
    <m/>
    <m/>
    <m/>
    <m/>
    <m/>
    <x v="0"/>
    <m/>
  </r>
  <r>
    <x v="0"/>
    <x v="4"/>
    <x v="0"/>
    <s v="modesg_inp_nfrd_alinhamento_tax"/>
    <s v="wtr_turnover_own_prfrmnce_algnd"/>
    <x v="0"/>
    <s v="1. Concluído"/>
    <m/>
    <m/>
    <m/>
    <m/>
    <s v=""/>
    <s v=""/>
    <s v=""/>
    <m/>
    <m/>
    <m/>
    <m/>
    <m/>
    <x v="0"/>
    <m/>
  </r>
  <r>
    <x v="0"/>
    <x v="4"/>
    <x v="0"/>
    <s v="modesg_inp_nfrd_alinhamento_tax"/>
    <s v="wtr_capex_ttl_elgbl"/>
    <x v="0"/>
    <s v="1. Concluído"/>
    <m/>
    <m/>
    <m/>
    <m/>
    <s v=""/>
    <s v=""/>
    <s v=""/>
    <m/>
    <m/>
    <m/>
    <m/>
    <m/>
    <x v="0"/>
    <m/>
  </r>
  <r>
    <x v="0"/>
    <x v="4"/>
    <x v="0"/>
    <s v="modesg_inp_nfrd_alinhamento_tax"/>
    <s v="wtr_capex_enblng_algnd"/>
    <x v="0"/>
    <s v="1. Concluído"/>
    <m/>
    <m/>
    <m/>
    <m/>
    <s v=""/>
    <s v=""/>
    <s v=""/>
    <m/>
    <m/>
    <m/>
    <m/>
    <m/>
    <x v="0"/>
    <m/>
  </r>
  <r>
    <x v="0"/>
    <x v="4"/>
    <x v="0"/>
    <s v="modesg_inp_nfrd_alinhamento_tax"/>
    <s v="wtr_capex_own_prfrmnce_algnd"/>
    <x v="0"/>
    <s v="1. Concluído"/>
    <m/>
    <m/>
    <m/>
    <m/>
    <s v=""/>
    <s v=""/>
    <s v=""/>
    <m/>
    <m/>
    <m/>
    <m/>
    <m/>
    <x v="0"/>
    <m/>
  </r>
  <r>
    <x v="0"/>
    <x v="4"/>
    <x v="0"/>
    <s v="modesg_inp_nfrd_alinhamento_tax"/>
    <s v="ce_trnvr_ttl_elgbl"/>
    <x v="0"/>
    <s v="1. Concluído"/>
    <m/>
    <m/>
    <m/>
    <m/>
    <s v=""/>
    <s v=""/>
    <s v=""/>
    <m/>
    <m/>
    <m/>
    <m/>
    <m/>
    <x v="0"/>
    <m/>
  </r>
  <r>
    <x v="0"/>
    <x v="4"/>
    <x v="0"/>
    <s v="modesg_inp_nfrd_alinhamento_tax"/>
    <s v="ce_trnvr_enblng_alignd"/>
    <x v="0"/>
    <s v="1. Concluído"/>
    <m/>
    <m/>
    <m/>
    <m/>
    <s v=""/>
    <s v=""/>
    <s v=""/>
    <m/>
    <m/>
    <m/>
    <m/>
    <m/>
    <x v="0"/>
    <m/>
  </r>
  <r>
    <x v="0"/>
    <x v="4"/>
    <x v="0"/>
    <s v="modesg_inp_nfrd_alinhamento_tax"/>
    <s v="ce_turnover_own_prfrmnce_algnd"/>
    <x v="0"/>
    <s v="1. Concluído"/>
    <m/>
    <m/>
    <m/>
    <m/>
    <s v=""/>
    <s v=""/>
    <s v=""/>
    <m/>
    <m/>
    <m/>
    <m/>
    <m/>
    <x v="0"/>
    <m/>
  </r>
  <r>
    <x v="0"/>
    <x v="4"/>
    <x v="0"/>
    <s v="modesg_inp_nfrd_alinhamento_tax"/>
    <s v="ce_capex_ttl_elgbl"/>
    <x v="0"/>
    <s v="1. Concluído"/>
    <m/>
    <m/>
    <m/>
    <m/>
    <s v=""/>
    <s v=""/>
    <s v=""/>
    <m/>
    <m/>
    <m/>
    <m/>
    <m/>
    <x v="0"/>
    <m/>
  </r>
  <r>
    <x v="0"/>
    <x v="4"/>
    <x v="0"/>
    <s v="modesg_inp_nfrd_alinhamento_tax"/>
    <s v="ce_capex_enblng_algnd"/>
    <x v="0"/>
    <s v="1. Concluído"/>
    <m/>
    <m/>
    <m/>
    <m/>
    <s v=""/>
    <s v=""/>
    <s v=""/>
    <m/>
    <m/>
    <m/>
    <m/>
    <m/>
    <x v="0"/>
    <m/>
  </r>
  <r>
    <x v="0"/>
    <x v="4"/>
    <x v="0"/>
    <s v="modesg_inp_nfrd_alinhamento_tax"/>
    <s v="ce_capex_own_prfrmnce_algnd"/>
    <x v="0"/>
    <s v="1. Concluído"/>
    <m/>
    <m/>
    <m/>
    <m/>
    <s v=""/>
    <s v=""/>
    <s v=""/>
    <m/>
    <m/>
    <m/>
    <m/>
    <m/>
    <x v="0"/>
    <m/>
  </r>
  <r>
    <x v="0"/>
    <x v="4"/>
    <x v="0"/>
    <s v="modesg_inp_risco_fisico"/>
    <s v="ref_date"/>
    <x v="0"/>
    <s v="1. Concluído"/>
    <m/>
    <m/>
    <m/>
    <m/>
    <s v=""/>
    <s v=""/>
    <s v=""/>
    <m/>
    <m/>
    <m/>
    <m/>
    <m/>
    <x v="0"/>
    <m/>
  </r>
  <r>
    <x v="0"/>
    <x v="4"/>
    <x v="0"/>
    <s v="modesg_inp_risco_fisico"/>
    <s v="cod_pais"/>
    <x v="0"/>
    <s v="1. Concluído"/>
    <m/>
    <m/>
    <m/>
    <m/>
    <s v=""/>
    <s v=""/>
    <s v=""/>
    <m/>
    <m/>
    <m/>
    <m/>
    <m/>
    <x v="0"/>
    <m/>
  </r>
  <r>
    <x v="0"/>
    <x v="4"/>
    <x v="0"/>
    <s v="modesg_inp_risco_fisico"/>
    <s v="cod_nutiii"/>
    <x v="0"/>
    <s v="1. Concluído"/>
    <m/>
    <m/>
    <m/>
    <m/>
    <s v=""/>
    <s v=""/>
    <s v=""/>
    <m/>
    <m/>
    <m/>
    <m/>
    <m/>
    <x v="0"/>
    <m/>
  </r>
  <r>
    <x v="0"/>
    <x v="4"/>
    <x v="0"/>
    <s v="modesg_inp_risco_fisico"/>
    <s v="cod_nace_esg"/>
    <x v="0"/>
    <s v="1. Concluído"/>
    <m/>
    <m/>
    <m/>
    <m/>
    <s v=""/>
    <s v=""/>
    <s v=""/>
    <m/>
    <m/>
    <m/>
    <m/>
    <m/>
    <x v="0"/>
    <m/>
  </r>
  <r>
    <x v="0"/>
    <x v="4"/>
    <x v="0"/>
    <s v="modesg_inp_risco_fisico"/>
    <s v="flg_rsc_fsc_agd"/>
    <x v="0"/>
    <s v="1. Concluído"/>
    <m/>
    <m/>
    <m/>
    <m/>
    <s v=""/>
    <s v=""/>
    <s v=""/>
    <m/>
    <m/>
    <m/>
    <m/>
    <m/>
    <x v="0"/>
    <m/>
  </r>
  <r>
    <x v="0"/>
    <x v="4"/>
    <x v="0"/>
    <s v="modesg_inp_risco_fisico"/>
    <s v="flg_rsc_fsc_crnc"/>
    <x v="0"/>
    <s v="1. Concluído"/>
    <m/>
    <m/>
    <m/>
    <m/>
    <s v=""/>
    <s v=""/>
    <s v=""/>
    <m/>
    <m/>
    <m/>
    <m/>
    <m/>
    <x v="0"/>
    <m/>
  </r>
  <r>
    <x v="0"/>
    <x v="4"/>
    <x v="0"/>
    <s v="modesg_inp_emss_scib"/>
    <s v="ref_date"/>
    <x v="0"/>
    <s v="1. Concluído"/>
    <m/>
    <m/>
    <m/>
    <m/>
    <s v=""/>
    <s v=""/>
    <s v=""/>
    <m/>
    <m/>
    <m/>
    <m/>
    <m/>
    <x v="0"/>
    <m/>
  </r>
  <r>
    <x v="0"/>
    <x v="4"/>
    <x v="0"/>
    <s v="modesg_inp_emss_scib"/>
    <s v="ccli_kgl"/>
    <x v="0"/>
    <s v="1. Concluído"/>
    <m/>
    <m/>
    <m/>
    <m/>
    <s v=""/>
    <s v=""/>
    <s v=""/>
    <m/>
    <m/>
    <m/>
    <m/>
    <m/>
    <x v="0"/>
    <m/>
  </r>
  <r>
    <x v="0"/>
    <x v="4"/>
    <x v="0"/>
    <s v="modesg_inp_emss_scib"/>
    <s v="nome_grupo"/>
    <x v="0"/>
    <s v="1. Concluído"/>
    <m/>
    <m/>
    <m/>
    <m/>
    <s v=""/>
    <s v=""/>
    <s v=""/>
    <m/>
    <m/>
    <m/>
    <m/>
    <m/>
    <x v="0"/>
    <m/>
  </r>
  <r>
    <x v="0"/>
    <x v="4"/>
    <x v="0"/>
    <s v="modesg_inp_emss_scib"/>
    <s v="isin"/>
    <x v="0"/>
    <s v="1. Concluído"/>
    <m/>
    <m/>
    <m/>
    <m/>
    <s v=""/>
    <s v=""/>
    <s v=""/>
    <m/>
    <m/>
    <m/>
    <m/>
    <m/>
    <x v="0"/>
    <m/>
  </r>
  <r>
    <x v="0"/>
    <x v="4"/>
    <x v="0"/>
    <s v="modesg_inp_emss_scib"/>
    <s v="clei"/>
    <x v="0"/>
    <s v="1. Concluído"/>
    <m/>
    <m/>
    <m/>
    <m/>
    <s v=""/>
    <s v=""/>
    <s v=""/>
    <m/>
    <m/>
    <m/>
    <m/>
    <m/>
    <x v="0"/>
    <m/>
  </r>
  <r>
    <x v="0"/>
    <x v="4"/>
    <x v="0"/>
    <s v="modesg_inp_emss_scib"/>
    <s v="scp1_emss"/>
    <x v="0"/>
    <s v="1. Concluído"/>
    <m/>
    <m/>
    <m/>
    <m/>
    <s v=""/>
    <s v=""/>
    <s v=""/>
    <m/>
    <m/>
    <m/>
    <m/>
    <m/>
    <x v="0"/>
    <m/>
  </r>
  <r>
    <x v="0"/>
    <x v="4"/>
    <x v="0"/>
    <s v="modesg_inp_emss_scib"/>
    <s v="scp2_emss"/>
    <x v="0"/>
    <s v="1. Concluído"/>
    <m/>
    <m/>
    <m/>
    <m/>
    <s v=""/>
    <s v=""/>
    <s v=""/>
    <m/>
    <m/>
    <m/>
    <m/>
    <m/>
    <x v="0"/>
    <m/>
  </r>
  <r>
    <x v="0"/>
    <x v="4"/>
    <x v="0"/>
    <s v="modesg_inp_emss_scib"/>
    <s v="scp3_emss"/>
    <x v="0"/>
    <s v="1. Concluído"/>
    <m/>
    <m/>
    <m/>
    <m/>
    <s v=""/>
    <s v=""/>
    <s v=""/>
    <m/>
    <m/>
    <m/>
    <m/>
    <m/>
    <x v="0"/>
    <m/>
  </r>
  <r>
    <x v="0"/>
    <x v="4"/>
    <x v="0"/>
    <s v="modesg_inp_emss_scib"/>
    <s v="score_scp1"/>
    <x v="0"/>
    <s v="1. Concluído"/>
    <m/>
    <m/>
    <m/>
    <m/>
    <s v=""/>
    <s v=""/>
    <s v=""/>
    <m/>
    <m/>
    <m/>
    <m/>
    <m/>
    <x v="0"/>
    <m/>
  </r>
  <r>
    <x v="0"/>
    <x v="4"/>
    <x v="0"/>
    <s v="modesg_inp_emss_scib"/>
    <s v="score_scp2"/>
    <x v="0"/>
    <s v="1. Concluído"/>
    <m/>
    <m/>
    <m/>
    <m/>
    <s v=""/>
    <s v=""/>
    <s v=""/>
    <m/>
    <m/>
    <m/>
    <m/>
    <m/>
    <x v="0"/>
    <m/>
  </r>
  <r>
    <x v="0"/>
    <x v="4"/>
    <x v="0"/>
    <s v="modesg_inp_emss_scib"/>
    <s v="score_scp3"/>
    <x v="0"/>
    <s v="1. Concluído"/>
    <m/>
    <m/>
    <m/>
    <m/>
    <s v=""/>
    <s v=""/>
    <s v=""/>
    <m/>
    <m/>
    <m/>
    <m/>
    <m/>
    <x v="0"/>
    <m/>
  </r>
  <r>
    <x v="0"/>
    <x v="4"/>
    <x v="0"/>
    <s v="modesg_inp_emss_scib"/>
    <s v="origem_scp1"/>
    <x v="0"/>
    <s v="1. Concluído"/>
    <m/>
    <m/>
    <m/>
    <m/>
    <s v=""/>
    <s v=""/>
    <s v=""/>
    <m/>
    <m/>
    <m/>
    <m/>
    <m/>
    <x v="0"/>
    <m/>
  </r>
  <r>
    <x v="0"/>
    <x v="4"/>
    <x v="0"/>
    <s v="modesg_inp_emss_scib"/>
    <s v="origem_scp2"/>
    <x v="0"/>
    <s v="1. Concluído"/>
    <m/>
    <m/>
    <m/>
    <m/>
    <s v=""/>
    <s v=""/>
    <s v=""/>
    <m/>
    <m/>
    <m/>
    <m/>
    <m/>
    <x v="0"/>
    <m/>
  </r>
  <r>
    <x v="0"/>
    <x v="4"/>
    <x v="0"/>
    <s v="modesg_inp_emss_scib"/>
    <s v="origem_scp3"/>
    <x v="0"/>
    <s v="1. Concluído"/>
    <m/>
    <m/>
    <m/>
    <m/>
    <s v=""/>
    <s v=""/>
    <s v=""/>
    <m/>
    <m/>
    <m/>
    <m/>
    <m/>
    <x v="0"/>
    <m/>
  </r>
  <r>
    <x v="0"/>
    <x v="4"/>
    <x v="0"/>
    <s v="modesg_inp_emss_scib"/>
    <s v="ano_info"/>
    <x v="0"/>
    <s v="1. Concluído"/>
    <m/>
    <m/>
    <m/>
    <m/>
    <s v=""/>
    <s v=""/>
    <s v=""/>
    <m/>
    <m/>
    <m/>
    <m/>
    <m/>
    <x v="0"/>
    <m/>
  </r>
  <r>
    <x v="0"/>
    <x v="4"/>
    <x v="0"/>
    <s v="modesg_inp_emss_scib"/>
    <s v="divida_total"/>
    <x v="0"/>
    <s v="1. Concluído"/>
    <m/>
    <m/>
    <m/>
    <m/>
    <s v=""/>
    <s v=""/>
    <s v=""/>
    <m/>
    <m/>
    <m/>
    <m/>
    <m/>
    <x v="0"/>
    <m/>
  </r>
  <r>
    <x v="0"/>
    <x v="4"/>
    <x v="0"/>
    <s v="modesg_inp_emss_scib"/>
    <s v="capital_proprio"/>
    <x v="0"/>
    <s v="1. Concluído"/>
    <m/>
    <m/>
    <m/>
    <m/>
    <s v=""/>
    <s v=""/>
    <s v=""/>
    <m/>
    <m/>
    <m/>
    <m/>
    <m/>
    <x v="0"/>
    <m/>
  </r>
  <r>
    <x v="0"/>
    <x v="4"/>
    <x v="0"/>
    <s v="modesg_inp_emss_nace"/>
    <s v="ref_date"/>
    <x v="0"/>
    <s v="1. Concluído"/>
    <m/>
    <m/>
    <m/>
    <s v="Package X"/>
    <s v=""/>
    <s v=""/>
    <s v=""/>
    <m/>
    <m/>
    <m/>
    <m/>
    <m/>
    <x v="0"/>
    <m/>
  </r>
  <r>
    <x v="0"/>
    <x v="4"/>
    <x v="0"/>
    <s v="modesg_inp_emss_nace"/>
    <s v="ano"/>
    <x v="0"/>
    <s v="1. Concluído"/>
    <m/>
    <m/>
    <m/>
    <s v="Package X"/>
    <s v=""/>
    <s v=""/>
    <s v=""/>
    <m/>
    <m/>
    <m/>
    <m/>
    <m/>
    <x v="0"/>
    <m/>
  </r>
  <r>
    <x v="0"/>
    <x v="4"/>
    <x v="0"/>
    <s v="modesg_inp_emss_nace"/>
    <s v="nome_pais"/>
    <x v="0"/>
    <s v="1. Concluído"/>
    <m/>
    <m/>
    <m/>
    <s v="Package X"/>
    <s v=""/>
    <s v=""/>
    <s v=""/>
    <m/>
    <m/>
    <m/>
    <m/>
    <m/>
    <x v="0"/>
    <m/>
  </r>
  <r>
    <x v="0"/>
    <x v="4"/>
    <x v="0"/>
    <s v="modesg_inp_emss_nace"/>
    <s v="cod_nace_esg"/>
    <x v="0"/>
    <s v="1. Concluído"/>
    <m/>
    <m/>
    <m/>
    <s v="Package X"/>
    <s v=""/>
    <s v=""/>
    <s v=""/>
    <m/>
    <m/>
    <m/>
    <m/>
    <m/>
    <x v="0"/>
    <m/>
  </r>
  <r>
    <x v="0"/>
    <x v="4"/>
    <x v="0"/>
    <s v="modesg_inp_emss_nace"/>
    <s v="cod_class_indust"/>
    <x v="0"/>
    <s v="1. Concluído"/>
    <m/>
    <m/>
    <m/>
    <s v="Package X"/>
    <s v=""/>
    <s v=""/>
    <s v=""/>
    <m/>
    <m/>
    <m/>
    <m/>
    <m/>
    <x v="0"/>
    <m/>
  </r>
  <r>
    <x v="0"/>
    <x v="4"/>
    <x v="0"/>
    <s v="modesg_inp_emss_nace"/>
    <s v="nivel_classificacao_1"/>
    <x v="0"/>
    <s v="1. Concluído"/>
    <m/>
    <m/>
    <m/>
    <s v="Package X"/>
    <s v=""/>
    <s v=""/>
    <s v=""/>
    <m/>
    <m/>
    <m/>
    <m/>
    <m/>
    <x v="0"/>
    <m/>
  </r>
  <r>
    <x v="0"/>
    <x v="4"/>
    <x v="0"/>
    <s v="modesg_inp_emss_nace"/>
    <s v="classe_ativo"/>
    <x v="0"/>
    <s v="1. Concluído"/>
    <m/>
    <m/>
    <m/>
    <s v="Package X"/>
    <s v=""/>
    <s v=""/>
    <s v=""/>
    <m/>
    <m/>
    <m/>
    <m/>
    <m/>
    <x v="0"/>
    <m/>
  </r>
  <r>
    <x v="0"/>
    <x v="4"/>
    <x v="0"/>
    <s v="modesg_inp_emss_nace"/>
    <s v="opcao_metodologia"/>
    <x v="0"/>
    <s v="1. Concluído"/>
    <m/>
    <m/>
    <m/>
    <s v="Package X"/>
    <s v=""/>
    <s v=""/>
    <s v=""/>
    <m/>
    <m/>
    <m/>
    <m/>
    <m/>
    <x v="0"/>
    <m/>
  </r>
  <r>
    <x v="0"/>
    <x v="4"/>
    <x v="0"/>
    <s v="modesg_inp_emss_nace"/>
    <s v="unidade_funcional"/>
    <x v="0"/>
    <s v="1. Concluído"/>
    <m/>
    <m/>
    <m/>
    <s v="Package X"/>
    <s v=""/>
    <s v=""/>
    <s v=""/>
    <m/>
    <m/>
    <m/>
    <m/>
    <m/>
    <x v="0"/>
    <m/>
  </r>
  <r>
    <x v="0"/>
    <x v="4"/>
    <x v="0"/>
    <s v="modesg_inp_emss_nace"/>
    <s v="unidades_fator_de_emissao"/>
    <x v="0"/>
    <s v="1. Concluído"/>
    <m/>
    <m/>
    <m/>
    <s v="Package X"/>
    <s v=""/>
    <s v=""/>
    <s v=""/>
    <m/>
    <m/>
    <m/>
    <m/>
    <m/>
    <x v="0"/>
    <m/>
  </r>
  <r>
    <x v="0"/>
    <x v="4"/>
    <x v="0"/>
    <s v="modesg_inp_emss_nace"/>
    <s v="score_qualidade"/>
    <x v="0"/>
    <s v="1. Concluído"/>
    <m/>
    <m/>
    <m/>
    <s v="Package X"/>
    <s v=""/>
    <s v=""/>
    <s v=""/>
    <m/>
    <m/>
    <m/>
    <m/>
    <m/>
    <x v="0"/>
    <m/>
  </r>
  <r>
    <x v="0"/>
    <x v="4"/>
    <x v="0"/>
    <s v="modesg_inp_emss_nace"/>
    <s v="scp1_ftr_emss"/>
    <x v="0"/>
    <s v="1. Concluído"/>
    <m/>
    <m/>
    <m/>
    <s v="Package X"/>
    <s v=""/>
    <s v=""/>
    <s v=""/>
    <m/>
    <m/>
    <m/>
    <m/>
    <m/>
    <x v="0"/>
    <m/>
  </r>
  <r>
    <x v="0"/>
    <x v="4"/>
    <x v="0"/>
    <s v="modesg_inp_emss_nace"/>
    <s v="scp2_ftr_emss"/>
    <x v="0"/>
    <s v="1. Concluído"/>
    <m/>
    <m/>
    <m/>
    <s v="Package X"/>
    <s v=""/>
    <s v=""/>
    <s v=""/>
    <m/>
    <m/>
    <m/>
    <m/>
    <m/>
    <x v="0"/>
    <m/>
  </r>
  <r>
    <x v="0"/>
    <x v="4"/>
    <x v="0"/>
    <s v="modesg_inp_emss_nace"/>
    <s v="scp3_ftr_emss"/>
    <x v="0"/>
    <s v="1. Concluído"/>
    <m/>
    <m/>
    <m/>
    <s v="Package X"/>
    <s v=""/>
    <s v=""/>
    <s v=""/>
    <m/>
    <m/>
    <m/>
    <m/>
    <m/>
    <x v="0"/>
    <m/>
  </r>
  <r>
    <x v="0"/>
    <x v="4"/>
    <x v="0"/>
    <s v="modesg_inp_emss_bens_imoveis"/>
    <s v="ref_date"/>
    <x v="0"/>
    <s v="1. Concluído"/>
    <m/>
    <m/>
    <m/>
    <m/>
    <s v=""/>
    <s v=""/>
    <s v=""/>
    <m/>
    <m/>
    <m/>
    <m/>
    <m/>
    <x v="0"/>
    <m/>
  </r>
  <r>
    <x v="0"/>
    <x v="4"/>
    <x v="0"/>
    <s v="modesg_inp_emss_bens_imoveis"/>
    <s v="nome_pais"/>
    <x v="0"/>
    <s v="1. Concluído"/>
    <m/>
    <m/>
    <m/>
    <m/>
    <s v=""/>
    <s v=""/>
    <s v=""/>
    <m/>
    <m/>
    <m/>
    <m/>
    <m/>
    <x v="0"/>
    <m/>
  </r>
  <r>
    <x v="0"/>
    <x v="4"/>
    <x v="0"/>
    <s v="modesg_inp_emss_bens_imoveis"/>
    <s v="nome_estado"/>
    <x v="0"/>
    <s v="1. Concluído"/>
    <m/>
    <m/>
    <m/>
    <m/>
    <s v=""/>
    <s v=""/>
    <s v=""/>
    <m/>
    <m/>
    <m/>
    <m/>
    <m/>
    <x v="0"/>
    <m/>
  </r>
  <r>
    <x v="0"/>
    <x v="4"/>
    <x v="0"/>
    <s v="modesg_inp_emss_bens_imoveis"/>
    <s v="classe_ativo"/>
    <x v="0"/>
    <s v="1. Concluído"/>
    <m/>
    <m/>
    <m/>
    <m/>
    <s v=""/>
    <s v=""/>
    <s v=""/>
    <m/>
    <m/>
    <m/>
    <m/>
    <m/>
    <x v="0"/>
    <m/>
  </r>
  <r>
    <x v="0"/>
    <x v="4"/>
    <x v="0"/>
    <s v="modesg_inp_emss_bens_imoveis"/>
    <s v="tipo_fator_emissao"/>
    <x v="0"/>
    <s v="1. Concluído"/>
    <m/>
    <m/>
    <m/>
    <m/>
    <s v=""/>
    <s v=""/>
    <s v=""/>
    <m/>
    <m/>
    <m/>
    <m/>
    <m/>
    <x v="0"/>
    <m/>
  </r>
  <r>
    <x v="0"/>
    <x v="4"/>
    <x v="0"/>
    <s v="modesg_inp_emss_bens_imoveis"/>
    <s v="regiao"/>
    <x v="0"/>
    <s v="1. Concluído"/>
    <m/>
    <m/>
    <m/>
    <m/>
    <s v=""/>
    <s v=""/>
    <s v=""/>
    <m/>
    <m/>
    <m/>
    <m/>
    <m/>
    <x v="0"/>
    <m/>
  </r>
  <r>
    <x v="0"/>
    <x v="4"/>
    <x v="0"/>
    <s v="modesg_inp_emss_bens_imoveis"/>
    <s v="tipo_bem"/>
    <x v="0"/>
    <s v="1. Concluído"/>
    <m/>
    <m/>
    <m/>
    <m/>
    <s v=""/>
    <s v=""/>
    <s v=""/>
    <m/>
    <m/>
    <m/>
    <m/>
    <m/>
    <x v="0"/>
    <m/>
  </r>
  <r>
    <x v="0"/>
    <x v="4"/>
    <x v="0"/>
    <s v="modesg_inp_emss_bens_imoveis"/>
    <s v="tipo_finalidade_bem"/>
    <x v="0"/>
    <s v="1. Concluído"/>
    <m/>
    <m/>
    <m/>
    <m/>
    <s v=""/>
    <s v=""/>
    <s v=""/>
    <m/>
    <m/>
    <m/>
    <m/>
    <m/>
    <x v="0"/>
    <m/>
  </r>
  <r>
    <x v="0"/>
    <x v="4"/>
    <x v="0"/>
    <s v="modesg_inp_emss_bens_imoveis"/>
    <s v="epc"/>
    <x v="0"/>
    <s v="1. Concluído"/>
    <m/>
    <m/>
    <m/>
    <m/>
    <s v=""/>
    <s v=""/>
    <s v=""/>
    <m/>
    <m/>
    <m/>
    <m/>
    <m/>
    <x v="0"/>
    <m/>
  </r>
  <r>
    <x v="0"/>
    <x v="4"/>
    <x v="0"/>
    <s v="modesg_inp_emss_bens_imoveis"/>
    <s v="flg_ftr_emss_area"/>
    <x v="5"/>
    <s v="0. Cancelado"/>
    <m/>
    <m/>
    <m/>
    <m/>
    <s v=""/>
    <s v=""/>
    <s v=""/>
    <m/>
    <m/>
    <m/>
    <m/>
    <m/>
    <x v="0"/>
    <m/>
  </r>
  <r>
    <x v="0"/>
    <x v="4"/>
    <x v="0"/>
    <s v="modesg_inp_emss_bens_imoveis"/>
    <s v="nome_unidade_funcional"/>
    <x v="0"/>
    <s v="1. Concluído"/>
    <m/>
    <m/>
    <m/>
    <m/>
    <s v=""/>
    <s v=""/>
    <s v=""/>
    <m/>
    <m/>
    <m/>
    <m/>
    <m/>
    <x v="0"/>
    <m/>
  </r>
  <r>
    <x v="0"/>
    <x v="4"/>
    <x v="0"/>
    <s v="modesg_inp_emss_bens_imoveis"/>
    <s v="unidade_funcional"/>
    <x v="0"/>
    <s v="1. Concluído"/>
    <m/>
    <m/>
    <m/>
    <m/>
    <s v=""/>
    <s v=""/>
    <s v=""/>
    <m/>
    <m/>
    <m/>
    <m/>
    <m/>
    <x v="0"/>
    <m/>
  </r>
  <r>
    <x v="0"/>
    <x v="4"/>
    <x v="0"/>
    <s v="modesg_inp_emss_bens_imoveis"/>
    <s v="nome_fator_emissao"/>
    <x v="0"/>
    <s v="1. Concluído"/>
    <m/>
    <m/>
    <m/>
    <m/>
    <s v=""/>
    <s v=""/>
    <s v=""/>
    <m/>
    <m/>
    <m/>
    <m/>
    <m/>
    <x v="0"/>
    <m/>
  </r>
  <r>
    <x v="0"/>
    <x v="4"/>
    <x v="0"/>
    <s v="modesg_inp_emss_bens_imoveis"/>
    <s v="unidade_fator_de_emissao"/>
    <x v="0"/>
    <s v="1. Concluído"/>
    <m/>
    <m/>
    <m/>
    <m/>
    <s v=""/>
    <s v=""/>
    <s v=""/>
    <m/>
    <m/>
    <m/>
    <m/>
    <m/>
    <x v="0"/>
    <m/>
  </r>
  <r>
    <x v="0"/>
    <x v="4"/>
    <x v="0"/>
    <s v="modesg_inp_emss_bens_imoveis"/>
    <s v="score_qualidade"/>
    <x v="0"/>
    <s v="1. Concluído"/>
    <m/>
    <m/>
    <m/>
    <m/>
    <s v=""/>
    <s v=""/>
    <s v=""/>
    <m/>
    <m/>
    <m/>
    <m/>
    <m/>
    <x v="0"/>
    <m/>
  </r>
  <r>
    <x v="0"/>
    <x v="4"/>
    <x v="0"/>
    <s v="modesg_inp_emss_bens_imoveis"/>
    <s v="ano_fator_emissao"/>
    <x v="0"/>
    <s v="1. Concluído"/>
    <m/>
    <m/>
    <m/>
    <m/>
    <s v=""/>
    <s v=""/>
    <s v=""/>
    <m/>
    <m/>
    <m/>
    <m/>
    <m/>
    <x v="0"/>
    <m/>
  </r>
  <r>
    <x v="0"/>
    <x v="4"/>
    <x v="0"/>
    <s v="modesg_inp_emss_bens_imoveis"/>
    <s v="scp1_ftr_emss"/>
    <x v="0"/>
    <s v="1. Concluído"/>
    <m/>
    <m/>
    <m/>
    <m/>
    <s v=""/>
    <s v=""/>
    <s v=""/>
    <m/>
    <m/>
    <m/>
    <m/>
    <m/>
    <x v="0"/>
    <m/>
  </r>
  <r>
    <x v="0"/>
    <x v="4"/>
    <x v="0"/>
    <s v="modesg_inp_emss_bens_imoveis"/>
    <s v="scp2_ftr_emss"/>
    <x v="0"/>
    <s v="1. Concluído"/>
    <m/>
    <m/>
    <m/>
    <m/>
    <s v=""/>
    <s v=""/>
    <s v=""/>
    <m/>
    <m/>
    <m/>
    <m/>
    <m/>
    <x v="0"/>
    <m/>
  </r>
  <r>
    <x v="0"/>
    <x v="4"/>
    <x v="0"/>
    <s v="modesg_inp_project_finance"/>
    <s v="codigo_unidade"/>
    <x v="0"/>
    <s v="1. Concluído"/>
    <m/>
    <m/>
    <m/>
    <m/>
    <s v=""/>
    <s v=""/>
    <s v=""/>
    <m/>
    <m/>
    <m/>
    <m/>
    <m/>
    <x v="3"/>
    <s v="HF"/>
  </r>
  <r>
    <x v="0"/>
    <x v="4"/>
    <x v="0"/>
    <s v="modesg_inp_project_finance"/>
    <s v="nome_unidade"/>
    <x v="0"/>
    <s v="1. Concluído"/>
    <m/>
    <m/>
    <m/>
    <m/>
    <s v=""/>
    <s v=""/>
    <s v=""/>
    <m/>
    <m/>
    <m/>
    <m/>
    <m/>
    <x v="3"/>
    <s v="HF"/>
  </r>
  <r>
    <x v="0"/>
    <x v="4"/>
    <x v="0"/>
    <s v="modesg_inp_project_finance"/>
    <s v="kgl"/>
    <x v="0"/>
    <s v="1. Concluído"/>
    <m/>
    <m/>
    <m/>
    <m/>
    <s v=""/>
    <s v=""/>
    <s v=""/>
    <m/>
    <m/>
    <m/>
    <m/>
    <m/>
    <x v="3"/>
    <s v="HF"/>
  </r>
  <r>
    <x v="0"/>
    <x v="4"/>
    <x v="0"/>
    <s v="modesg_inp_project_finance"/>
    <s v="nome_legal_kgl"/>
    <x v="0"/>
    <s v="1. Concluído"/>
    <m/>
    <m/>
    <m/>
    <m/>
    <s v=""/>
    <s v=""/>
    <s v=""/>
    <m/>
    <m/>
    <m/>
    <m/>
    <m/>
    <x v="3"/>
    <s v="HF"/>
  </r>
  <r>
    <x v="0"/>
    <x v="4"/>
    <x v="0"/>
    <s v="modesg_inp_project_finance"/>
    <s v="kgl_top_entidade_principal"/>
    <x v="0"/>
    <s v="1. Concluído"/>
    <m/>
    <m/>
    <m/>
    <m/>
    <s v=""/>
    <s v=""/>
    <s v=""/>
    <m/>
    <m/>
    <m/>
    <m/>
    <m/>
    <x v="3"/>
    <s v="HF"/>
  </r>
  <r>
    <x v="0"/>
    <x v="4"/>
    <x v="0"/>
    <s v="modesg_inp_project_finance"/>
    <s v="kgl_entidade_principal"/>
    <x v="0"/>
    <s v="1. Concluído"/>
    <m/>
    <m/>
    <m/>
    <m/>
    <s v=""/>
    <s v=""/>
    <s v=""/>
    <m/>
    <m/>
    <m/>
    <m/>
    <m/>
    <x v="3"/>
    <s v="HF"/>
  </r>
  <r>
    <x v="0"/>
    <x v="4"/>
    <x v="0"/>
    <s v="modesg_inp_project_finance"/>
    <s v="nome_top_entidade_principal"/>
    <x v="0"/>
    <s v="1. Concluído"/>
    <m/>
    <m/>
    <m/>
    <m/>
    <s v=""/>
    <s v=""/>
    <s v=""/>
    <m/>
    <m/>
    <m/>
    <m/>
    <m/>
    <x v="3"/>
    <s v="HF"/>
  </r>
  <r>
    <x v="0"/>
    <x v="4"/>
    <x v="0"/>
    <s v="modesg_inp_project_finance"/>
    <s v="codigo_unidade_operativa"/>
    <x v="0"/>
    <s v="1. Concluído"/>
    <m/>
    <m/>
    <m/>
    <m/>
    <s v=""/>
    <s v=""/>
    <s v=""/>
    <m/>
    <m/>
    <m/>
    <m/>
    <m/>
    <x v="3"/>
    <s v="HF"/>
  </r>
  <r>
    <x v="0"/>
    <x v="4"/>
    <x v="0"/>
    <s v="modesg_inp_project_finance"/>
    <s v="nome_entidade_operativa"/>
    <x v="0"/>
    <s v="1. Concluído"/>
    <m/>
    <m/>
    <m/>
    <m/>
    <s v=""/>
    <s v=""/>
    <s v=""/>
    <m/>
    <m/>
    <m/>
    <m/>
    <m/>
    <x v="3"/>
    <s v="HF"/>
  </r>
  <r>
    <x v="0"/>
    <x v="2"/>
    <x v="1"/>
    <s v="modesg_out_bens_imoveis"/>
    <s v="n.a."/>
    <x v="0"/>
    <s v="1. Concluído"/>
    <m/>
    <m/>
    <m/>
    <m/>
    <s v=""/>
    <s v=""/>
    <s v=""/>
    <m/>
    <m/>
    <m/>
    <m/>
    <m/>
    <x v="0"/>
    <m/>
  </r>
  <r>
    <x v="0"/>
    <x v="2"/>
    <x v="0"/>
    <s v="modesg_out_bens_imoveis"/>
    <s v="cempbem"/>
    <x v="0"/>
    <s v="1. Concluído"/>
    <m/>
    <m/>
    <m/>
    <m/>
    <s v=""/>
    <s v=""/>
    <s v=""/>
    <m/>
    <m/>
    <m/>
    <m/>
    <m/>
    <x v="0"/>
    <m/>
  </r>
  <r>
    <x v="0"/>
    <x v="2"/>
    <x v="0"/>
    <s v="modesg_out_bens_imoveis"/>
    <s v="ckbalbem"/>
    <x v="0"/>
    <s v="1. Concluído"/>
    <m/>
    <m/>
    <m/>
    <m/>
    <s v=""/>
    <s v=""/>
    <s v=""/>
    <m/>
    <m/>
    <m/>
    <m/>
    <m/>
    <x v="0"/>
    <m/>
  </r>
  <r>
    <x v="0"/>
    <x v="2"/>
    <x v="0"/>
    <s v="modesg_out_bens_imoveis"/>
    <s v="ckctabem"/>
    <x v="0"/>
    <s v="1. Concluído"/>
    <m/>
    <m/>
    <m/>
    <m/>
    <s v=""/>
    <s v=""/>
    <s v=""/>
    <m/>
    <m/>
    <m/>
    <m/>
    <m/>
    <x v="0"/>
    <m/>
  </r>
  <r>
    <x v="0"/>
    <x v="2"/>
    <x v="0"/>
    <s v="modesg_out_bens_imoveis"/>
    <s v="ckrefbem"/>
    <x v="0"/>
    <s v="1. Concluído"/>
    <m/>
    <m/>
    <m/>
    <m/>
    <s v=""/>
    <s v=""/>
    <s v=""/>
    <m/>
    <m/>
    <m/>
    <m/>
    <m/>
    <x v="0"/>
    <m/>
  </r>
  <r>
    <x v="0"/>
    <x v="2"/>
    <x v="0"/>
    <s v="modesg_out_bens_imoveis"/>
    <s v="origem_scp1_emss"/>
    <x v="0"/>
    <s v="1. Concluído"/>
    <m/>
    <m/>
    <m/>
    <s v="Package X"/>
    <s v=""/>
    <s v=""/>
    <s v=""/>
    <m/>
    <m/>
    <m/>
    <m/>
    <m/>
    <x v="0"/>
    <m/>
  </r>
  <r>
    <x v="0"/>
    <x v="2"/>
    <x v="0"/>
    <s v="modesg_out_bens_imoveis"/>
    <s v="origem_scp2_emss"/>
    <x v="0"/>
    <s v="1. Concluído"/>
    <m/>
    <m/>
    <m/>
    <s v="Package X"/>
    <s v=""/>
    <s v=""/>
    <s v=""/>
    <m/>
    <m/>
    <m/>
    <m/>
    <m/>
    <x v="0"/>
    <m/>
  </r>
  <r>
    <x v="0"/>
    <x v="2"/>
    <x v="0"/>
    <s v="modesg_out_bens_imoveis"/>
    <s v="origem_scp3_emss"/>
    <x v="0"/>
    <s v="1. Concluído"/>
    <m/>
    <m/>
    <m/>
    <s v="Package X"/>
    <s v=""/>
    <s v=""/>
    <s v=""/>
    <m/>
    <m/>
    <m/>
    <m/>
    <m/>
    <x v="0"/>
    <m/>
  </r>
  <r>
    <x v="0"/>
    <x v="2"/>
    <x v="0"/>
    <s v="modesg_out_bens_imoveis"/>
    <s v="ref_date"/>
    <x v="0"/>
    <s v="1. Concluído"/>
    <m/>
    <m/>
    <m/>
    <m/>
    <s v=""/>
    <s v=""/>
    <s v=""/>
    <m/>
    <m/>
    <m/>
    <m/>
    <m/>
    <x v="0"/>
    <m/>
  </r>
  <r>
    <x v="0"/>
    <x v="2"/>
    <x v="0"/>
    <s v="modesg_out_bens_imoveis"/>
    <s v="scp1_emss"/>
    <x v="0"/>
    <s v="1. Concluído"/>
    <m/>
    <m/>
    <m/>
    <s v="Package X"/>
    <s v=""/>
    <s v=""/>
    <s v=""/>
    <m/>
    <m/>
    <m/>
    <m/>
    <m/>
    <x v="0"/>
    <m/>
  </r>
  <r>
    <x v="0"/>
    <x v="2"/>
    <x v="0"/>
    <s v="modesg_out_bens_imoveis"/>
    <s v="scp2_emss"/>
    <x v="0"/>
    <s v="1. Concluído"/>
    <m/>
    <m/>
    <m/>
    <s v="Package X"/>
    <s v=""/>
    <s v=""/>
    <s v=""/>
    <m/>
    <m/>
    <m/>
    <m/>
    <m/>
    <x v="0"/>
    <m/>
  </r>
  <r>
    <x v="0"/>
    <x v="2"/>
    <x v="0"/>
    <s v="modesg_out_bens_imoveis"/>
    <s v="scp3_emss"/>
    <x v="0"/>
    <s v="1. Concluído"/>
    <m/>
    <m/>
    <m/>
    <s v="Package X"/>
    <s v=""/>
    <s v=""/>
    <s v=""/>
    <m/>
    <m/>
    <m/>
    <m/>
    <m/>
    <x v="0"/>
    <m/>
  </r>
  <r>
    <x v="0"/>
    <x v="2"/>
    <x v="0"/>
    <s v="modesg_out_bens_imoveis"/>
    <s v="unidade_funcional_scp1_emss"/>
    <x v="0"/>
    <s v="1. Concluído"/>
    <m/>
    <m/>
    <m/>
    <s v="Package X"/>
    <s v=""/>
    <s v=""/>
    <s v=""/>
    <m/>
    <m/>
    <m/>
    <m/>
    <m/>
    <x v="0"/>
    <m/>
  </r>
  <r>
    <x v="0"/>
    <x v="2"/>
    <x v="0"/>
    <s v="modesg_out_bens_imoveis"/>
    <s v="unidade_funcional_scp2_emss"/>
    <x v="0"/>
    <s v="1. Concluído"/>
    <m/>
    <m/>
    <m/>
    <s v="Package X"/>
    <s v=""/>
    <s v=""/>
    <s v=""/>
    <m/>
    <m/>
    <m/>
    <m/>
    <m/>
    <x v="0"/>
    <m/>
  </r>
  <r>
    <x v="0"/>
    <x v="2"/>
    <x v="0"/>
    <s v="modesg_out_bens_imoveis"/>
    <s v="unidade_funcional_scp3_emss"/>
    <x v="0"/>
    <s v="1. Concluído"/>
    <m/>
    <m/>
    <m/>
    <s v="Package X"/>
    <s v=""/>
    <s v=""/>
    <s v=""/>
    <m/>
    <m/>
    <m/>
    <m/>
    <m/>
    <x v="0"/>
    <m/>
  </r>
  <r>
    <x v="0"/>
    <x v="2"/>
    <x v="1"/>
    <s v="modesg_out_empr_info_nfin"/>
    <s v="n.a."/>
    <x v="0"/>
    <s v="1. Concluído"/>
    <m/>
    <m/>
    <m/>
    <m/>
    <s v=""/>
    <s v=""/>
    <s v=""/>
    <m/>
    <m/>
    <m/>
    <m/>
    <m/>
    <x v="0"/>
    <m/>
  </r>
  <r>
    <x v="0"/>
    <x v="2"/>
    <x v="0"/>
    <s v="modesg_out_empr_info_nfin"/>
    <s v="cca_capex_enblng_algnd"/>
    <x v="0"/>
    <s v="1. Concluído"/>
    <m/>
    <m/>
    <m/>
    <m/>
    <s v=""/>
    <s v=""/>
    <s v=""/>
    <m/>
    <m/>
    <m/>
    <m/>
    <m/>
    <x v="0"/>
    <m/>
  </r>
  <r>
    <x v="0"/>
    <x v="2"/>
    <x v="0"/>
    <s v="modesg_out_empr_info_nfin"/>
    <s v="cca_capex_own_prfrmnce_algnd"/>
    <x v="0"/>
    <s v="1. Concluído"/>
    <m/>
    <m/>
    <m/>
    <m/>
    <s v=""/>
    <s v=""/>
    <s v=""/>
    <m/>
    <m/>
    <m/>
    <m/>
    <m/>
    <x v="0"/>
    <m/>
  </r>
  <r>
    <x v="0"/>
    <x v="2"/>
    <x v="0"/>
    <s v="modesg_out_empr_info_nfin"/>
    <s v="cca_capex_ttl_elgbl"/>
    <x v="0"/>
    <s v="1. Concluído"/>
    <m/>
    <m/>
    <m/>
    <m/>
    <s v=""/>
    <s v=""/>
    <s v=""/>
    <m/>
    <m/>
    <m/>
    <m/>
    <m/>
    <x v="0"/>
    <m/>
  </r>
  <r>
    <x v="0"/>
    <x v="2"/>
    <x v="0"/>
    <s v="modesg_out_empr_info_nfin"/>
    <s v="cca_trnvr_enblng_alignd"/>
    <x v="0"/>
    <s v="1. Concluído"/>
    <m/>
    <m/>
    <m/>
    <m/>
    <s v=""/>
    <s v=""/>
    <s v=""/>
    <m/>
    <m/>
    <m/>
    <m/>
    <m/>
    <x v="0"/>
    <m/>
  </r>
  <r>
    <x v="0"/>
    <x v="2"/>
    <x v="0"/>
    <s v="modesg_out_empr_info_nfin"/>
    <s v="cca_trnvr_ttl_elgbl"/>
    <x v="0"/>
    <s v="1. Concluído"/>
    <m/>
    <m/>
    <m/>
    <m/>
    <s v=""/>
    <s v=""/>
    <s v=""/>
    <m/>
    <m/>
    <m/>
    <m/>
    <m/>
    <x v="0"/>
    <m/>
  </r>
  <r>
    <x v="0"/>
    <x v="2"/>
    <x v="0"/>
    <s v="modesg_out_empr_info_nfin"/>
    <s v="cca_turnover_own_prfrmnce_algnd"/>
    <x v="0"/>
    <s v="1. Concluído"/>
    <m/>
    <m/>
    <m/>
    <m/>
    <s v=""/>
    <s v=""/>
    <s v=""/>
    <m/>
    <m/>
    <m/>
    <m/>
    <m/>
    <x v="0"/>
    <m/>
  </r>
  <r>
    <x v="0"/>
    <x v="2"/>
    <x v="0"/>
    <s v="modesg_out_empr_info_nfin"/>
    <s v="ccm_capex_enblng_algnd"/>
    <x v="0"/>
    <s v="1. Concluído"/>
    <m/>
    <m/>
    <m/>
    <m/>
    <s v=""/>
    <s v=""/>
    <s v=""/>
    <m/>
    <m/>
    <m/>
    <m/>
    <m/>
    <x v="0"/>
    <m/>
  </r>
  <r>
    <x v="0"/>
    <x v="2"/>
    <x v="0"/>
    <s v="modesg_out_empr_info_nfin"/>
    <s v="ccm_capex_own_prfrmnce_algnd"/>
    <x v="0"/>
    <s v="1. Concluído"/>
    <m/>
    <m/>
    <m/>
    <m/>
    <s v=""/>
    <s v=""/>
    <s v=""/>
    <m/>
    <m/>
    <m/>
    <m/>
    <m/>
    <x v="0"/>
    <m/>
  </r>
  <r>
    <x v="0"/>
    <x v="2"/>
    <x v="0"/>
    <s v="modesg_out_empr_info_nfin"/>
    <s v="ccm_capex_trnstn_algnd"/>
    <x v="0"/>
    <s v="1. Concluído"/>
    <m/>
    <m/>
    <m/>
    <m/>
    <s v=""/>
    <s v=""/>
    <s v=""/>
    <m/>
    <m/>
    <m/>
    <m/>
    <m/>
    <x v="0"/>
    <m/>
  </r>
  <r>
    <x v="0"/>
    <x v="2"/>
    <x v="0"/>
    <s v="modesg_out_empr_info_nfin"/>
    <s v="ccm_capex_ttl_elgbl"/>
    <x v="0"/>
    <s v="1. Concluído"/>
    <m/>
    <m/>
    <m/>
    <m/>
    <s v=""/>
    <s v=""/>
    <s v=""/>
    <m/>
    <m/>
    <m/>
    <m/>
    <m/>
    <x v="0"/>
    <m/>
  </r>
  <r>
    <x v="0"/>
    <x v="2"/>
    <x v="0"/>
    <s v="modesg_out_empr_info_nfin"/>
    <s v="ccm_trnvr_enblng_algnd"/>
    <x v="0"/>
    <s v="1. Concluído"/>
    <m/>
    <m/>
    <m/>
    <m/>
    <s v=""/>
    <s v=""/>
    <s v=""/>
    <m/>
    <m/>
    <m/>
    <m/>
    <m/>
    <x v="0"/>
    <m/>
  </r>
  <r>
    <x v="0"/>
    <x v="2"/>
    <x v="0"/>
    <s v="modesg_out_empr_info_nfin"/>
    <s v="ccm_trnvr_own_prfrmnce_algnd"/>
    <x v="0"/>
    <s v="1. Concluído"/>
    <m/>
    <m/>
    <m/>
    <m/>
    <s v=""/>
    <s v=""/>
    <s v=""/>
    <m/>
    <m/>
    <m/>
    <m/>
    <m/>
    <x v="0"/>
    <m/>
  </r>
  <r>
    <x v="0"/>
    <x v="2"/>
    <x v="0"/>
    <s v="modesg_out_empr_info_nfin"/>
    <s v="ccm_trnvr_trnstn_alignd"/>
    <x v="0"/>
    <s v="1. Concluído"/>
    <m/>
    <m/>
    <m/>
    <m/>
    <s v=""/>
    <s v=""/>
    <s v=""/>
    <m/>
    <m/>
    <m/>
    <m/>
    <m/>
    <x v="0"/>
    <m/>
  </r>
  <r>
    <x v="0"/>
    <x v="2"/>
    <x v="0"/>
    <s v="modesg_out_empr_info_nfin"/>
    <s v="ccm_trnvr_ttl_elgbl"/>
    <x v="0"/>
    <s v="1. Concluído"/>
    <m/>
    <m/>
    <m/>
    <m/>
    <s v=""/>
    <s v=""/>
    <s v=""/>
    <m/>
    <m/>
    <m/>
    <m/>
    <m/>
    <x v="0"/>
    <m/>
  </r>
  <r>
    <x v="0"/>
    <x v="2"/>
    <x v="0"/>
    <s v="modesg_out_empr_info_nfin"/>
    <s v="flg_emprs_excl_paris"/>
    <x v="0"/>
    <s v="1. Concluído"/>
    <m/>
    <m/>
    <m/>
    <m/>
    <s v=""/>
    <s v=""/>
    <s v=""/>
    <m/>
    <m/>
    <m/>
    <m/>
    <m/>
    <x v="0"/>
    <m/>
  </r>
  <r>
    <x v="0"/>
    <x v="2"/>
    <x v="0"/>
    <s v="modesg_out_empr_info_nfin"/>
    <s v="flg_nfrd"/>
    <x v="0"/>
    <s v="1. Concluído"/>
    <m/>
    <m/>
    <m/>
    <m/>
    <s v=""/>
    <s v=""/>
    <s v=""/>
    <m/>
    <m/>
    <m/>
    <m/>
    <m/>
    <x v="0"/>
    <m/>
  </r>
  <r>
    <x v="0"/>
    <x v="2"/>
    <x v="0"/>
    <s v="modesg_out_empr_info_nfin"/>
    <s v="origem_alinhamentos"/>
    <x v="0"/>
    <s v="1. Concluído"/>
    <m/>
    <m/>
    <m/>
    <m/>
    <s v=""/>
    <s v=""/>
    <s v=""/>
    <m/>
    <m/>
    <m/>
    <m/>
    <m/>
    <x v="0"/>
    <m/>
  </r>
  <r>
    <x v="0"/>
    <x v="2"/>
    <x v="0"/>
    <s v="modesg_out_empr_info_nfin"/>
    <s v="origem_flg_emprs_excl_paris"/>
    <x v="0"/>
    <s v="1. Concluído"/>
    <m/>
    <m/>
    <m/>
    <m/>
    <s v=""/>
    <s v=""/>
    <s v=""/>
    <m/>
    <m/>
    <m/>
    <m/>
    <m/>
    <x v="0"/>
    <m/>
  </r>
  <r>
    <x v="0"/>
    <x v="2"/>
    <x v="0"/>
    <s v="modesg_out_empr_info_nfin"/>
    <s v="origem_flg_nfrd"/>
    <x v="0"/>
    <s v="1. Concluído"/>
    <m/>
    <m/>
    <m/>
    <m/>
    <s v=""/>
    <s v=""/>
    <s v=""/>
    <m/>
    <m/>
    <m/>
    <m/>
    <m/>
    <x v="0"/>
    <m/>
  </r>
  <r>
    <x v="0"/>
    <x v="2"/>
    <x v="0"/>
    <s v="modesg_out_empr_info_nfin"/>
    <s v="ref_date"/>
    <x v="0"/>
    <s v="1. Concluído"/>
    <m/>
    <m/>
    <m/>
    <m/>
    <s v=""/>
    <s v=""/>
    <s v=""/>
    <m/>
    <m/>
    <m/>
    <m/>
    <m/>
    <x v="0"/>
    <m/>
  </r>
  <r>
    <x v="0"/>
    <x v="2"/>
    <x v="0"/>
    <s v="modesg_out_empr_info_nfin"/>
    <s v="zcliente"/>
    <x v="0"/>
    <s v="1. Concluído"/>
    <m/>
    <m/>
    <m/>
    <m/>
    <s v=""/>
    <s v=""/>
    <s v=""/>
    <m/>
    <m/>
    <m/>
    <m/>
    <m/>
    <x v="0"/>
    <m/>
  </r>
  <r>
    <x v="0"/>
    <x v="2"/>
    <x v="1"/>
    <s v="modesg_out_emss_vcls"/>
    <s v="n.a."/>
    <x v="0"/>
    <s v="1. Concluído"/>
    <m/>
    <m/>
    <m/>
    <m/>
    <s v=""/>
    <s v=""/>
    <s v=""/>
    <m/>
    <m/>
    <m/>
    <m/>
    <m/>
    <x v="0"/>
    <m/>
  </r>
  <r>
    <x v="0"/>
    <x v="2"/>
    <x v="0"/>
    <s v="modesg_out_emss_vcls"/>
    <s v="cempbem"/>
    <x v="0"/>
    <s v="1. Concluído"/>
    <m/>
    <m/>
    <m/>
    <m/>
    <s v=""/>
    <s v=""/>
    <s v=""/>
    <m/>
    <m/>
    <m/>
    <m/>
    <m/>
    <x v="0"/>
    <m/>
  </r>
  <r>
    <x v="0"/>
    <x v="2"/>
    <x v="0"/>
    <s v="modesg_out_emss_vcls"/>
    <s v="ckbalbem"/>
    <x v="0"/>
    <s v="1. Concluído"/>
    <m/>
    <m/>
    <m/>
    <m/>
    <s v=""/>
    <s v=""/>
    <s v=""/>
    <m/>
    <m/>
    <m/>
    <m/>
    <m/>
    <x v="0"/>
    <m/>
  </r>
  <r>
    <x v="0"/>
    <x v="2"/>
    <x v="0"/>
    <s v="modesg_out_emss_vcls"/>
    <s v="ckctabem"/>
    <x v="0"/>
    <s v="1. Concluído"/>
    <m/>
    <m/>
    <m/>
    <m/>
    <s v=""/>
    <s v=""/>
    <s v=""/>
    <m/>
    <m/>
    <m/>
    <m/>
    <m/>
    <x v="0"/>
    <m/>
  </r>
  <r>
    <x v="0"/>
    <x v="2"/>
    <x v="0"/>
    <s v="modesg_out_emss_vcls"/>
    <s v="ckrefbem"/>
    <x v="0"/>
    <s v="1. Concluído"/>
    <m/>
    <m/>
    <m/>
    <m/>
    <s v=""/>
    <s v=""/>
    <s v=""/>
    <m/>
    <m/>
    <m/>
    <m/>
    <m/>
    <x v="0"/>
    <m/>
  </r>
  <r>
    <x v="0"/>
    <x v="2"/>
    <x v="0"/>
    <s v="modesg_out_emss_vcls"/>
    <s v="cnsm_co2"/>
    <x v="0"/>
    <s v="1. Concluído"/>
    <m/>
    <m/>
    <m/>
    <m/>
    <s v=""/>
    <s v=""/>
    <s v=""/>
    <m/>
    <m/>
    <m/>
    <m/>
    <m/>
    <x v="0"/>
    <m/>
  </r>
  <r>
    <x v="0"/>
    <x v="2"/>
    <x v="0"/>
    <s v="modesg_out_emss_vcls"/>
    <s v="origem_scp1_emss"/>
    <x v="0"/>
    <s v="1. Concluído"/>
    <m/>
    <m/>
    <m/>
    <s v="Package X"/>
    <s v=""/>
    <s v=""/>
    <s v=""/>
    <m/>
    <m/>
    <m/>
    <m/>
    <m/>
    <x v="0"/>
    <m/>
  </r>
  <r>
    <x v="0"/>
    <x v="2"/>
    <x v="0"/>
    <s v="modesg_out_emss_vcls"/>
    <s v="origem_scp2_emss"/>
    <x v="0"/>
    <s v="1. Concluído"/>
    <m/>
    <m/>
    <m/>
    <s v="Package X"/>
    <s v=""/>
    <s v=""/>
    <s v=""/>
    <m/>
    <m/>
    <m/>
    <m/>
    <m/>
    <x v="0"/>
    <m/>
  </r>
  <r>
    <x v="0"/>
    <x v="2"/>
    <x v="0"/>
    <s v="modesg_out_emss_vcls"/>
    <s v="origem_scp3_emss"/>
    <x v="0"/>
    <s v="1. Concluído"/>
    <m/>
    <m/>
    <m/>
    <s v="Package X"/>
    <s v=""/>
    <s v=""/>
    <s v=""/>
    <m/>
    <m/>
    <m/>
    <m/>
    <m/>
    <x v="0"/>
    <m/>
  </r>
  <r>
    <x v="0"/>
    <x v="2"/>
    <x v="0"/>
    <s v="modesg_out_emss_vcls"/>
    <s v="ref_date"/>
    <x v="0"/>
    <s v="1. Concluído"/>
    <m/>
    <m/>
    <m/>
    <m/>
    <s v=""/>
    <s v=""/>
    <s v=""/>
    <m/>
    <m/>
    <m/>
    <m/>
    <m/>
    <x v="0"/>
    <m/>
  </r>
  <r>
    <x v="0"/>
    <x v="2"/>
    <x v="0"/>
    <s v="modesg_out_emss_vcls"/>
    <s v="scp1_emss"/>
    <x v="0"/>
    <s v="1. Concluído"/>
    <m/>
    <m/>
    <m/>
    <s v="Package X"/>
    <s v=""/>
    <s v=""/>
    <s v=""/>
    <m/>
    <m/>
    <m/>
    <m/>
    <m/>
    <x v="0"/>
    <m/>
  </r>
  <r>
    <x v="0"/>
    <x v="2"/>
    <x v="0"/>
    <s v="modesg_out_emss_vcls"/>
    <s v="scp2_emss"/>
    <x v="0"/>
    <s v="1. Concluído"/>
    <m/>
    <m/>
    <m/>
    <s v="Package X"/>
    <s v=""/>
    <s v=""/>
    <s v=""/>
    <m/>
    <m/>
    <m/>
    <m/>
    <m/>
    <x v="0"/>
    <m/>
  </r>
  <r>
    <x v="0"/>
    <x v="2"/>
    <x v="0"/>
    <s v="modesg_out_emss_vcls"/>
    <s v="scp3_emss"/>
    <x v="0"/>
    <s v="1. Concluído"/>
    <m/>
    <m/>
    <m/>
    <s v="Package X"/>
    <s v=""/>
    <s v=""/>
    <s v=""/>
    <m/>
    <m/>
    <m/>
    <m/>
    <m/>
    <x v="0"/>
    <m/>
  </r>
  <r>
    <x v="0"/>
    <x v="2"/>
    <x v="0"/>
    <s v="modesg_out_emss_vcls"/>
    <s v="unidade_funcional_scp1_emss"/>
    <x v="0"/>
    <s v="1. Concluído"/>
    <m/>
    <m/>
    <m/>
    <s v="Package X"/>
    <s v=""/>
    <s v=""/>
    <s v=""/>
    <m/>
    <m/>
    <m/>
    <m/>
    <m/>
    <x v="0"/>
    <m/>
  </r>
  <r>
    <x v="0"/>
    <x v="2"/>
    <x v="0"/>
    <s v="modesg_out_emss_vcls"/>
    <s v="unidade_funcional_scp2_emss"/>
    <x v="0"/>
    <s v="1. Concluído"/>
    <m/>
    <m/>
    <m/>
    <s v="Package X"/>
    <s v=""/>
    <s v=""/>
    <s v=""/>
    <m/>
    <m/>
    <m/>
    <m/>
    <m/>
    <x v="0"/>
    <m/>
  </r>
  <r>
    <x v="0"/>
    <x v="2"/>
    <x v="0"/>
    <s v="modesg_out_emss_vcls"/>
    <s v="unidade_funcional_scp3_emss"/>
    <x v="0"/>
    <s v="1. Concluído"/>
    <m/>
    <m/>
    <m/>
    <s v="Package X"/>
    <s v=""/>
    <s v=""/>
    <s v=""/>
    <m/>
    <m/>
    <m/>
    <m/>
    <m/>
    <x v="0"/>
    <m/>
  </r>
  <r>
    <x v="0"/>
    <x v="2"/>
    <x v="0"/>
    <s v="modesg_out_sfics_taxon_europeia"/>
    <s v="ordem"/>
    <x v="5"/>
    <s v="0. Cancelado"/>
    <m/>
    <m/>
    <m/>
    <m/>
    <s v=""/>
    <s v=""/>
    <s v=""/>
    <m/>
    <m/>
    <m/>
    <m/>
    <m/>
    <x v="0"/>
    <m/>
  </r>
  <r>
    <x v="0"/>
    <x v="1"/>
    <x v="0"/>
    <s v="lt003_entity"/>
    <s v="txnmy_elgbl_capex_ccm"/>
    <x v="0"/>
    <s v="1. Concluído"/>
    <m/>
    <m/>
    <m/>
    <m/>
    <s v=""/>
    <s v=""/>
    <s v=""/>
    <m/>
    <m/>
    <m/>
    <m/>
    <m/>
    <x v="0"/>
    <m/>
  </r>
  <r>
    <x v="0"/>
    <x v="1"/>
    <x v="0"/>
    <s v="lt003_entity"/>
    <s v="txnmy_elgbl_trnvr_ccm"/>
    <x v="0"/>
    <s v="1. Concluído"/>
    <m/>
    <m/>
    <m/>
    <m/>
    <s v=""/>
    <s v=""/>
    <s v=""/>
    <m/>
    <m/>
    <m/>
    <m/>
    <m/>
    <x v="0"/>
    <m/>
  </r>
  <r>
    <x v="0"/>
    <x v="1"/>
    <x v="0"/>
    <s v="lt003_entity"/>
    <s v="txnmy_elgbl_capex_cca"/>
    <x v="0"/>
    <s v="1. Concluído"/>
    <m/>
    <m/>
    <m/>
    <m/>
    <s v=""/>
    <s v=""/>
    <s v=""/>
    <m/>
    <m/>
    <m/>
    <m/>
    <m/>
    <x v="0"/>
    <m/>
  </r>
  <r>
    <x v="0"/>
    <x v="1"/>
    <x v="0"/>
    <s v="lt003_entity"/>
    <s v="txnmy_elgbl_trnvr_cca"/>
    <x v="0"/>
    <s v="1. Concluído"/>
    <m/>
    <m/>
    <m/>
    <m/>
    <s v=""/>
    <s v=""/>
    <s v=""/>
    <m/>
    <m/>
    <m/>
    <m/>
    <m/>
    <x v="0"/>
    <m/>
  </r>
  <r>
    <x v="0"/>
    <x v="1"/>
    <x v="0"/>
    <s v="lt003_entity"/>
    <s v="enblng_capex_ccm"/>
    <x v="0"/>
    <s v="1. Concluído"/>
    <m/>
    <m/>
    <m/>
    <m/>
    <s v=""/>
    <s v=""/>
    <s v=""/>
    <m/>
    <m/>
    <m/>
    <m/>
    <m/>
    <x v="0"/>
    <m/>
  </r>
  <r>
    <x v="0"/>
    <x v="1"/>
    <x v="0"/>
    <s v="lt003_entity"/>
    <s v="enblng_capex_cca"/>
    <x v="0"/>
    <s v="1. Concluído"/>
    <m/>
    <m/>
    <m/>
    <m/>
    <s v=""/>
    <s v=""/>
    <s v=""/>
    <m/>
    <m/>
    <m/>
    <m/>
    <m/>
    <x v="0"/>
    <m/>
  </r>
  <r>
    <x v="0"/>
    <x v="1"/>
    <x v="0"/>
    <s v="lt003_entity"/>
    <s v="trnstnl_capex"/>
    <x v="0"/>
    <s v="1. Concluído"/>
    <m/>
    <m/>
    <m/>
    <m/>
    <s v=""/>
    <s v=""/>
    <s v=""/>
    <m/>
    <m/>
    <m/>
    <m/>
    <m/>
    <x v="0"/>
    <m/>
  </r>
  <r>
    <x v="0"/>
    <x v="1"/>
    <x v="0"/>
    <s v="lt003_entity"/>
    <s v="pure_capex_ccm"/>
    <x v="0"/>
    <s v="1. Concluído"/>
    <m/>
    <m/>
    <m/>
    <m/>
    <s v=""/>
    <s v=""/>
    <s v=""/>
    <m/>
    <m/>
    <m/>
    <m/>
    <m/>
    <x v="0"/>
    <m/>
  </r>
  <r>
    <x v="0"/>
    <x v="1"/>
    <x v="0"/>
    <s v="lt003_entity"/>
    <s v="pure_capex_cca"/>
    <x v="0"/>
    <s v="1. Concluído"/>
    <m/>
    <m/>
    <m/>
    <m/>
    <s v=""/>
    <s v=""/>
    <s v=""/>
    <m/>
    <m/>
    <m/>
    <m/>
    <m/>
    <x v="0"/>
    <m/>
  </r>
  <r>
    <x v="0"/>
    <x v="1"/>
    <x v="0"/>
    <s v="lt003_entity"/>
    <s v="enblng_trnvr_ccm"/>
    <x v="0"/>
    <s v="1. Concluído"/>
    <m/>
    <m/>
    <m/>
    <m/>
    <s v=""/>
    <s v=""/>
    <s v=""/>
    <m/>
    <m/>
    <m/>
    <m/>
    <m/>
    <x v="0"/>
    <m/>
  </r>
  <r>
    <x v="0"/>
    <x v="1"/>
    <x v="0"/>
    <s v="lt003_entity"/>
    <s v="enblng_trnvr_cca"/>
    <x v="0"/>
    <s v="1. Concluído"/>
    <m/>
    <m/>
    <m/>
    <m/>
    <s v=""/>
    <s v=""/>
    <s v=""/>
    <m/>
    <m/>
    <m/>
    <m/>
    <m/>
    <x v="0"/>
    <m/>
  </r>
  <r>
    <x v="0"/>
    <x v="1"/>
    <x v="0"/>
    <s v="lt003_entity"/>
    <s v="trnstnl_trnvr"/>
    <x v="0"/>
    <s v="1. Concluído"/>
    <m/>
    <m/>
    <m/>
    <m/>
    <s v=""/>
    <s v=""/>
    <s v=""/>
    <m/>
    <m/>
    <m/>
    <m/>
    <m/>
    <x v="0"/>
    <m/>
  </r>
  <r>
    <x v="0"/>
    <x v="1"/>
    <x v="0"/>
    <s v="lt003_entity"/>
    <s v="pure_trnvr_ccm"/>
    <x v="0"/>
    <s v="1. Concluído"/>
    <m/>
    <m/>
    <m/>
    <m/>
    <s v=""/>
    <s v=""/>
    <s v=""/>
    <m/>
    <m/>
    <m/>
    <m/>
    <m/>
    <x v="0"/>
    <m/>
  </r>
  <r>
    <x v="0"/>
    <x v="1"/>
    <x v="0"/>
    <s v="lt003_entity"/>
    <s v="pure_trnvr_cca"/>
    <x v="0"/>
    <s v="1. Concluído"/>
    <m/>
    <m/>
    <m/>
    <m/>
    <s v=""/>
    <s v=""/>
    <s v=""/>
    <m/>
    <m/>
    <m/>
    <m/>
    <m/>
    <x v="0"/>
    <m/>
  </r>
  <r>
    <x v="0"/>
    <x v="1"/>
    <x v="0"/>
    <s v="lt003_entity"/>
    <s v="flg_nfrd_applcblty"/>
    <x v="0"/>
    <s v="1. Concluído"/>
    <m/>
    <m/>
    <m/>
    <m/>
    <s v=""/>
    <s v=""/>
    <s v=""/>
    <m/>
    <m/>
    <m/>
    <m/>
    <m/>
    <x v="0"/>
    <m/>
  </r>
  <r>
    <x v="0"/>
    <x v="1"/>
    <x v="0"/>
    <s v="lt003_entity"/>
    <s v="cntrprty_emssns_scp1"/>
    <x v="0"/>
    <s v="1. Concluído"/>
    <m/>
    <m/>
    <m/>
    <m/>
    <s v=""/>
    <s v=""/>
    <s v=""/>
    <m/>
    <m/>
    <m/>
    <m/>
    <m/>
    <x v="0"/>
    <m/>
  </r>
  <r>
    <x v="0"/>
    <x v="1"/>
    <x v="0"/>
    <s v="lt003_entity"/>
    <s v="cntrprty_emssns_scp2"/>
    <x v="0"/>
    <s v="1. Concluído"/>
    <m/>
    <m/>
    <m/>
    <m/>
    <s v=""/>
    <s v=""/>
    <s v=""/>
    <m/>
    <m/>
    <m/>
    <m/>
    <m/>
    <x v="0"/>
    <m/>
  </r>
  <r>
    <x v="0"/>
    <x v="1"/>
    <x v="0"/>
    <s v="lt003_entity"/>
    <s v="cntrprty_emssns_scp3"/>
    <x v="0"/>
    <s v="1. Concluído"/>
    <m/>
    <m/>
    <m/>
    <m/>
    <s v=""/>
    <s v=""/>
    <s v=""/>
    <m/>
    <m/>
    <m/>
    <m/>
    <m/>
    <x v="0"/>
    <m/>
  </r>
  <r>
    <x v="0"/>
    <x v="1"/>
    <x v="0"/>
    <s v="lt003_entity"/>
    <s v="flg_excldd_eu_prs_algnd_bnchmrk"/>
    <x v="0"/>
    <s v="1. Concluído"/>
    <m/>
    <m/>
    <m/>
    <m/>
    <s v=""/>
    <s v=""/>
    <s v=""/>
    <m/>
    <m/>
    <m/>
    <m/>
    <m/>
    <x v="0"/>
    <m/>
  </r>
  <r>
    <x v="0"/>
    <x v="1"/>
    <x v="0"/>
    <s v="lt003_entity"/>
    <s v="pst_cd"/>
    <x v="0"/>
    <s v="1. Concluído"/>
    <m/>
    <m/>
    <m/>
    <m/>
    <s v=""/>
    <s v=""/>
    <s v=""/>
    <m/>
    <m/>
    <m/>
    <m/>
    <m/>
    <x v="0"/>
    <m/>
  </r>
  <r>
    <x v="0"/>
    <x v="1"/>
    <x v="0"/>
    <s v="lt003_entity"/>
    <s v="ttl_lblty"/>
    <x v="0"/>
    <s v="1. Concluído"/>
    <m/>
    <m/>
    <m/>
    <m/>
    <s v=""/>
    <s v=""/>
    <s v=""/>
    <d v="2024-10-28T00:00:00"/>
    <m/>
    <m/>
    <m/>
    <m/>
    <x v="0"/>
    <m/>
  </r>
  <r>
    <x v="0"/>
    <x v="1"/>
    <x v="0"/>
    <s v="lt003_entity"/>
    <s v="isin"/>
    <x v="0"/>
    <s v="1. Concluído"/>
    <m/>
    <m/>
    <m/>
    <m/>
    <s v=""/>
    <s v=""/>
    <s v=""/>
    <d v="2024-10-23T00:00:00"/>
    <m/>
    <m/>
    <m/>
    <m/>
    <x v="0"/>
    <m/>
  </r>
  <r>
    <x v="0"/>
    <x v="1"/>
    <x v="0"/>
    <s v="lt003_entity"/>
    <s v="grp_annl_trnvr_le"/>
    <x v="0"/>
    <s v="1. Concluído"/>
    <m/>
    <m/>
    <m/>
    <m/>
    <s v=""/>
    <s v=""/>
    <s v=""/>
    <d v="2024-10-28T00:00:00"/>
    <m/>
    <m/>
    <m/>
    <m/>
    <x v="0"/>
    <m/>
  </r>
  <r>
    <x v="0"/>
    <x v="1"/>
    <x v="0"/>
    <s v="lt003_entity"/>
    <s v="grp_ttl_lblty"/>
    <x v="0"/>
    <s v="1. Concluído"/>
    <m/>
    <m/>
    <m/>
    <m/>
    <s v=""/>
    <s v=""/>
    <s v=""/>
    <d v="2024-10-28T00:00:00"/>
    <m/>
    <m/>
    <m/>
    <m/>
    <x v="0"/>
    <m/>
  </r>
  <r>
    <x v="0"/>
    <x v="1"/>
    <x v="0"/>
    <s v="lt003_entity"/>
    <s v="flg_grp_nfrd_applcblty"/>
    <x v="0"/>
    <s v="1. Concluído"/>
    <m/>
    <m/>
    <m/>
    <m/>
    <s v=""/>
    <s v=""/>
    <s v=""/>
    <d v="2024-10-23T00:00:00"/>
    <m/>
    <m/>
    <m/>
    <m/>
    <x v="0"/>
    <m/>
  </r>
  <r>
    <x v="0"/>
    <x v="1"/>
    <x v="0"/>
    <s v="lt003_entity"/>
    <s v="grp_emssns_scp1"/>
    <x v="0"/>
    <s v="1. Concluído"/>
    <m/>
    <m/>
    <m/>
    <m/>
    <s v=""/>
    <s v=""/>
    <s v=""/>
    <d v="2024-10-23T00:00:00"/>
    <m/>
    <m/>
    <m/>
    <m/>
    <x v="0"/>
    <m/>
  </r>
  <r>
    <x v="0"/>
    <x v="1"/>
    <x v="0"/>
    <s v="lt003_entity"/>
    <s v="grp_emssns_scp2"/>
    <x v="0"/>
    <s v="1. Concluído"/>
    <m/>
    <m/>
    <m/>
    <m/>
    <s v=""/>
    <s v=""/>
    <s v=""/>
    <d v="2024-10-23T00:00:00"/>
    <m/>
    <m/>
    <m/>
    <m/>
    <x v="0"/>
    <m/>
  </r>
  <r>
    <x v="0"/>
    <x v="1"/>
    <x v="0"/>
    <s v="lt003_entity"/>
    <s v="grp_emssns_scp3"/>
    <x v="0"/>
    <s v="1. Concluído"/>
    <m/>
    <m/>
    <m/>
    <m/>
    <s v=""/>
    <s v=""/>
    <s v=""/>
    <d v="2024-10-23T00:00:00"/>
    <m/>
    <m/>
    <m/>
    <m/>
    <x v="0"/>
    <m/>
  </r>
  <r>
    <x v="0"/>
    <x v="1"/>
    <x v="0"/>
    <s v="lt004_protection"/>
    <s v="typ_epc_lbl"/>
    <x v="0"/>
    <s v="1. Concluído"/>
    <m/>
    <m/>
    <m/>
    <s v="Package X"/>
    <s v=""/>
    <s v=""/>
    <s v=""/>
    <m/>
    <m/>
    <m/>
    <m/>
    <m/>
    <x v="0"/>
    <m/>
  </r>
  <r>
    <x v="0"/>
    <x v="1"/>
    <x v="0"/>
    <s v="lt004_protection"/>
    <s v="epc_lbl"/>
    <x v="0"/>
    <s v="1. Concluído"/>
    <m/>
    <m/>
    <m/>
    <s v="Package X"/>
    <s v=""/>
    <s v=""/>
    <s v=""/>
    <m/>
    <m/>
    <m/>
    <m/>
    <m/>
    <x v="0"/>
    <m/>
  </r>
  <r>
    <x v="0"/>
    <x v="1"/>
    <x v="0"/>
    <s v="lt004_protection"/>
    <s v="emssns_scp1_prtctn"/>
    <x v="0"/>
    <s v="1. Concluído"/>
    <m/>
    <m/>
    <m/>
    <s v="Package X"/>
    <s v=""/>
    <s v=""/>
    <s v=""/>
    <m/>
    <m/>
    <m/>
    <m/>
    <m/>
    <x v="0"/>
    <m/>
  </r>
  <r>
    <x v="0"/>
    <x v="1"/>
    <x v="0"/>
    <s v="lt004_protection"/>
    <s v="emssns_scp2_prtctn"/>
    <x v="0"/>
    <s v="1. Concluído"/>
    <m/>
    <m/>
    <m/>
    <s v="Package X"/>
    <s v=""/>
    <s v=""/>
    <s v=""/>
    <m/>
    <m/>
    <m/>
    <m/>
    <m/>
    <x v="0"/>
    <m/>
  </r>
  <r>
    <x v="0"/>
    <x v="1"/>
    <x v="0"/>
    <s v="lt004_protection"/>
    <s v="emssns_scp3_prtctn"/>
    <x v="0"/>
    <s v="1. Concluído"/>
    <m/>
    <m/>
    <m/>
    <s v="Package X"/>
    <s v=""/>
    <s v=""/>
    <s v=""/>
    <m/>
    <m/>
    <m/>
    <m/>
    <m/>
    <x v="0"/>
    <m/>
  </r>
  <r>
    <x v="0"/>
    <x v="1"/>
    <x v="0"/>
    <s v="lt004_protection"/>
    <s v="mthd_usd_prtctn_scp_1"/>
    <x v="0"/>
    <s v="1. Concluído"/>
    <m/>
    <m/>
    <m/>
    <s v="Package X"/>
    <s v=""/>
    <s v=""/>
    <s v=""/>
    <m/>
    <m/>
    <m/>
    <m/>
    <m/>
    <x v="0"/>
    <m/>
  </r>
  <r>
    <x v="0"/>
    <x v="1"/>
    <x v="0"/>
    <s v="lt004_protection"/>
    <s v="mthd_usd_prtctn_scp_2"/>
    <x v="0"/>
    <s v="1. Concluído"/>
    <m/>
    <m/>
    <m/>
    <s v="Package X"/>
    <s v=""/>
    <s v=""/>
    <s v=""/>
    <m/>
    <m/>
    <m/>
    <m/>
    <m/>
    <x v="0"/>
    <m/>
  </r>
  <r>
    <x v="0"/>
    <x v="1"/>
    <x v="0"/>
    <s v="lt004_protection"/>
    <s v="mthd_usd_prtctn_scp_3"/>
    <x v="0"/>
    <s v="1. Concluído"/>
    <m/>
    <m/>
    <m/>
    <s v="Package X"/>
    <s v=""/>
    <s v=""/>
    <s v=""/>
    <m/>
    <m/>
    <m/>
    <m/>
    <m/>
    <x v="0"/>
    <m/>
  </r>
  <r>
    <x v="0"/>
    <x v="1"/>
    <x v="0"/>
    <s v="lt002_instrument"/>
    <s v="rsk_mtgtd_cct"/>
    <x v="0"/>
    <s v="1. Concluído"/>
    <m/>
    <m/>
    <m/>
    <m/>
    <s v=""/>
    <s v=""/>
    <s v=""/>
    <d v="2024-10-30T00:00:00"/>
    <m/>
    <m/>
    <m/>
    <m/>
    <x v="0"/>
    <m/>
  </r>
  <r>
    <x v="0"/>
    <x v="1"/>
    <x v="0"/>
    <s v="lt007_instr_activity"/>
    <s v="envrnmntl_objctv"/>
    <x v="0"/>
    <s v="1. Concluído"/>
    <m/>
    <m/>
    <m/>
    <m/>
    <s v=""/>
    <s v=""/>
    <s v=""/>
    <d v="2024-10-28T00:00:00"/>
    <m/>
    <m/>
    <m/>
    <m/>
    <x v="0"/>
    <s v="Voltar a ver"/>
  </r>
  <r>
    <x v="0"/>
    <x v="1"/>
    <x v="0"/>
    <s v="lt007_instr_activity"/>
    <s v="typ_actvty"/>
    <x v="0"/>
    <s v="1. Concluído"/>
    <m/>
    <m/>
    <m/>
    <m/>
    <s v=""/>
    <s v=""/>
    <s v=""/>
    <d v="2024-10-28T00:00:00"/>
    <m/>
    <m/>
    <m/>
    <m/>
    <x v="0"/>
    <s v="Voltar a ver"/>
  </r>
  <r>
    <x v="0"/>
    <x v="1"/>
    <x v="0"/>
    <s v="lt002_instrument"/>
    <s v="lns_clltrlzd_clssfctn"/>
    <x v="0"/>
    <s v="1. Concluído"/>
    <m/>
    <m/>
    <m/>
    <m/>
    <s v=""/>
    <s v=""/>
    <s v=""/>
    <m/>
    <m/>
    <m/>
    <m/>
    <m/>
    <x v="0"/>
    <m/>
  </r>
  <r>
    <x v="0"/>
    <x v="1"/>
    <x v="0"/>
    <s v="lt827_mthd_usd_instrmnt"/>
    <s v="ambito"/>
    <x v="0"/>
    <s v="1. Concluído"/>
    <m/>
    <m/>
    <m/>
    <m/>
    <s v=""/>
    <s v=""/>
    <s v=""/>
    <d v="2024-10-28T00:00:00"/>
    <m/>
    <m/>
    <m/>
    <m/>
    <x v="0"/>
    <m/>
  </r>
  <r>
    <x v="0"/>
    <x v="1"/>
    <x v="0"/>
    <s v="lt827_mthd_usd_instrmnt"/>
    <s v="ref_date"/>
    <x v="0"/>
    <s v="1. Concluído"/>
    <m/>
    <m/>
    <m/>
    <m/>
    <s v=""/>
    <s v=""/>
    <s v=""/>
    <d v="2024-10-28T00:00:00"/>
    <m/>
    <m/>
    <m/>
    <m/>
    <x v="0"/>
    <m/>
  </r>
  <r>
    <x v="0"/>
    <x v="1"/>
    <x v="0"/>
    <s v="lt827_mthd_usd_instrmnt"/>
    <s v="ordem"/>
    <x v="0"/>
    <s v="1. Concluído"/>
    <m/>
    <m/>
    <m/>
    <m/>
    <s v=""/>
    <s v=""/>
    <s v=""/>
    <d v="2024-10-28T00:00:00"/>
    <m/>
    <m/>
    <m/>
    <m/>
    <x v="0"/>
    <m/>
  </r>
  <r>
    <x v="0"/>
    <x v="1"/>
    <x v="0"/>
    <s v="lt827_mthd_usd_instrmnt"/>
    <s v="tabela"/>
    <x v="0"/>
    <s v="1. Concluído"/>
    <m/>
    <m/>
    <m/>
    <m/>
    <s v=""/>
    <s v=""/>
    <s v=""/>
    <d v="2024-10-28T00:00:00"/>
    <m/>
    <m/>
    <m/>
    <m/>
    <x v="0"/>
    <m/>
  </r>
  <r>
    <x v="0"/>
    <x v="1"/>
    <x v="0"/>
    <s v="lt827_mthd_usd_instrmnt"/>
    <s v="origem_scp1_emss"/>
    <x v="0"/>
    <s v="1. Concluído"/>
    <m/>
    <m/>
    <m/>
    <m/>
    <s v=""/>
    <s v=""/>
    <s v=""/>
    <d v="2024-10-28T00:00:00"/>
    <m/>
    <m/>
    <m/>
    <m/>
    <x v="0"/>
    <m/>
  </r>
  <r>
    <x v="0"/>
    <x v="1"/>
    <x v="0"/>
    <s v="lt827_mthd_usd_instrmnt"/>
    <s v="origem_scp2_emss"/>
    <x v="0"/>
    <s v="1. Concluído"/>
    <m/>
    <m/>
    <m/>
    <m/>
    <s v=""/>
    <s v=""/>
    <s v=""/>
    <d v="2024-10-28T00:00:00"/>
    <m/>
    <m/>
    <m/>
    <m/>
    <x v="0"/>
    <m/>
  </r>
  <r>
    <x v="0"/>
    <x v="1"/>
    <x v="0"/>
    <s v="lt827_mthd_usd_instrmnt"/>
    <s v="origem_scp3_emss"/>
    <x v="0"/>
    <s v="1. Concluído"/>
    <m/>
    <m/>
    <m/>
    <m/>
    <s v=""/>
    <s v=""/>
    <s v=""/>
    <d v="2024-10-28T00:00:00"/>
    <m/>
    <m/>
    <m/>
    <m/>
    <x v="0"/>
    <m/>
  </r>
  <r>
    <x v="0"/>
    <x v="1"/>
    <x v="0"/>
    <s v="lt827_mthd_usd_instrmnt"/>
    <s v="mthd_usd_instrmnt_scp_1"/>
    <x v="0"/>
    <s v="1. Concluído"/>
    <m/>
    <m/>
    <m/>
    <m/>
    <s v=""/>
    <s v=""/>
    <s v=""/>
    <d v="2024-10-28T00:00:00"/>
    <m/>
    <m/>
    <m/>
    <m/>
    <x v="0"/>
    <m/>
  </r>
  <r>
    <x v="0"/>
    <x v="1"/>
    <x v="0"/>
    <s v="lt827_mthd_usd_instrmnt"/>
    <s v="mthd_usd_instrmnt_scp_2"/>
    <x v="0"/>
    <s v="1. Concluído"/>
    <m/>
    <m/>
    <m/>
    <m/>
    <e v="#REF!"/>
    <e v="#REF!"/>
    <e v="#REF!"/>
    <d v="2024-10-28T00:00:00"/>
    <m/>
    <m/>
    <m/>
    <m/>
    <x v="0"/>
    <m/>
  </r>
  <r>
    <x v="0"/>
    <x v="1"/>
    <x v="0"/>
    <s v="lt827_mthd_usd_instrmnt"/>
    <s v="mthd_usd_instrmnt_scp_3"/>
    <x v="0"/>
    <s v="1. Concluído"/>
    <m/>
    <m/>
    <m/>
    <m/>
    <s v=""/>
    <s v=""/>
    <s v=""/>
    <d v="2024-10-28T00:00:00"/>
    <m/>
    <m/>
    <m/>
    <m/>
    <x v="0"/>
    <m/>
  </r>
  <r>
    <x v="0"/>
    <x v="1"/>
    <x v="0"/>
    <s v="lt827_mthd_usd_instrmnt"/>
    <s v="purpose_code"/>
    <x v="0"/>
    <s v="1. Concluído"/>
    <m/>
    <m/>
    <m/>
    <m/>
    <s v=""/>
    <s v=""/>
    <s v=""/>
    <m/>
    <m/>
    <m/>
    <m/>
    <m/>
    <x v="0"/>
    <m/>
  </r>
  <r>
    <x v="0"/>
    <x v="1"/>
    <x v="0"/>
    <s v="lt827_mthd_usd_instrmnt"/>
    <s v="flg_fin"/>
    <x v="0"/>
    <s v="1. Concluído"/>
    <m/>
    <m/>
    <m/>
    <m/>
    <s v=""/>
    <s v=""/>
    <s v=""/>
    <m/>
    <m/>
    <m/>
    <m/>
    <m/>
    <x v="0"/>
    <m/>
  </r>
  <r>
    <x v="0"/>
    <x v="1"/>
    <x v="0"/>
    <s v="lt827_mthd_usd_instrmnt"/>
    <s v="flg_exec"/>
    <x v="0"/>
    <s v="1. Concluído"/>
    <m/>
    <m/>
    <m/>
    <m/>
    <s v=""/>
    <s v=""/>
    <s v=""/>
    <m/>
    <m/>
    <m/>
    <m/>
    <m/>
    <x v="0"/>
    <m/>
  </r>
  <r>
    <x v="0"/>
    <x v="1"/>
    <x v="0"/>
    <s v="lt827_mthd_usd_instrmnt"/>
    <s v="flg_col"/>
    <x v="0"/>
    <s v="1. Concluído"/>
    <m/>
    <m/>
    <m/>
    <m/>
    <s v=""/>
    <s v=""/>
    <s v=""/>
    <m/>
    <m/>
    <m/>
    <m/>
    <m/>
    <x v="0"/>
    <m/>
  </r>
  <r>
    <x v="0"/>
    <x v="1"/>
    <x v="0"/>
    <s v="lt827_mthd_usd_instrmnt"/>
    <s v="flg_pro"/>
    <x v="0"/>
    <s v="1. Concluído"/>
    <m/>
    <m/>
    <m/>
    <m/>
    <s v=""/>
    <s v=""/>
    <s v=""/>
    <m/>
    <m/>
    <m/>
    <m/>
    <m/>
    <x v="0"/>
    <m/>
  </r>
  <r>
    <x v="0"/>
    <x v="1"/>
    <x v="0"/>
    <s v="lt826_esg_sbsctr"/>
    <s v="ambito"/>
    <x v="0"/>
    <s v="1. Concluído"/>
    <m/>
    <m/>
    <m/>
    <m/>
    <s v=""/>
    <s v=""/>
    <s v=""/>
    <m/>
    <m/>
    <m/>
    <m/>
    <m/>
    <x v="0"/>
    <m/>
  </r>
  <r>
    <x v="0"/>
    <x v="1"/>
    <x v="0"/>
    <s v="lt826_esg_sbsctr"/>
    <s v="ref_date"/>
    <x v="0"/>
    <s v="1. Concluído"/>
    <m/>
    <m/>
    <m/>
    <m/>
    <s v=""/>
    <s v=""/>
    <s v=""/>
    <m/>
    <m/>
    <m/>
    <m/>
    <m/>
    <x v="0"/>
    <m/>
  </r>
  <r>
    <x v="0"/>
    <x v="1"/>
    <x v="0"/>
    <s v="lt826_esg_sbsctr"/>
    <s v="ordem"/>
    <x v="0"/>
    <s v="1. Concluído"/>
    <m/>
    <m/>
    <m/>
    <m/>
    <s v=""/>
    <s v=""/>
    <s v=""/>
    <m/>
    <m/>
    <m/>
    <m/>
    <m/>
    <x v="0"/>
    <m/>
  </r>
  <r>
    <x v="0"/>
    <x v="1"/>
    <x v="0"/>
    <s v="lt826_esg_sbsctr"/>
    <s v="nace_code"/>
    <x v="0"/>
    <s v="1. Concluído"/>
    <m/>
    <m/>
    <m/>
    <m/>
    <s v=""/>
    <s v=""/>
    <s v=""/>
    <m/>
    <m/>
    <m/>
    <m/>
    <m/>
    <x v="0"/>
    <m/>
  </r>
  <r>
    <x v="0"/>
    <x v="1"/>
    <x v="0"/>
    <s v="lt826_esg_sbsctr"/>
    <s v="contraparte"/>
    <x v="0"/>
    <s v="1. Concluído"/>
    <m/>
    <m/>
    <m/>
    <m/>
    <s v=""/>
    <s v=""/>
    <s v=""/>
    <m/>
    <m/>
    <m/>
    <m/>
    <m/>
    <x v="0"/>
    <m/>
  </r>
  <r>
    <x v="0"/>
    <x v="1"/>
    <x v="0"/>
    <s v="lt826_esg_sbsctr"/>
    <s v="cnatureza_juri"/>
    <x v="0"/>
    <s v="1. Concluído"/>
    <m/>
    <m/>
    <m/>
    <m/>
    <s v=""/>
    <s v=""/>
    <s v=""/>
    <m/>
    <m/>
    <m/>
    <m/>
    <m/>
    <x v="0"/>
    <m/>
  </r>
  <r>
    <x v="0"/>
    <x v="1"/>
    <x v="0"/>
    <s v="lt826_esg_sbsctr"/>
    <s v="idcomb"/>
    <x v="0"/>
    <s v="1. Concluído"/>
    <m/>
    <m/>
    <m/>
    <m/>
    <s v=""/>
    <s v=""/>
    <s v=""/>
    <m/>
    <m/>
    <m/>
    <m/>
    <m/>
    <x v="0"/>
    <m/>
  </r>
  <r>
    <x v="0"/>
    <x v="1"/>
    <x v="0"/>
    <s v="lt826_esg_sbsctr"/>
    <s v="esg_sbsctr"/>
    <x v="0"/>
    <s v="1. Concluído"/>
    <m/>
    <m/>
    <m/>
    <m/>
    <s v=""/>
    <s v=""/>
    <s v=""/>
    <m/>
    <m/>
    <m/>
    <m/>
    <m/>
    <x v="0"/>
    <m/>
  </r>
  <r>
    <x v="0"/>
    <x v="1"/>
    <x v="0"/>
    <s v="lt826_esg_sbsctr"/>
    <s v="descrição"/>
    <x v="0"/>
    <s v="1. Concluído"/>
    <m/>
    <m/>
    <m/>
    <m/>
    <s v=""/>
    <s v=""/>
    <s v=""/>
    <m/>
    <m/>
    <m/>
    <m/>
    <m/>
    <x v="0"/>
    <m/>
  </r>
  <r>
    <x v="0"/>
    <x v="1"/>
    <x v="0"/>
    <s v="lt002_instrument"/>
    <s v="dt_rfrnc"/>
    <x v="0"/>
    <s v="1. Concluído"/>
    <m/>
    <m/>
    <m/>
    <m/>
    <s v=""/>
    <s v=""/>
    <s v=""/>
    <m/>
    <m/>
    <m/>
    <m/>
    <m/>
    <x v="0"/>
    <m/>
  </r>
  <r>
    <x v="0"/>
    <x v="1"/>
    <x v="0"/>
    <s v="lt002_instrument"/>
    <s v="instrmnt_id"/>
    <x v="0"/>
    <s v="1. Concluído"/>
    <m/>
    <m/>
    <m/>
    <m/>
    <s v=""/>
    <s v=""/>
    <s v=""/>
    <m/>
    <m/>
    <m/>
    <m/>
    <m/>
    <x v="0"/>
    <m/>
  </r>
  <r>
    <x v="0"/>
    <x v="1"/>
    <x v="0"/>
    <s v="lt002_instrument"/>
    <s v="dt_incptn"/>
    <x v="0"/>
    <s v="1. Concluído"/>
    <m/>
    <m/>
    <m/>
    <m/>
    <s v=""/>
    <s v=""/>
    <s v=""/>
    <m/>
    <m/>
    <m/>
    <m/>
    <m/>
    <x v="0"/>
    <m/>
  </r>
  <r>
    <x v="0"/>
    <x v="1"/>
    <x v="0"/>
    <s v="lt002_instrument"/>
    <s v="dflt_stts_instrmnt"/>
    <x v="0"/>
    <s v="1. Concluído"/>
    <m/>
    <m/>
    <m/>
    <m/>
    <s v=""/>
    <s v=""/>
    <s v=""/>
    <m/>
    <m/>
    <m/>
    <m/>
    <m/>
    <x v="0"/>
    <m/>
  </r>
  <r>
    <x v="0"/>
    <x v="1"/>
    <x v="0"/>
    <s v="lt002_instrument"/>
    <s v="imprmnt_stts"/>
    <x v="0"/>
    <s v="1. Concluído"/>
    <m/>
    <m/>
    <m/>
    <m/>
    <s v=""/>
    <s v=""/>
    <s v=""/>
    <m/>
    <m/>
    <m/>
    <m/>
    <m/>
    <x v="0"/>
    <m/>
  </r>
  <r>
    <x v="0"/>
    <x v="1"/>
    <x v="0"/>
    <s v="lt002_instrument"/>
    <s v="prfrmng_stts"/>
    <x v="0"/>
    <s v="1. Concluído"/>
    <m/>
    <m/>
    <m/>
    <m/>
    <s v=""/>
    <s v=""/>
    <s v=""/>
    <m/>
    <m/>
    <m/>
    <m/>
    <m/>
    <x v="0"/>
    <m/>
  </r>
  <r>
    <x v="0"/>
    <x v="1"/>
    <x v="0"/>
    <s v="lt002_instrument"/>
    <s v="prjct_fnnc_ln"/>
    <x v="0"/>
    <s v="1. Concluído"/>
    <m/>
    <m/>
    <m/>
    <m/>
    <s v=""/>
    <s v=""/>
    <s v=""/>
    <m/>
    <m/>
    <m/>
    <m/>
    <m/>
    <x v="0"/>
    <m/>
  </r>
  <r>
    <x v="0"/>
    <x v="1"/>
    <x v="0"/>
    <s v="lt002_instrument"/>
    <s v="typ_instrmnt"/>
    <x v="0"/>
    <s v="1. Concluído"/>
    <m/>
    <m/>
    <m/>
    <m/>
    <s v=""/>
    <s v=""/>
    <s v=""/>
    <m/>
    <m/>
    <m/>
    <m/>
    <m/>
    <x v="0"/>
    <m/>
  </r>
  <r>
    <x v="0"/>
    <x v="1"/>
    <x v="0"/>
    <s v="lt002_instrument"/>
    <s v="grss_crryng_amnt_instrmnt"/>
    <x v="0"/>
    <s v="1. Concluído"/>
    <m/>
    <m/>
    <m/>
    <m/>
    <s v=""/>
    <s v=""/>
    <s v=""/>
    <m/>
    <m/>
    <m/>
    <m/>
    <m/>
    <x v="0"/>
    <m/>
  </r>
  <r>
    <x v="0"/>
    <x v="1"/>
    <x v="0"/>
    <s v="lt002_instrument"/>
    <s v="accmltd_chngs_fv_cr_instrmnt"/>
    <x v="0"/>
    <s v="1. Concluído"/>
    <m/>
    <m/>
    <m/>
    <m/>
    <s v=""/>
    <s v=""/>
    <s v=""/>
    <m/>
    <m/>
    <m/>
    <m/>
    <m/>
    <x v="0"/>
    <m/>
  </r>
  <r>
    <x v="0"/>
    <x v="1"/>
    <x v="0"/>
    <s v="lt002_instrument"/>
    <s v="accntng_clssfctn"/>
    <x v="0"/>
    <s v="1. Concluído"/>
    <m/>
    <m/>
    <m/>
    <m/>
    <s v=""/>
    <s v=""/>
    <s v=""/>
    <m/>
    <m/>
    <m/>
    <m/>
    <m/>
    <x v="0"/>
    <m/>
  </r>
  <r>
    <x v="0"/>
    <x v="1"/>
    <x v="0"/>
    <s v="lt002_instrument"/>
    <s v="dt_lgl_fnl_mtrty"/>
    <x v="0"/>
    <s v="1. Concluído"/>
    <m/>
    <m/>
    <m/>
    <m/>
    <s v=""/>
    <s v=""/>
    <s v=""/>
    <m/>
    <m/>
    <m/>
    <m/>
    <m/>
    <x v="0"/>
    <m/>
  </r>
  <r>
    <x v="0"/>
    <x v="1"/>
    <x v="0"/>
    <s v="lt002_instrument"/>
    <s v="accmltd_imprmnt_instrmnt"/>
    <x v="0"/>
    <s v="1. Concluído"/>
    <m/>
    <m/>
    <m/>
    <m/>
    <s v=""/>
    <s v=""/>
    <s v=""/>
    <m/>
    <m/>
    <m/>
    <m/>
    <m/>
    <x v="0"/>
    <m/>
  </r>
  <r>
    <x v="0"/>
    <x v="1"/>
    <x v="0"/>
    <s v="lt002_instrument"/>
    <s v="issr_cntry"/>
    <x v="0"/>
    <s v="1. Concluído"/>
    <m/>
    <m/>
    <m/>
    <m/>
    <s v=""/>
    <s v=""/>
    <s v=""/>
    <m/>
    <m/>
    <m/>
    <m/>
    <m/>
    <x v="0"/>
    <m/>
  </r>
  <r>
    <x v="0"/>
    <x v="1"/>
    <x v="0"/>
    <s v="lt002_instrument"/>
    <s v="issr_nace_sctr"/>
    <x v="0"/>
    <s v="1. Concluído"/>
    <m/>
    <m/>
    <m/>
    <m/>
    <s v=""/>
    <s v=""/>
    <s v=""/>
    <m/>
    <m/>
    <m/>
    <m/>
    <m/>
    <x v="0"/>
    <m/>
  </r>
  <r>
    <x v="0"/>
    <x v="1"/>
    <x v="0"/>
    <s v="lt002_instrument"/>
    <s v="prmry_asst_clssf"/>
    <x v="0"/>
    <s v="1. Concluído"/>
    <m/>
    <m/>
    <m/>
    <m/>
    <s v=""/>
    <s v=""/>
    <s v=""/>
    <m/>
    <m/>
    <m/>
    <m/>
    <m/>
    <x v="0"/>
    <m/>
  </r>
  <r>
    <x v="0"/>
    <x v="1"/>
    <x v="0"/>
    <s v="lt002_instrument"/>
    <s v="subportfolio_id"/>
    <x v="0"/>
    <s v="1. Concluído"/>
    <m/>
    <m/>
    <m/>
    <m/>
    <s v=""/>
    <s v=""/>
    <s v=""/>
    <m/>
    <m/>
    <m/>
    <m/>
    <m/>
    <x v="0"/>
    <m/>
  </r>
  <r>
    <x v="0"/>
    <x v="1"/>
    <x v="0"/>
    <s v="lt002_instrument"/>
    <s v="cod_soc"/>
    <x v="0"/>
    <s v="1. Concluído"/>
    <m/>
    <m/>
    <m/>
    <m/>
    <s v=""/>
    <s v=""/>
    <s v=""/>
    <m/>
    <m/>
    <m/>
    <m/>
    <m/>
    <x v="0"/>
    <m/>
  </r>
  <r>
    <x v="0"/>
    <x v="1"/>
    <x v="0"/>
    <s v="lt002_instrument"/>
    <s v="lcl_instmrnt_id"/>
    <x v="0"/>
    <s v="1. Concluído"/>
    <m/>
    <m/>
    <m/>
    <m/>
    <s v=""/>
    <s v=""/>
    <s v=""/>
    <m/>
    <m/>
    <m/>
    <m/>
    <m/>
    <x v="0"/>
    <m/>
  </r>
  <r>
    <x v="0"/>
    <x v="1"/>
    <x v="0"/>
    <s v="lt002_instrument"/>
    <s v="idcmb"/>
    <x v="0"/>
    <s v="1. Concluído"/>
    <m/>
    <m/>
    <m/>
    <m/>
    <s v=""/>
    <s v=""/>
    <s v=""/>
    <m/>
    <m/>
    <m/>
    <m/>
    <m/>
    <x v="0"/>
    <m/>
  </r>
  <r>
    <x v="0"/>
    <x v="1"/>
    <x v="0"/>
    <s v="lt003_entity"/>
    <s v="cntry"/>
    <x v="0"/>
    <s v="1. Concluído"/>
    <m/>
    <m/>
    <m/>
    <m/>
    <s v=""/>
    <s v=""/>
    <s v=""/>
    <m/>
    <m/>
    <m/>
    <m/>
    <m/>
    <x v="0"/>
    <m/>
  </r>
  <r>
    <x v="0"/>
    <x v="1"/>
    <x v="0"/>
    <s v="lt003_entity"/>
    <s v="dt_rfrnc"/>
    <x v="0"/>
    <s v="1. Concluído"/>
    <m/>
    <m/>
    <m/>
    <m/>
    <s v=""/>
    <s v=""/>
    <s v=""/>
    <m/>
    <m/>
    <m/>
    <m/>
    <m/>
    <x v="0"/>
    <m/>
  </r>
  <r>
    <x v="0"/>
    <x v="1"/>
    <x v="0"/>
    <s v="lt003_entity"/>
    <s v="entty_id"/>
    <x v="0"/>
    <s v="1. Concluído"/>
    <m/>
    <m/>
    <m/>
    <m/>
    <s v=""/>
    <s v=""/>
    <s v=""/>
    <m/>
    <m/>
    <m/>
    <m/>
    <m/>
    <x v="0"/>
    <m/>
  </r>
  <r>
    <x v="0"/>
    <x v="1"/>
    <x v="0"/>
    <s v="lt003_entity"/>
    <s v="lei"/>
    <x v="0"/>
    <s v="1. Concluído"/>
    <m/>
    <m/>
    <m/>
    <m/>
    <s v=""/>
    <s v=""/>
    <s v=""/>
    <m/>
    <m/>
    <m/>
    <m/>
    <m/>
    <x v="0"/>
    <m/>
  </r>
  <r>
    <x v="0"/>
    <x v="1"/>
    <x v="0"/>
    <s v="lt003_entity"/>
    <s v="ecnmc_actvty"/>
    <x v="0"/>
    <s v="1. Concluído"/>
    <m/>
    <m/>
    <m/>
    <m/>
    <s v=""/>
    <s v=""/>
    <s v=""/>
    <m/>
    <m/>
    <m/>
    <m/>
    <m/>
    <x v="0"/>
    <m/>
  </r>
  <r>
    <x v="0"/>
    <x v="1"/>
    <x v="0"/>
    <s v="lt003_entity"/>
    <s v="grp_eqty"/>
    <x v="0"/>
    <s v="1. Concluído"/>
    <m/>
    <m/>
    <m/>
    <m/>
    <s v=""/>
    <s v=""/>
    <s v=""/>
    <m/>
    <m/>
    <m/>
    <m/>
    <m/>
    <x v="0"/>
    <m/>
  </r>
  <r>
    <x v="0"/>
    <x v="1"/>
    <x v="0"/>
    <s v="lt003_entity"/>
    <s v="annl_trnvr_le"/>
    <x v="0"/>
    <s v="1. Concluído"/>
    <m/>
    <m/>
    <m/>
    <m/>
    <s v=""/>
    <s v=""/>
    <s v=""/>
    <m/>
    <m/>
    <m/>
    <m/>
    <m/>
    <x v="0"/>
    <m/>
  </r>
  <r>
    <x v="0"/>
    <x v="1"/>
    <x v="0"/>
    <s v="lt003_entity"/>
    <s v="eqty"/>
    <x v="0"/>
    <s v="1. Concluído"/>
    <m/>
    <m/>
    <m/>
    <m/>
    <s v=""/>
    <s v=""/>
    <s v=""/>
    <m/>
    <m/>
    <m/>
    <m/>
    <m/>
    <x v="0"/>
    <m/>
  </r>
  <r>
    <x v="0"/>
    <x v="1"/>
    <x v="0"/>
    <s v="lt003_entity"/>
    <s v="grp_ttl_dbt"/>
    <x v="0"/>
    <s v="1. Concluído"/>
    <m/>
    <m/>
    <m/>
    <m/>
    <s v=""/>
    <s v=""/>
    <s v=""/>
    <m/>
    <m/>
    <m/>
    <m/>
    <m/>
    <x v="0"/>
    <m/>
  </r>
  <r>
    <x v="0"/>
    <x v="1"/>
    <x v="0"/>
    <s v="lt003_entity"/>
    <s v="ttl_dbt"/>
    <x v="0"/>
    <s v="1. Concluído"/>
    <m/>
    <m/>
    <m/>
    <m/>
    <s v=""/>
    <s v=""/>
    <s v=""/>
    <m/>
    <m/>
    <m/>
    <m/>
    <m/>
    <x v="0"/>
    <m/>
  </r>
  <r>
    <x v="0"/>
    <x v="1"/>
    <x v="0"/>
    <s v="lt003_entity"/>
    <s v="cod_soc"/>
    <x v="0"/>
    <s v="1. Concluído"/>
    <m/>
    <m/>
    <m/>
    <m/>
    <s v=""/>
    <s v=""/>
    <s v=""/>
    <m/>
    <m/>
    <m/>
    <m/>
    <m/>
    <x v="0"/>
    <m/>
  </r>
  <r>
    <x v="0"/>
    <x v="1"/>
    <x v="0"/>
    <s v="lt004_protection"/>
    <s v="dt_rfrnc"/>
    <x v="0"/>
    <s v="1. Concluído"/>
    <m/>
    <m/>
    <m/>
    <m/>
    <s v=""/>
    <s v=""/>
    <s v=""/>
    <m/>
    <m/>
    <m/>
    <m/>
    <m/>
    <x v="0"/>
    <m/>
  </r>
  <r>
    <x v="0"/>
    <x v="1"/>
    <x v="0"/>
    <s v="lt004_protection"/>
    <s v="prtctn_id"/>
    <x v="0"/>
    <s v="1. Concluído"/>
    <m/>
    <m/>
    <m/>
    <m/>
    <s v=""/>
    <s v=""/>
    <s v=""/>
    <d v="2024-10-23T00:00:00"/>
    <m/>
    <m/>
    <m/>
    <m/>
    <x v="0"/>
    <m/>
  </r>
  <r>
    <x v="0"/>
    <x v="1"/>
    <x v="0"/>
    <s v="lt004_protection"/>
    <s v="rl_estt_clltrl_lctn"/>
    <x v="0"/>
    <s v="1. Concluído"/>
    <m/>
    <m/>
    <m/>
    <s v="Package X"/>
    <s v=""/>
    <s v=""/>
    <s v=""/>
    <d v="2024-10-23T00:00:00"/>
    <m/>
    <m/>
    <m/>
    <m/>
    <x v="0"/>
    <m/>
  </r>
  <r>
    <x v="0"/>
    <x v="1"/>
    <x v="0"/>
    <s v="lt004_protection"/>
    <s v="rl_estt_pst_cd"/>
    <x v="0"/>
    <s v="1. Concluído"/>
    <m/>
    <m/>
    <m/>
    <m/>
    <s v=""/>
    <s v=""/>
    <s v=""/>
    <d v="2024-10-23T00:00:00"/>
    <m/>
    <m/>
    <m/>
    <m/>
    <x v="0"/>
    <m/>
  </r>
  <r>
    <x v="0"/>
    <x v="1"/>
    <x v="0"/>
    <s v="lt004_protection"/>
    <s v="typ_prtctn"/>
    <x v="0"/>
    <s v="1. Concluído"/>
    <m/>
    <m/>
    <m/>
    <m/>
    <s v=""/>
    <s v=""/>
    <s v=""/>
    <d v="2024-10-30T00:00:00"/>
    <m/>
    <m/>
    <m/>
    <m/>
    <x v="0"/>
    <m/>
  </r>
  <r>
    <x v="0"/>
    <x v="1"/>
    <x v="0"/>
    <s v="lt004_protection"/>
    <s v="orgnl_prtctn_vl"/>
    <x v="0"/>
    <s v="1. Concluído"/>
    <m/>
    <m/>
    <m/>
    <m/>
    <s v=""/>
    <s v=""/>
    <s v=""/>
    <d v="2024-10-30T00:00:00"/>
    <m/>
    <m/>
    <m/>
    <m/>
    <x v="0"/>
    <m/>
  </r>
  <r>
    <x v="0"/>
    <x v="1"/>
    <x v="0"/>
    <s v="lt004_protection"/>
    <s v="prtctn_vl"/>
    <x v="0"/>
    <s v="1. Concluído"/>
    <m/>
    <m/>
    <m/>
    <m/>
    <s v=""/>
    <s v=""/>
    <s v=""/>
    <d v="2024-10-23T00:00:00"/>
    <m/>
    <m/>
    <m/>
    <m/>
    <x v="0"/>
    <m/>
  </r>
  <r>
    <x v="0"/>
    <x v="1"/>
    <x v="0"/>
    <s v="lt004_protection"/>
    <s v="cod_soc"/>
    <x v="0"/>
    <s v="1. Concluído"/>
    <m/>
    <m/>
    <m/>
    <m/>
    <s v=""/>
    <s v=""/>
    <s v=""/>
    <m/>
    <m/>
    <m/>
    <m/>
    <m/>
    <x v="0"/>
    <m/>
  </r>
  <r>
    <x v="0"/>
    <x v="1"/>
    <x v="0"/>
    <s v="lt005_instr_ent"/>
    <s v="dt_rfrnc"/>
    <x v="0"/>
    <s v="1. Concluído"/>
    <m/>
    <m/>
    <m/>
    <m/>
    <s v=""/>
    <s v=""/>
    <s v=""/>
    <m/>
    <m/>
    <m/>
    <m/>
    <m/>
    <x v="0"/>
    <m/>
  </r>
  <r>
    <x v="0"/>
    <x v="1"/>
    <x v="0"/>
    <s v="lt005_instr_ent"/>
    <s v="entty_id"/>
    <x v="0"/>
    <s v="1. Concluído"/>
    <m/>
    <m/>
    <m/>
    <m/>
    <s v=""/>
    <s v=""/>
    <s v=""/>
    <m/>
    <m/>
    <m/>
    <m/>
    <m/>
    <x v="0"/>
    <m/>
  </r>
  <r>
    <x v="0"/>
    <x v="1"/>
    <x v="0"/>
    <s v="lt005_instr_ent"/>
    <s v="instrmnt_id"/>
    <x v="0"/>
    <s v="1. Concluído"/>
    <m/>
    <m/>
    <m/>
    <m/>
    <s v=""/>
    <s v=""/>
    <s v=""/>
    <m/>
    <m/>
    <m/>
    <m/>
    <m/>
    <x v="0"/>
    <m/>
  </r>
  <r>
    <x v="0"/>
    <x v="1"/>
    <x v="0"/>
    <s v="lt005_instr_ent"/>
    <s v="cod_soc"/>
    <x v="0"/>
    <s v="1. Concluído"/>
    <m/>
    <m/>
    <m/>
    <m/>
    <s v=""/>
    <s v=""/>
    <s v=""/>
    <m/>
    <m/>
    <m/>
    <m/>
    <m/>
    <x v="0"/>
    <m/>
  </r>
  <r>
    <x v="0"/>
    <x v="1"/>
    <x v="0"/>
    <s v="lt005_instr_ent"/>
    <s v="mn_entty_id"/>
    <x v="0"/>
    <s v="1. Concluído"/>
    <m/>
    <m/>
    <m/>
    <m/>
    <s v=""/>
    <s v=""/>
    <s v=""/>
    <m/>
    <m/>
    <m/>
    <m/>
    <m/>
    <x v="0"/>
    <m/>
  </r>
  <r>
    <x v="0"/>
    <x v="1"/>
    <x v="0"/>
    <s v="lt006_instr_prot"/>
    <s v="dt_rfrnc"/>
    <x v="0"/>
    <s v="1. Concluído"/>
    <m/>
    <m/>
    <m/>
    <m/>
    <s v=""/>
    <s v=""/>
    <s v=""/>
    <m/>
    <m/>
    <m/>
    <m/>
    <m/>
    <x v="0"/>
    <m/>
  </r>
  <r>
    <x v="0"/>
    <x v="1"/>
    <x v="0"/>
    <s v="lt006_instr_prot"/>
    <s v="instrmnt_id"/>
    <x v="0"/>
    <s v="1. Concluído"/>
    <m/>
    <m/>
    <m/>
    <m/>
    <s v=""/>
    <s v=""/>
    <s v=""/>
    <m/>
    <m/>
    <m/>
    <m/>
    <m/>
    <x v="0"/>
    <m/>
  </r>
  <r>
    <x v="0"/>
    <x v="1"/>
    <x v="0"/>
    <s v="lt006_instr_prot"/>
    <s v="prtctn_id"/>
    <x v="0"/>
    <s v="1. Concluído"/>
    <m/>
    <m/>
    <m/>
    <m/>
    <s v=""/>
    <s v=""/>
    <s v=""/>
    <m/>
    <m/>
    <m/>
    <m/>
    <m/>
    <x v="0"/>
    <m/>
  </r>
  <r>
    <x v="0"/>
    <x v="1"/>
    <x v="0"/>
    <s v="lt006_instr_prot"/>
    <s v="cod_soc"/>
    <x v="0"/>
    <s v="1. Concluído"/>
    <m/>
    <m/>
    <m/>
    <m/>
    <s v=""/>
    <s v=""/>
    <s v=""/>
    <m/>
    <m/>
    <m/>
    <m/>
    <m/>
    <x v="0"/>
    <s v="JB"/>
  </r>
  <r>
    <x v="0"/>
    <x v="1"/>
    <x v="0"/>
    <s v="lt004_protection"/>
    <s v="flg_fin"/>
    <x v="5"/>
    <s v="0. Cancelado"/>
    <m/>
    <m/>
    <m/>
    <m/>
    <s v=""/>
    <s v=""/>
    <s v=""/>
    <m/>
    <m/>
    <m/>
    <m/>
    <m/>
    <x v="0"/>
    <s v="JB"/>
  </r>
  <r>
    <x v="0"/>
    <x v="1"/>
    <x v="0"/>
    <s v="lt004_protection"/>
    <s v="flg_exec"/>
    <x v="5"/>
    <s v="0. Cancelado"/>
    <m/>
    <m/>
    <m/>
    <m/>
    <s v=""/>
    <s v=""/>
    <s v=""/>
    <m/>
    <m/>
    <m/>
    <m/>
    <m/>
    <x v="0"/>
    <s v="JB"/>
  </r>
  <r>
    <x v="0"/>
    <x v="1"/>
    <x v="0"/>
    <s v="lt004_protection"/>
    <s v="flg_col"/>
    <x v="5"/>
    <s v="0. Cancelado"/>
    <m/>
    <m/>
    <m/>
    <m/>
    <s v=""/>
    <s v=""/>
    <s v=""/>
    <m/>
    <m/>
    <m/>
    <m/>
    <m/>
    <x v="0"/>
    <m/>
  </r>
  <r>
    <x v="0"/>
    <x v="1"/>
    <x v="0"/>
    <s v="lt004_protection"/>
    <s v="flg_pro"/>
    <x v="5"/>
    <s v="0. Cancelado"/>
    <m/>
    <m/>
    <m/>
    <m/>
    <s v=""/>
    <s v=""/>
    <s v=""/>
    <m/>
    <m/>
    <m/>
    <m/>
    <m/>
    <x v="0"/>
    <m/>
  </r>
  <r>
    <x v="0"/>
    <x v="4"/>
    <x v="0"/>
    <s v="modesg_inp_emss_nace"/>
    <s v="nome_regiao"/>
    <x v="5"/>
    <s v="0. Cancelado"/>
    <m/>
    <m/>
    <m/>
    <s v="Package X"/>
    <s v=""/>
    <s v=""/>
    <s v=""/>
    <m/>
    <m/>
    <m/>
    <m/>
    <m/>
    <x v="0"/>
    <m/>
  </r>
  <r>
    <x v="0"/>
    <x v="4"/>
    <x v="0"/>
    <s v="modesg_inp_emss_nace"/>
    <s v="area_atividade"/>
    <x v="5"/>
    <s v="0. Cancelado"/>
    <m/>
    <m/>
    <m/>
    <s v="Package X"/>
    <s v=""/>
    <s v=""/>
    <s v=""/>
    <m/>
    <m/>
    <m/>
    <m/>
    <m/>
    <x v="0"/>
    <m/>
  </r>
  <r>
    <x v="0"/>
    <x v="4"/>
    <x v="0"/>
    <s v="modesg_inp_emss_nace"/>
    <s v="tipo_atividade"/>
    <x v="5"/>
    <s v="0. Cancelado"/>
    <m/>
    <m/>
    <m/>
    <s v="Package X"/>
    <s v=""/>
    <s v=""/>
    <s v=""/>
    <m/>
    <m/>
    <m/>
    <m/>
    <m/>
    <x v="0"/>
    <m/>
  </r>
  <r>
    <x v="0"/>
    <x v="4"/>
    <x v="0"/>
    <s v="modesg_inp_emss_nace"/>
    <s v="sub_tipo_atividade_1"/>
    <x v="5"/>
    <s v="0. Cancelado"/>
    <m/>
    <m/>
    <m/>
    <s v="Package X"/>
    <s v=""/>
    <s v=""/>
    <s v=""/>
    <m/>
    <m/>
    <m/>
    <m/>
    <m/>
    <x v="0"/>
    <m/>
  </r>
  <r>
    <x v="0"/>
    <x v="4"/>
    <x v="0"/>
    <s v="modesg_inp_emss_nace"/>
    <s v="sub_tipo_atividade_2"/>
    <x v="5"/>
    <s v="0. Cancelado"/>
    <m/>
    <m/>
    <m/>
    <s v="Package X"/>
    <s v=""/>
    <s v=""/>
    <s v=""/>
    <m/>
    <m/>
    <m/>
    <m/>
    <m/>
    <x v="0"/>
    <m/>
  </r>
  <r>
    <x v="0"/>
    <x v="4"/>
    <x v="0"/>
    <s v="modesg_inp_emss_nace"/>
    <s v="unidades_unidade_funcional"/>
    <x v="5"/>
    <s v="0. Cancelado"/>
    <m/>
    <m/>
    <m/>
    <s v="Package X"/>
    <s v=""/>
    <s v=""/>
    <s v=""/>
    <m/>
    <m/>
    <m/>
    <m/>
    <m/>
    <x v="0"/>
    <m/>
  </r>
  <r>
    <x v="0"/>
    <x v="4"/>
    <x v="0"/>
    <s v="modesg_inp_emss_nace"/>
    <s v="fator_emissao"/>
    <x v="5"/>
    <s v="0. Cancelado"/>
    <m/>
    <m/>
    <m/>
    <s v="Package X"/>
    <s v=""/>
    <s v=""/>
    <s v=""/>
    <m/>
    <m/>
    <m/>
    <m/>
    <m/>
    <x v="0"/>
    <m/>
  </r>
  <r>
    <x v="0"/>
    <x v="4"/>
    <x v="0"/>
    <s v="modesg_inp_km_medios_emss_vcls"/>
    <s v="media_scp1_emss"/>
    <x v="5"/>
    <s v="0. Cancelado"/>
    <m/>
    <m/>
    <m/>
    <m/>
    <s v=""/>
    <s v=""/>
    <s v=""/>
    <m/>
    <m/>
    <m/>
    <m/>
    <m/>
    <x v="0"/>
    <m/>
  </r>
  <r>
    <x v="0"/>
    <x v="4"/>
    <x v="0"/>
    <s v="modesg_inp_km_medios_emss_vcls"/>
    <s v="media_scp2_emss"/>
    <x v="5"/>
    <s v="0. Cancelado"/>
    <m/>
    <m/>
    <m/>
    <m/>
    <s v=""/>
    <s v=""/>
    <s v=""/>
    <m/>
    <m/>
    <m/>
    <m/>
    <m/>
    <x v="0"/>
    <m/>
  </r>
  <r>
    <x v="0"/>
    <x v="4"/>
    <x v="0"/>
    <s v="modesg_inp_km_medios_emss_vcls"/>
    <s v="media_scp3_emss"/>
    <x v="5"/>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44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4"/>
        <item x="2"/>
        <item x="3"/>
      </items>
    </pivotField>
  </pivotFields>
  <rowFields count="1">
    <field x="6"/>
  </rowFields>
  <rowItems count="5">
    <i>
      <x/>
    </i>
    <i>
      <x v="1"/>
    </i>
    <i>
      <x v="3"/>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2.xml><?xml version="1.0" encoding="utf-8"?>
<pivotTableDefinition xmlns="http://schemas.openxmlformats.org/spreadsheetml/2006/main" name="PivotTable1" cacheId="4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8" series="1">
      <pivotArea type="data" outline="0" fieldPosition="0">
        <references count="2">
          <reference field="4294967294" count="1" selected="0">
            <x v="0"/>
          </reference>
          <reference field="5" count="1" selected="0">
            <x v="3"/>
          </reference>
        </references>
      </pivotArea>
    </chartFormat>
    <chartFormat chart="6"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2" cacheId="44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0"/>
        <item x="3"/>
        <item x="4"/>
        <item m="1" x="8"/>
        <item m="1" x="12"/>
        <item x="2"/>
        <item m="1" x="10"/>
        <item x="1"/>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7">
    <i>
      <x/>
    </i>
    <i>
      <x v="1"/>
    </i>
    <i>
      <x v="2"/>
    </i>
    <i>
      <x v="3"/>
    </i>
    <i>
      <x v="6"/>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44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0"/>
        <item x="3"/>
        <item x="4"/>
        <item m="1" x="8"/>
        <item m="1" x="12"/>
        <item x="2"/>
        <item m="1" x="10"/>
        <item x="1"/>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3">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4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3"/>
        <item x="5"/>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15" cacheId="44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5"/>
        <item x="0"/>
        <item x="3"/>
        <item m="1" x="12"/>
        <item x="2"/>
        <item m="1" x="10"/>
        <item m="1" x="11"/>
        <item m="1" x="8"/>
        <item m="1" x="9"/>
        <item m="1" x="7"/>
        <item x="1"/>
        <item x="4"/>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4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8" series="1">
      <pivotArea type="data" outline="0" fieldPosition="0">
        <references count="2">
          <reference field="4294967294" count="1" selected="0">
            <x v="0"/>
          </reference>
          <reference field="5" count="1" selected="0">
            <x v="3"/>
          </reference>
        </references>
      </pivotArea>
    </chartFormat>
    <chartFormat chart="3" format="59" series="1">
      <pivotArea type="data" outline="0" fieldPosition="0">
        <references count="2">
          <reference field="4294967294" count="1" selected="0">
            <x v="0"/>
          </reference>
          <reference field="5" count="1" selected="0">
            <x v="4"/>
          </reference>
        </references>
      </pivotArea>
    </chartFormat>
    <chartFormat chart="3" format="65">
      <pivotArea type="data" outline="0" fieldPosition="0">
        <references count="3">
          <reference field="4294967294" count="1" selected="0">
            <x v="0"/>
          </reference>
          <reference field="3" count="1" selected="0">
            <x v="1"/>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8.xml><?xml version="1.0" encoding="utf-8"?>
<pivotTableDefinition xmlns="http://schemas.openxmlformats.org/spreadsheetml/2006/main" name="PivotTable9" cacheId="4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58" series="1">
      <pivotArea type="data" outline="0" fieldPosition="0">
        <references count="2">
          <reference field="4294967294" count="1" selected="0">
            <x v="0"/>
          </reference>
          <reference field="5" count="1" selected="0">
            <x v="3"/>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8" cacheId="4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5">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9">
      <pivotArea type="data" outline="0" fieldPosition="0">
        <references count="2">
          <reference field="4294967294" count="1" selected="0">
            <x v="0"/>
          </reference>
          <reference field="4" count="1" selected="0">
            <x v="3"/>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14" cacheId="44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5"/>
        <item x="0"/>
        <item x="3"/>
        <item m="1" x="12"/>
        <item x="2"/>
        <item m="1" x="10"/>
        <item m="1" x="11"/>
        <item m="1" x="8"/>
        <item m="1" x="9"/>
        <item m="1" x="7"/>
        <item x="1"/>
        <item x="4"/>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42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79" tableBorderDxfId="278">
  <autoFilter ref="B6:V740"/>
  <tableColumns count="21">
    <tableColumn id="1" name="Âmbito" dataDxfId="277"/>
    <tableColumn id="2" name="Sub-âmbito" dataDxfId="276"/>
    <tableColumn id="3" name="Tipo de teste" dataDxfId="275"/>
    <tableColumn id="4" name="Tabela" dataDxfId="274"/>
    <tableColumn id="5" name="Campo" dataDxfId="273"/>
    <tableColumn id="6" name="Status Atual" dataDxfId="272">
      <calculatedColumnFormula>VLOOKUP(A7,Plano_V3!$A$26:$G$768,7,0)</calculatedColumnFormula>
    </tableColumn>
    <tableColumn id="7" name="Status Anterior" dataDxfId="271"/>
    <tableColumn id="14" name="Fase" dataDxfId="270"/>
    <tableColumn id="8" name="Observações - Especificações" dataDxfId="269"/>
    <tableColumn id="20" name="Observações - Testes" dataDxfId="268"/>
    <tableColumn id="19" name="Observações - Testes sem visibilidade" dataDxfId="267"/>
    <tableColumn id="9" name="Data de Pedido correção/esclarecimento" dataDxfId="266">
      <calculatedColumnFormula>IF(VLOOKUP(A7,'Aux - pivots1'!$A:$E,3,0)=0, "",VLOOKUP(A7,'Aux - pivots1'!$A:$E,3,0))</calculatedColumnFormula>
    </tableColumn>
    <tableColumn id="10" name="Data de correção prevista" dataDxfId="265">
      <calculatedColumnFormula>IF(VLOOKUP(A7,'Aux - pivots1'!$A:$E,4,0)=0, "",VLOOKUP(A7,'Aux - pivots1'!$A:$E,4,0))</calculatedColumnFormula>
    </tableColumn>
    <tableColumn id="11" name="Data de correção efetiva" dataDxfId="264">
      <calculatedColumnFormula>IF(VLOOKUP(A7,'Aux - pivots1'!$A:$E,5,0)=0, "",VLOOKUP(A7,'Aux - pivots1'!$A:$E,5,0))</calculatedColumnFormula>
    </tableColumn>
    <tableColumn id="12" name="Data Prevista de Re-especificação" dataDxfId="263"/>
    <tableColumn id="13" name="Data Prevista de Teste" dataDxfId="262"/>
    <tableColumn id="15" name="Projeto (Aux JB)" dataDxfId="261"/>
    <tableColumn id="18" name="LT Âmbito" dataDxfId="260"/>
    <tableColumn id="21" name="LT Âmbito- Aux" dataDxfId="259"/>
    <tableColumn id="16" name="Plano" dataDxfId="258"/>
    <tableColumn id="17" name="Owner" dataDxfId="257"/>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256" dataDxfId="254" totalsRowDxfId="252" headerRowBorderDxfId="255" tableBorderDxfId="253" totalsRowBorderDxfId="251">
  <autoFilter ref="B8:X1532">
    <filterColumn colId="1">
      <filters>
        <filter val="Modelo Verde - Input"/>
      </filters>
    </filterColumn>
    <filterColumn colId="4">
      <filters>
        <filter val="modesg_inp_risco_fisico_zipcode"/>
      </filters>
    </filterColumn>
  </autoFilter>
  <tableColumns count="23">
    <tableColumn id="1" name="Âmbito" dataDxfId="250" totalsRowDxfId="249"/>
    <tableColumn id="12" name="Sub-âmbito" dataDxfId="248" totalsRowDxfId="247"/>
    <tableColumn id="2" name="Origem" dataDxfId="246" totalsRowDxfId="245"/>
    <tableColumn id="18" name="Campo Origem" dataDxfId="244" totalsRowDxfId="243"/>
    <tableColumn id="5" name="Tabela" dataDxfId="242" totalsRowDxfId="241"/>
    <tableColumn id="3" name="Campo" dataDxfId="240" totalsRowDxfId="239"/>
    <tableColumn id="20" name="concat" dataDxfId="238" totalsRowDxfId="237">
      <calculatedColumnFormula>Table1[[#This Row],[Tabela]]&amp;Table1[[#This Row],[Campo]]</calculatedColumnFormula>
    </tableColumn>
    <tableColumn id="4" name="Status" dataDxfId="236" totalsRowDxfId="235"/>
    <tableColumn id="19" name="Status2" dataDxfId="234">
      <calculatedColumnFormula>VLOOKUP(Table1[[#This Row],[Status]],Auxiliar!$B$16:$C$24,2,0)</calculatedColumnFormula>
    </tableColumn>
    <tableColumn id="6" name="Tipologia_Testes" dataDxfId="233" totalsRowDxfId="232"/>
    <tableColumn id="10" name="Necessidade de re-especificação? (campo)" dataDxfId="231" totalsRowDxfId="230"/>
    <tableColumn id="9" name="Complexidade" dataDxfId="229" totalsRowDxfId="228"/>
    <tableColumn id="17" name="Data de Alteração Status" dataDxfId="227" totalsRowDxfId="226"/>
    <tableColumn id="8" name="Estimação (horas)" totalsRowFunction="custom" dataDxfId="225" totalsRowDxfId="224">
      <calculatedColumnFormula>INDEX(Auxiliar!$D$5:$F$11,MATCH(Table1[[#This Row],[Tipologia_Testes]],Auxiliar!$B$5:$B$11,0),MATCH(Table1[[#This Row],[Complexidade]],Auxiliar!$D$4:$F$4,0))</calculatedColumnFormula>
      <totalsRowFormula>SUMIF(Table1[Estimação (horas)],"&gt;0")</totalsRowFormula>
    </tableColumn>
    <tableColumn id="7" name="Notas" dataDxfId="223" totalsRowDxfId="222"/>
    <tableColumn id="11" name="Owner" dataDxfId="221" totalsRowDxfId="220"/>
    <tableColumn id="21" name="Data alteração especificação" dataDxfId="219" totalsRowDxfId="218"/>
    <tableColumn id="13" name="Data de inicio testes" dataDxfId="217" totalsRowDxfId="216"/>
    <tableColumn id="14" name="Data de incidência / pedido esclarecimento" dataDxfId="215" totalsRowDxfId="214"/>
    <tableColumn id="15" name="Data de correção/resposta prevista" dataDxfId="213" totalsRowDxfId="212"/>
    <tableColumn id="22" name="Data de correção/resposta efetiva" dataDxfId="211" totalsRowDxfId="210"/>
    <tableColumn id="23" name="Horas efetivas" dataDxfId="209" totalsRowDxfId="208">
      <calculatedColumnFormula>VLOOKUP(Table1[[#This Row],[Status]],Auxiliar!$B$16:$D$24,3,0)*Table1[[#This Row],[Estimação (horas)]]</calculatedColumnFormula>
    </tableColumn>
    <tableColumn id="16" name="Query" dataDxfId="207" totalsRowDxfId="206">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59765625" customWidth="1"/>
    <col min="2" max="2" width="8.59765625" bestFit="1" customWidth="1"/>
    <col min="3" max="3" width="19.59765625" bestFit="1" customWidth="1"/>
    <col min="4" max="4" width="14.59765625" hidden="1" customWidth="1"/>
    <col min="5" max="5" width="35.59765625" customWidth="1"/>
    <col min="6" max="6" width="33.59765625" customWidth="1"/>
    <col min="7" max="8" width="14.59765625" customWidth="1"/>
    <col min="9" max="10" width="8.59765625" style="25" customWidth="1"/>
    <col min="11" max="11" width="13.09765625" customWidth="1"/>
    <col min="12" max="12" width="8.59765625" customWidth="1"/>
    <col min="13" max="13" width="4.5" customWidth="1"/>
    <col min="14" max="167" width="5.59765625" customWidth="1"/>
    <col min="168" max="168" width="8.59765625" customWidth="1"/>
    <col min="169" max="16384" width="8.59765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2.1 Em Teste</v>
      </c>
      <c r="H368" s="64">
        <f>VLOOKUP(A368,'Aux - pivots1'!$A:$B,2,0)</f>
        <v>2</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2.1 Em Teste</v>
      </c>
      <c r="H369" s="64">
        <f>VLOOKUP(A369,'Aux - pivots1'!$A:$B,2,0)</f>
        <v>2</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2.1 Em Teste</v>
      </c>
      <c r="H370" s="64">
        <f>VLOOKUP(A370,'Aux - pivots1'!$A:$B,2,0)</f>
        <v>2</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2.1 Em Teste</v>
      </c>
      <c r="H371" s="64">
        <f>VLOOKUP(A371,'Aux - pivots1'!$A:$B,2,0)</f>
        <v>2</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4. Validação EF</v>
      </c>
      <c r="H480" s="64">
        <f>VLOOKUP(A480,'Aux - pivots1'!$A:$B,2,0)</f>
        <v>5</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4. Validação EF</v>
      </c>
      <c r="H481" s="64">
        <f>VLOOKUP(A481,'Aux - pivots1'!$A:$B,2,0)</f>
        <v>5</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2.1 Em Teste</v>
      </c>
      <c r="H490" s="64">
        <f>VLOOKUP(A490,'Aux - pivots1'!$A:$B,2,0)</f>
        <v>2</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2.1 Em Teste</v>
      </c>
      <c r="H491" s="64">
        <f>VLOOKUP(A491,'Aux - pivots1'!$A:$B,2,0)</f>
        <v>2</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2.2 Em especificação</v>
      </c>
      <c r="H497" s="64">
        <f>VLOOKUP(A497,'Aux - pivots1'!$A:$B,2,0)</f>
        <v>3</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2.2 Em especificação</v>
      </c>
      <c r="H498" s="64">
        <f>VLOOKUP(A498,'Aux - pivots1'!$A:$B,2,0)</f>
        <v>3</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2.2 Em especificação</v>
      </c>
      <c r="H499" s="64">
        <f>VLOOKUP(A499,'Aux - pivots1'!$A:$B,2,0)</f>
        <v>3</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05" priority="11" operator="notEqual">
      <formula>0</formula>
    </cfRule>
  </conditionalFormatting>
  <conditionalFormatting sqref="L21:L23">
    <cfRule type="cellIs" dxfId="204" priority="3" operator="notEqual">
      <formula>0</formula>
    </cfRule>
  </conditionalFormatting>
  <conditionalFormatting sqref="L577:L579">
    <cfRule type="cellIs" dxfId="203" priority="2" operator="notEqual">
      <formula>0</formula>
    </cfRule>
  </conditionalFormatting>
  <conditionalFormatting sqref="L582:L636">
    <cfRule type="cellIs" dxfId="202" priority="1" operator="notEqual">
      <formula>0</formula>
    </cfRule>
  </conditionalFormatting>
  <conditionalFormatting sqref="M5:M6 N6:FK6">
    <cfRule type="cellIs" dxfId="201" priority="12" operator="notEqual">
      <formula>0</formula>
    </cfRule>
  </conditionalFormatting>
  <conditionalFormatting sqref="M15:FK18 M21:FK23 M577:FK579 M636:FK636">
    <cfRule type="cellIs" dxfId="200" priority="10" operator="greaterThan">
      <formula>0</formula>
    </cfRule>
  </conditionalFormatting>
  <conditionalFormatting sqref="M26:FK27">
    <cfRule type="cellIs" dxfId="199" priority="9" operator="greaterThan">
      <formula>0</formula>
    </cfRule>
  </conditionalFormatting>
  <conditionalFormatting sqref="M42:FK42">
    <cfRule type="cellIs" dxfId="198" priority="8" operator="greaterThan">
      <formula>0</formula>
    </cfRule>
  </conditionalFormatting>
  <conditionalFormatting sqref="M198:FK198">
    <cfRule type="cellIs" dxfId="197" priority="7" operator="greaterThan">
      <formula>0</formula>
    </cfRule>
  </conditionalFormatting>
  <conditionalFormatting sqref="M362:FK362">
    <cfRule type="cellIs" dxfId="196" priority="6" operator="greaterThan">
      <formula>0</formula>
    </cfRule>
  </conditionalFormatting>
  <conditionalFormatting sqref="M447:FK447">
    <cfRule type="cellIs" dxfId="195" priority="5" operator="greaterThan">
      <formula>0</formula>
    </cfRule>
  </conditionalFormatting>
  <conditionalFormatting sqref="M582:FK583">
    <cfRule type="cellIs" dxfId="19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41"/>
  <sheetViews>
    <sheetView showGridLines="0" zoomScale="60" zoomScaleNormal="60" zoomScalePageLayoutView="90" workbookViewId="0">
      <selection activeCell="N40" sqref="N40"/>
    </sheetView>
  </sheetViews>
  <sheetFormatPr defaultColWidth="0" defaultRowHeight="17.399999999999999" zeroHeight="1"/>
  <cols>
    <col min="1" max="2" width="3.59765625" style="25" customWidth="1"/>
    <col min="3" max="4" width="14.5" style="25" customWidth="1"/>
    <col min="5" max="13" width="13.09765625" style="25" customWidth="1"/>
    <col min="14" max="14" width="11.59765625" style="25" customWidth="1"/>
    <col min="15" max="15" width="12.296875" style="25" customWidth="1"/>
    <col min="16" max="16" width="12.59765625" style="25" customWidth="1"/>
    <col min="17" max="17" width="13" style="25" customWidth="1"/>
    <col min="18" max="22" width="8.59765625" style="25" customWidth="1"/>
    <col min="23" max="23" width="10" style="25" customWidth="1"/>
    <col min="24" max="32" width="8.59765625" style="25" customWidth="1"/>
    <col min="33" max="34" width="3.59765625" style="25" customWidth="1"/>
    <col min="35" max="40" width="3.59765625" style="25" hidden="1" customWidth="1"/>
    <col min="41" max="16384" width="8.59765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2454</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8">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1.6">
      <c r="A9" s="116"/>
      <c r="B9" s="326"/>
      <c r="C9" s="401" t="s">
        <v>2346</v>
      </c>
      <c r="D9" s="333"/>
      <c r="E9" s="333"/>
      <c r="F9" s="333"/>
      <c r="G9" s="333"/>
      <c r="H9" s="333"/>
      <c r="I9" s="333"/>
      <c r="J9" s="333"/>
      <c r="K9" s="333"/>
      <c r="L9" s="333"/>
      <c r="M9" s="333"/>
      <c r="N9" s="333"/>
      <c r="O9" s="154"/>
      <c r="P9" s="154" t="s">
        <v>2335</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6</v>
      </c>
      <c r="M10" s="333"/>
      <c r="N10" s="333"/>
      <c r="O10" s="333"/>
      <c r="P10" s="333"/>
      <c r="Q10" s="333"/>
      <c r="R10" s="333"/>
      <c r="S10" s="333"/>
      <c r="T10" s="333"/>
      <c r="U10" s="333"/>
      <c r="V10" s="333"/>
      <c r="W10" s="333"/>
      <c r="X10" s="519" t="s">
        <v>2452</v>
      </c>
      <c r="Y10" s="520"/>
      <c r="Z10" s="520"/>
      <c r="AA10" s="520"/>
      <c r="AB10" s="520"/>
      <c r="AC10" s="520"/>
      <c r="AD10" s="520"/>
      <c r="AE10" s="520"/>
      <c r="AF10" s="521"/>
      <c r="AG10" s="334"/>
      <c r="AH10" s="116"/>
    </row>
    <row r="11" spans="1:34" ht="18.75" customHeight="1">
      <c r="A11" s="116"/>
      <c r="B11" s="326"/>
      <c r="C11" s="512" t="s">
        <v>8</v>
      </c>
      <c r="D11" s="513"/>
      <c r="E11" s="516" t="s">
        <v>2360</v>
      </c>
      <c r="F11" s="517"/>
      <c r="G11" s="518"/>
      <c r="H11" s="509" t="s">
        <v>2361</v>
      </c>
      <c r="I11" s="510"/>
      <c r="J11" s="510"/>
      <c r="K11" s="511"/>
      <c r="L11" s="506" t="s">
        <v>2362</v>
      </c>
      <c r="M11" s="507"/>
      <c r="N11" s="508"/>
      <c r="O11" s="388"/>
      <c r="P11" s="421"/>
      <c r="Q11" s="423" t="s">
        <v>2371</v>
      </c>
      <c r="R11" s="551" t="s">
        <v>2369</v>
      </c>
      <c r="S11" s="551"/>
      <c r="T11" s="551" t="s">
        <v>2370</v>
      </c>
      <c r="U11" s="551"/>
      <c r="V11" s="422" t="s">
        <v>13</v>
      </c>
      <c r="W11" s="333"/>
      <c r="X11" s="522"/>
      <c r="Y11" s="523"/>
      <c r="Z11" s="523"/>
      <c r="AA11" s="523"/>
      <c r="AB11" s="523"/>
      <c r="AC11" s="523"/>
      <c r="AD11" s="523"/>
      <c r="AE11" s="523"/>
      <c r="AF11" s="524"/>
      <c r="AG11" s="334"/>
      <c r="AH11" s="116"/>
    </row>
    <row r="12" spans="1:34" ht="18.75" customHeight="1">
      <c r="A12" s="116"/>
      <c r="B12" s="326"/>
      <c r="C12" s="514"/>
      <c r="D12" s="515"/>
      <c r="E12" s="397" t="s">
        <v>1962</v>
      </c>
      <c r="F12" s="391" t="s">
        <v>2310</v>
      </c>
      <c r="G12" s="398" t="s">
        <v>2332</v>
      </c>
      <c r="H12" s="397" t="s">
        <v>2342</v>
      </c>
      <c r="I12" s="390" t="s">
        <v>1962</v>
      </c>
      <c r="J12" s="391" t="s">
        <v>2310</v>
      </c>
      <c r="K12" s="398" t="s">
        <v>2332</v>
      </c>
      <c r="L12" s="397" t="s">
        <v>2342</v>
      </c>
      <c r="M12" s="399" t="s">
        <v>1962</v>
      </c>
      <c r="N12" s="392" t="s">
        <v>2328</v>
      </c>
      <c r="O12" s="388">
        <v>1</v>
      </c>
      <c r="P12" s="333" t="s">
        <v>2336</v>
      </c>
      <c r="Q12" s="404" t="s">
        <v>2352</v>
      </c>
      <c r="R12" s="495">
        <v>20</v>
      </c>
      <c r="S12" s="495"/>
      <c r="T12" s="499">
        <f>+COUNTIFS('2. Status Detalhe Campos FY24'!$C:$C,"*Pilar*",'2. Status Detalhe Campos FY24'!$J:$J,"*"&amp;O12&amp;"*",'2. Status Detalhe Campos FY24'!U:U,"*Novo Plano*")</f>
        <v>20</v>
      </c>
      <c r="U12" s="499"/>
      <c r="V12" s="161" t="s">
        <v>621</v>
      </c>
      <c r="W12" s="333"/>
      <c r="X12" s="522"/>
      <c r="Y12" s="523"/>
      <c r="Z12" s="523"/>
      <c r="AA12" s="523"/>
      <c r="AB12" s="523"/>
      <c r="AC12" s="523"/>
      <c r="AD12" s="523"/>
      <c r="AE12" s="523"/>
      <c r="AF12" s="524"/>
      <c r="AG12" s="334"/>
      <c r="AH12" s="116"/>
    </row>
    <row r="13" spans="1:34" ht="18.75" customHeight="1">
      <c r="A13" s="116"/>
      <c r="B13" s="326"/>
      <c r="C13" s="502" t="s">
        <v>2333</v>
      </c>
      <c r="D13" s="503"/>
      <c r="E13" s="405">
        <v>0</v>
      </c>
      <c r="F13" s="408">
        <v>0</v>
      </c>
      <c r="G13" s="432">
        <f>E13-F13</f>
        <v>0</v>
      </c>
      <c r="H13" s="405">
        <v>0</v>
      </c>
      <c r="I13" s="408">
        <v>0</v>
      </c>
      <c r="J13" s="431">
        <v>0</v>
      </c>
      <c r="K13" s="432">
        <f>J13-(I13+H13)</f>
        <v>0</v>
      </c>
      <c r="L13" s="405">
        <f t="shared" ref="L13:L21" si="0">+IF(K13&lt;0,-K13,0)</f>
        <v>0</v>
      </c>
      <c r="M13" s="409">
        <f>+COUNTIFS('2. Status Detalhe Campos FY24'!$C:$C,"*Bens Imóveis*",'2. Status Detalhe Campos FY24'!$J:$J,"*"&amp;$L$10&amp;"*")</f>
        <v>2</v>
      </c>
      <c r="N13" s="432">
        <f>+M13+L13</f>
        <v>2</v>
      </c>
      <c r="O13" s="388">
        <v>2</v>
      </c>
      <c r="P13" s="333" t="s">
        <v>2337</v>
      </c>
      <c r="Q13" s="404" t="s">
        <v>2353</v>
      </c>
      <c r="R13" s="495">
        <v>15</v>
      </c>
      <c r="S13" s="495"/>
      <c r="T13" s="500">
        <f>+COUNTIFS('2. Status Detalhe Campos FY24'!$C:$C,"*Pilar*",'2. Status Detalhe Campos FY24'!$J:$J,"*"&amp;O13&amp;"*",'2. Status Detalhe Campos FY24'!U:U,"*Novo Plano*")</f>
        <v>14</v>
      </c>
      <c r="U13" s="500"/>
      <c r="V13" s="161" t="s">
        <v>621</v>
      </c>
      <c r="W13" s="333"/>
      <c r="X13" s="522"/>
      <c r="Y13" s="523"/>
      <c r="Z13" s="523"/>
      <c r="AA13" s="523"/>
      <c r="AB13" s="523"/>
      <c r="AC13" s="523"/>
      <c r="AD13" s="523"/>
      <c r="AE13" s="523"/>
      <c r="AF13" s="524"/>
      <c r="AG13" s="334"/>
      <c r="AH13" s="116"/>
    </row>
    <row r="14" spans="1:34" ht="18.75" customHeight="1">
      <c r="A14" s="116"/>
      <c r="B14" s="326"/>
      <c r="C14" s="389" t="s">
        <v>2368</v>
      </c>
      <c r="D14" s="394"/>
      <c r="E14" s="413">
        <v>0</v>
      </c>
      <c r="F14" s="387">
        <v>0</v>
      </c>
      <c r="G14" s="436">
        <f t="shared" ref="G14:G22" si="1">E14-F14</f>
        <v>0</v>
      </c>
      <c r="H14" s="413">
        <v>0</v>
      </c>
      <c r="I14" s="387">
        <v>0</v>
      </c>
      <c r="J14" s="435">
        <v>0</v>
      </c>
      <c r="K14" s="436">
        <f t="shared" ref="K14:K22" si="2">J14-(I14+H14)</f>
        <v>0</v>
      </c>
      <c r="L14" s="413">
        <f t="shared" si="0"/>
        <v>0</v>
      </c>
      <c r="M14" s="414">
        <f>+COUNTIFS('2. Status Detalhe Campos FY24'!$C:$C,"*Bens Imóveis*",'2. Status Detalhe Campos FY24'!$J:$J,"*"&amp;$L$10&amp;"*",'2. Status Detalhe Campos FY24'!U:U,"*anterior*")</f>
        <v>2</v>
      </c>
      <c r="N14" s="436">
        <f t="shared" ref="N14:N21" si="3">+M14+L14</f>
        <v>2</v>
      </c>
      <c r="O14" s="388">
        <v>3</v>
      </c>
      <c r="P14" s="333" t="s">
        <v>2338</v>
      </c>
      <c r="Q14" s="404" t="s">
        <v>2354</v>
      </c>
      <c r="R14" s="495">
        <v>14</v>
      </c>
      <c r="S14" s="495"/>
      <c r="T14" s="500">
        <f>+COUNTIFS('2. Status Detalhe Campos FY24'!$C:$C,"*Pilar*",'2. Status Detalhe Campos FY24'!$J:$J,"*"&amp;O14&amp;"*",'2. Status Detalhe Campos FY24'!U:U,"*Novo Plano*")</f>
        <v>16</v>
      </c>
      <c r="U14" s="500"/>
      <c r="V14" s="161" t="s">
        <v>621</v>
      </c>
      <c r="W14" s="333"/>
      <c r="X14" s="522"/>
      <c r="Y14" s="523"/>
      <c r="Z14" s="523"/>
      <c r="AA14" s="523"/>
      <c r="AB14" s="523"/>
      <c r="AC14" s="523"/>
      <c r="AD14" s="523"/>
      <c r="AE14" s="523"/>
      <c r="AF14" s="524"/>
      <c r="AG14" s="334"/>
      <c r="AH14" s="116"/>
    </row>
    <row r="15" spans="1:34" ht="18.75" customHeight="1">
      <c r="A15" s="116"/>
      <c r="B15" s="326"/>
      <c r="C15" s="393" t="s">
        <v>2358</v>
      </c>
      <c r="D15" s="395"/>
      <c r="E15" s="415">
        <v>0</v>
      </c>
      <c r="F15" s="416">
        <v>0</v>
      </c>
      <c r="G15" s="438">
        <f t="shared" si="1"/>
        <v>0</v>
      </c>
      <c r="H15" s="415">
        <v>0</v>
      </c>
      <c r="I15" s="416">
        <v>0</v>
      </c>
      <c r="J15" s="437">
        <v>0</v>
      </c>
      <c r="K15" s="438">
        <f t="shared" si="2"/>
        <v>0</v>
      </c>
      <c r="L15" s="415">
        <f t="shared" si="0"/>
        <v>0</v>
      </c>
      <c r="M15" s="417">
        <f>+COUNTIFS('2. Status Detalhe Campos FY24'!$C:$C,"*Bens Imóveis*",'2. Status Detalhe Campos FY24'!$J:$J,"*"&amp;$L$10&amp;"*",'2. Status Detalhe Campos FY24'!U:U,"*Novo Plano*")</f>
        <v>0</v>
      </c>
      <c r="N15" s="438">
        <f t="shared" si="3"/>
        <v>0</v>
      </c>
      <c r="O15" s="388">
        <v>4</v>
      </c>
      <c r="P15" s="333" t="s">
        <v>2339</v>
      </c>
      <c r="Q15" s="404" t="s">
        <v>2355</v>
      </c>
      <c r="R15" s="495">
        <v>13</v>
      </c>
      <c r="S15" s="495"/>
      <c r="T15" s="500">
        <f>+COUNTIFS('2. Status Detalhe Campos FY24'!$C:$C,"*Pilar*",'2. Status Detalhe Campos FY24'!$J:$J,"*"&amp;O15&amp;"*",'2. Status Detalhe Campos FY24'!U:U,"*Novo Plano*")</f>
        <v>14</v>
      </c>
      <c r="U15" s="500"/>
      <c r="V15" s="161" t="s">
        <v>2426</v>
      </c>
      <c r="W15" s="333"/>
      <c r="X15" s="522"/>
      <c r="Y15" s="523"/>
      <c r="Z15" s="523"/>
      <c r="AA15" s="523"/>
      <c r="AB15" s="523"/>
      <c r="AC15" s="523"/>
      <c r="AD15" s="523"/>
      <c r="AE15" s="523"/>
      <c r="AF15" s="524"/>
      <c r="AG15" s="334"/>
      <c r="AH15" s="116"/>
    </row>
    <row r="16" spans="1:34" ht="18.75" customHeight="1">
      <c r="A16" s="116"/>
      <c r="B16" s="326"/>
      <c r="C16" s="502" t="s">
        <v>29</v>
      </c>
      <c r="D16" s="503"/>
      <c r="E16" s="405">
        <v>0</v>
      </c>
      <c r="F16" s="411">
        <v>0</v>
      </c>
      <c r="G16" s="434">
        <f t="shared" si="1"/>
        <v>0</v>
      </c>
      <c r="H16" s="410">
        <v>0</v>
      </c>
      <c r="I16" s="411">
        <v>14</v>
      </c>
      <c r="J16" s="433">
        <v>14</v>
      </c>
      <c r="K16" s="434">
        <f t="shared" si="2"/>
        <v>0</v>
      </c>
      <c r="L16" s="410">
        <f t="shared" si="0"/>
        <v>0</v>
      </c>
      <c r="M16" s="412">
        <f>+COUNTIFS('2. Status Detalhe Campos FY24'!$C:$C,"*Verde*",'2. Status Detalhe Campos FY24'!$J:$J,"*"&amp;$L$10&amp;"*")</f>
        <v>1</v>
      </c>
      <c r="N16" s="434">
        <f t="shared" si="3"/>
        <v>1</v>
      </c>
      <c r="O16" s="388">
        <v>5</v>
      </c>
      <c r="P16" s="421" t="s">
        <v>2340</v>
      </c>
      <c r="Q16" s="425" t="s">
        <v>2356</v>
      </c>
      <c r="R16" s="496">
        <v>6</v>
      </c>
      <c r="S16" s="496"/>
      <c r="T16" s="501">
        <f>+COUNTIFS('2. Status Detalhe Campos FY24'!$C:$C,"*Pilar*",'2. Status Detalhe Campos FY24'!$J:$J,"*"&amp;O16&amp;"*",'2. Status Detalhe Campos FY24'!U:U,"*Novo Plano*")</f>
        <v>7</v>
      </c>
      <c r="U16" s="501"/>
      <c r="V16" s="475" t="s">
        <v>2427</v>
      </c>
      <c r="W16" s="333"/>
      <c r="X16" s="522"/>
      <c r="Y16" s="523"/>
      <c r="Z16" s="523"/>
      <c r="AA16" s="523"/>
      <c r="AB16" s="523"/>
      <c r="AC16" s="523"/>
      <c r="AD16" s="523"/>
      <c r="AE16" s="523"/>
      <c r="AF16" s="524"/>
      <c r="AG16" s="334"/>
      <c r="AH16" s="116"/>
    </row>
    <row r="17" spans="1:34" ht="18.75" customHeight="1">
      <c r="A17" s="116"/>
      <c r="B17" s="326"/>
      <c r="C17" s="389" t="s">
        <v>2368</v>
      </c>
      <c r="D17" s="394"/>
      <c r="E17" s="413">
        <v>0</v>
      </c>
      <c r="F17" s="387">
        <v>0</v>
      </c>
      <c r="G17" s="436">
        <f t="shared" si="1"/>
        <v>0</v>
      </c>
      <c r="H17" s="413">
        <v>0</v>
      </c>
      <c r="I17" s="387">
        <v>14</v>
      </c>
      <c r="J17" s="435">
        <v>14</v>
      </c>
      <c r="K17" s="436">
        <f t="shared" si="2"/>
        <v>0</v>
      </c>
      <c r="L17" s="413">
        <f t="shared" si="0"/>
        <v>0</v>
      </c>
      <c r="M17" s="414">
        <f>+COUNTIFS('2. Status Detalhe Campos FY24'!$C:$C,"*Verde*",'2. Status Detalhe Campos FY24'!$J:$J,"*"&amp;$L$10&amp;"*",'2. Status Detalhe Campos FY24'!U:U,"*anterior*")</f>
        <v>1</v>
      </c>
      <c r="N17" s="436">
        <f t="shared" si="3"/>
        <v>1</v>
      </c>
      <c r="O17" s="333"/>
      <c r="P17" s="424" t="s">
        <v>2372</v>
      </c>
      <c r="Q17" s="333"/>
      <c r="R17" s="497">
        <f>+SUM(R12:S16)</f>
        <v>68</v>
      </c>
      <c r="S17" s="497"/>
      <c r="T17" s="498">
        <f>+SUM(T12:T16)</f>
        <v>71</v>
      </c>
      <c r="U17" s="498"/>
      <c r="V17" s="426"/>
      <c r="W17" s="333"/>
      <c r="X17" s="522"/>
      <c r="Y17" s="523"/>
      <c r="Z17" s="523"/>
      <c r="AA17" s="523"/>
      <c r="AB17" s="523"/>
      <c r="AC17" s="523"/>
      <c r="AD17" s="523"/>
      <c r="AE17" s="523"/>
      <c r="AF17" s="524"/>
      <c r="AG17" s="334"/>
      <c r="AH17" s="116"/>
    </row>
    <row r="18" spans="1:34" ht="18.75" customHeight="1">
      <c r="A18" s="116"/>
      <c r="B18" s="326"/>
      <c r="C18" s="393" t="s">
        <v>2358</v>
      </c>
      <c r="D18" s="395"/>
      <c r="E18" s="415">
        <v>0</v>
      </c>
      <c r="F18" s="416">
        <v>0</v>
      </c>
      <c r="G18" s="438">
        <f t="shared" si="1"/>
        <v>0</v>
      </c>
      <c r="H18" s="415">
        <v>0</v>
      </c>
      <c r="I18" s="416">
        <v>0</v>
      </c>
      <c r="J18" s="437">
        <v>0</v>
      </c>
      <c r="K18" s="438">
        <f t="shared" si="2"/>
        <v>0</v>
      </c>
      <c r="L18" s="415">
        <f t="shared" si="0"/>
        <v>0</v>
      </c>
      <c r="M18" s="417">
        <f>+COUNTIFS('2. Status Detalhe Campos FY24'!$C:$C,"*Verde*",'2. Status Detalhe Campos FY24'!$J:$J,"*"&amp;$L$10&amp;"*",'2. Status Detalhe Campos FY24'!U:U,"*Novo Plano*")</f>
        <v>0</v>
      </c>
      <c r="N18" s="438">
        <f t="shared" si="3"/>
        <v>0</v>
      </c>
      <c r="O18" s="333"/>
      <c r="P18" s="370"/>
      <c r="Q18" s="403"/>
      <c r="R18" s="420"/>
      <c r="S18" s="333"/>
      <c r="T18" s="333"/>
      <c r="U18" s="333"/>
      <c r="V18" s="333"/>
      <c r="W18" s="333"/>
      <c r="X18" s="522"/>
      <c r="Y18" s="523"/>
      <c r="Z18" s="523"/>
      <c r="AA18" s="523"/>
      <c r="AB18" s="523"/>
      <c r="AC18" s="523"/>
      <c r="AD18" s="523"/>
      <c r="AE18" s="523"/>
      <c r="AF18" s="524"/>
      <c r="AG18" s="334"/>
      <c r="AH18" s="116"/>
    </row>
    <row r="19" spans="1:34" ht="18.600000000000001" customHeight="1">
      <c r="A19" s="116"/>
      <c r="B19" s="326"/>
      <c r="C19" s="502" t="s">
        <v>2334</v>
      </c>
      <c r="D19" s="503"/>
      <c r="E19" s="405">
        <v>14</v>
      </c>
      <c r="F19" s="411">
        <v>10</v>
      </c>
      <c r="G19" s="434">
        <f t="shared" si="1"/>
        <v>4</v>
      </c>
      <c r="H19" s="410">
        <v>4</v>
      </c>
      <c r="I19" s="411">
        <v>9</v>
      </c>
      <c r="J19" s="433">
        <v>8</v>
      </c>
      <c r="K19" s="434">
        <f t="shared" si="2"/>
        <v>-5</v>
      </c>
      <c r="L19" s="410">
        <f t="shared" si="0"/>
        <v>5</v>
      </c>
      <c r="M19" s="412">
        <v>5</v>
      </c>
      <c r="N19" s="434">
        <f t="shared" si="3"/>
        <v>10</v>
      </c>
      <c r="O19" s="333"/>
      <c r="P19" s="370"/>
      <c r="Q19" s="333"/>
      <c r="R19" s="333"/>
      <c r="S19" s="333"/>
      <c r="T19" s="333"/>
      <c r="U19" s="333"/>
      <c r="V19" s="333"/>
      <c r="W19" s="333"/>
      <c r="X19" s="522"/>
      <c r="Y19" s="523"/>
      <c r="Z19" s="523"/>
      <c r="AA19" s="523"/>
      <c r="AB19" s="523"/>
      <c r="AC19" s="523"/>
      <c r="AD19" s="523"/>
      <c r="AE19" s="523"/>
      <c r="AF19" s="524"/>
      <c r="AG19" s="334"/>
      <c r="AH19" s="116"/>
    </row>
    <row r="20" spans="1:34" ht="18.75" customHeight="1">
      <c r="A20" s="116"/>
      <c r="B20" s="326"/>
      <c r="C20" s="389" t="s">
        <v>2368</v>
      </c>
      <c r="D20" s="396"/>
      <c r="E20" s="413">
        <v>0</v>
      </c>
      <c r="F20" s="419">
        <v>0</v>
      </c>
      <c r="G20" s="440">
        <f t="shared" si="1"/>
        <v>0</v>
      </c>
      <c r="H20" s="418">
        <v>0</v>
      </c>
      <c r="I20" s="419">
        <v>2</v>
      </c>
      <c r="J20" s="439">
        <v>1</v>
      </c>
      <c r="K20" s="440">
        <f t="shared" si="2"/>
        <v>-1</v>
      </c>
      <c r="L20" s="418">
        <f t="shared" si="0"/>
        <v>1</v>
      </c>
      <c r="M20" s="414">
        <v>5</v>
      </c>
      <c r="N20" s="436">
        <f t="shared" si="3"/>
        <v>6</v>
      </c>
      <c r="O20" s="333"/>
      <c r="P20" s="370"/>
      <c r="Q20" s="333"/>
      <c r="R20" s="333"/>
      <c r="S20" s="333"/>
      <c r="T20" s="333"/>
      <c r="U20" s="333"/>
      <c r="V20" s="333"/>
      <c r="W20" s="333"/>
      <c r="X20" s="522"/>
      <c r="Y20" s="523"/>
      <c r="Z20" s="523"/>
      <c r="AA20" s="523"/>
      <c r="AB20" s="523"/>
      <c r="AC20" s="523"/>
      <c r="AD20" s="523"/>
      <c r="AE20" s="523"/>
      <c r="AF20" s="524"/>
      <c r="AG20" s="334"/>
      <c r="AH20" s="116"/>
    </row>
    <row r="21" spans="1:34" ht="18.75" customHeight="1">
      <c r="A21" s="116"/>
      <c r="B21" s="326"/>
      <c r="C21" s="393" t="s">
        <v>2358</v>
      </c>
      <c r="D21" s="395"/>
      <c r="E21" s="415">
        <v>14</v>
      </c>
      <c r="F21" s="416">
        <v>10</v>
      </c>
      <c r="G21" s="438">
        <f t="shared" si="1"/>
        <v>4</v>
      </c>
      <c r="H21" s="415">
        <v>4</v>
      </c>
      <c r="I21" s="416">
        <v>7</v>
      </c>
      <c r="J21" s="437">
        <v>7</v>
      </c>
      <c r="K21" s="438">
        <f t="shared" si="2"/>
        <v>-4</v>
      </c>
      <c r="L21" s="441">
        <f t="shared" si="0"/>
        <v>4</v>
      </c>
      <c r="M21" s="417">
        <v>0</v>
      </c>
      <c r="N21" s="438">
        <f t="shared" si="3"/>
        <v>4</v>
      </c>
      <c r="O21" s="333"/>
      <c r="P21" s="370"/>
      <c r="Q21" s="333"/>
      <c r="R21" s="333"/>
      <c r="S21" s="333"/>
      <c r="T21" s="333"/>
      <c r="U21" s="333"/>
      <c r="V21" s="333"/>
      <c r="W21" s="333"/>
      <c r="X21" s="522"/>
      <c r="Y21" s="523"/>
      <c r="Z21" s="523"/>
      <c r="AA21" s="523"/>
      <c r="AB21" s="523"/>
      <c r="AC21" s="523"/>
      <c r="AD21" s="523"/>
      <c r="AE21" s="523"/>
      <c r="AF21" s="524"/>
      <c r="AG21" s="334"/>
      <c r="AH21" s="116"/>
    </row>
    <row r="22" spans="1:34" ht="18.75" customHeight="1">
      <c r="A22" s="116"/>
      <c r="B22" s="326"/>
      <c r="C22" s="504" t="s">
        <v>2328</v>
      </c>
      <c r="D22" s="505"/>
      <c r="E22" s="463">
        <v>14</v>
      </c>
      <c r="F22" s="464">
        <v>10</v>
      </c>
      <c r="G22" s="470">
        <f t="shared" si="1"/>
        <v>4</v>
      </c>
      <c r="H22" s="463">
        <v>4</v>
      </c>
      <c r="I22" s="464">
        <f>9+14</f>
        <v>23</v>
      </c>
      <c r="J22" s="468">
        <f>8+14</f>
        <v>22</v>
      </c>
      <c r="K22" s="470">
        <f t="shared" si="2"/>
        <v>-5</v>
      </c>
      <c r="L22" s="463">
        <f>+SUM(L13,L16,L19)</f>
        <v>5</v>
      </c>
      <c r="M22" s="465">
        <f>+SUM(M13,M16,M19)</f>
        <v>8</v>
      </c>
      <c r="N22" s="470">
        <f>+SUM(N13,N16,N19)</f>
        <v>13</v>
      </c>
      <c r="O22" s="333"/>
      <c r="P22" s="370"/>
      <c r="Q22" s="333"/>
      <c r="R22" s="333"/>
      <c r="S22" s="333"/>
      <c r="T22" s="333"/>
      <c r="U22" s="333"/>
      <c r="V22" s="333"/>
      <c r="W22" s="333"/>
      <c r="X22" s="522"/>
      <c r="Y22" s="523"/>
      <c r="Z22" s="523"/>
      <c r="AA22" s="523"/>
      <c r="AB22" s="523"/>
      <c r="AC22" s="523"/>
      <c r="AD22" s="523"/>
      <c r="AE22" s="523"/>
      <c r="AF22" s="524"/>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22"/>
      <c r="Y23" s="523"/>
      <c r="Z23" s="523"/>
      <c r="AA23" s="523"/>
      <c r="AB23" s="523"/>
      <c r="AC23" s="523"/>
      <c r="AD23" s="523"/>
      <c r="AE23" s="523"/>
      <c r="AF23" s="524"/>
      <c r="AG23" s="334"/>
      <c r="AH23" s="116"/>
    </row>
    <row r="24" spans="1:34" ht="18.75" customHeight="1">
      <c r="A24" s="116"/>
      <c r="B24" s="326"/>
      <c r="C24" s="401" t="s">
        <v>2345</v>
      </c>
      <c r="D24" s="333"/>
      <c r="E24" s="333"/>
      <c r="F24" s="333"/>
      <c r="G24" s="333"/>
      <c r="H24" s="333"/>
      <c r="I24" s="333"/>
      <c r="J24" s="333"/>
      <c r="K24" s="333"/>
      <c r="L24" s="333"/>
      <c r="M24" s="333"/>
      <c r="N24" s="333"/>
      <c r="O24" s="333"/>
      <c r="P24" s="333"/>
      <c r="Q24" s="333"/>
      <c r="R24" s="154"/>
      <c r="S24" s="333"/>
      <c r="T24" s="333"/>
      <c r="U24" s="333"/>
      <c r="V24" s="333"/>
      <c r="W24" s="333"/>
      <c r="X24" s="522"/>
      <c r="Y24" s="523"/>
      <c r="Z24" s="523"/>
      <c r="AA24" s="523"/>
      <c r="AB24" s="523"/>
      <c r="AC24" s="523"/>
      <c r="AD24" s="523"/>
      <c r="AE24" s="523"/>
      <c r="AF24" s="524"/>
      <c r="AG24" s="334"/>
      <c r="AH24" s="116"/>
    </row>
    <row r="25" spans="1:34" ht="18.75" customHeight="1">
      <c r="A25" s="116"/>
      <c r="B25" s="326"/>
      <c r="C25" s="333"/>
      <c r="D25" s="333"/>
      <c r="E25" s="388">
        <v>1</v>
      </c>
      <c r="F25" s="388"/>
      <c r="G25" s="388"/>
      <c r="H25" s="388"/>
      <c r="I25" s="388">
        <v>1</v>
      </c>
      <c r="J25" s="388"/>
      <c r="K25" s="333"/>
      <c r="L25" s="333"/>
      <c r="M25" s="333"/>
      <c r="N25" s="333"/>
      <c r="O25" s="333"/>
      <c r="P25" s="388" t="s">
        <v>2451</v>
      </c>
      <c r="Q25" s="333"/>
      <c r="R25" s="333"/>
      <c r="S25" s="333"/>
      <c r="T25" s="333"/>
      <c r="U25" s="333"/>
      <c r="V25" s="333"/>
      <c r="W25" s="333"/>
      <c r="X25" s="522"/>
      <c r="Y25" s="523"/>
      <c r="Z25" s="523"/>
      <c r="AA25" s="523"/>
      <c r="AB25" s="523"/>
      <c r="AC25" s="523"/>
      <c r="AD25" s="523"/>
      <c r="AE25" s="523"/>
      <c r="AF25" s="524"/>
      <c r="AG25" s="334"/>
      <c r="AH25" s="116"/>
    </row>
    <row r="26" spans="1:34" ht="18.75" customHeight="1">
      <c r="A26" s="116"/>
      <c r="B26" s="326"/>
      <c r="C26" s="512" t="s">
        <v>8</v>
      </c>
      <c r="D26" s="513"/>
      <c r="E26" s="506" t="s">
        <v>2341</v>
      </c>
      <c r="F26" s="507"/>
      <c r="G26" s="507"/>
      <c r="H26" s="507"/>
      <c r="I26" s="508"/>
      <c r="J26" s="509" t="s">
        <v>2347</v>
      </c>
      <c r="K26" s="510"/>
      <c r="L26" s="510"/>
      <c r="M26" s="510"/>
      <c r="N26" s="510"/>
      <c r="O26" s="511"/>
      <c r="P26" s="506" t="s">
        <v>2348</v>
      </c>
      <c r="Q26" s="507"/>
      <c r="R26" s="508"/>
      <c r="S26" s="333"/>
      <c r="T26" s="333"/>
      <c r="U26" s="161"/>
      <c r="V26" s="333"/>
      <c r="W26" s="333"/>
      <c r="X26" s="522"/>
      <c r="Y26" s="523"/>
      <c r="Z26" s="523"/>
      <c r="AA26" s="523"/>
      <c r="AB26" s="523"/>
      <c r="AC26" s="523"/>
      <c r="AD26" s="523"/>
      <c r="AE26" s="523"/>
      <c r="AF26" s="524"/>
      <c r="AG26" s="334"/>
      <c r="AH26" s="116"/>
    </row>
    <row r="27" spans="1:34" ht="18.75" customHeight="1">
      <c r="A27" s="116"/>
      <c r="B27" s="326"/>
      <c r="C27" s="514"/>
      <c r="D27" s="515"/>
      <c r="E27" s="397" t="s">
        <v>1962</v>
      </c>
      <c r="F27" s="391" t="s">
        <v>2349</v>
      </c>
      <c r="G27" s="400" t="s">
        <v>2350</v>
      </c>
      <c r="H27" s="402" t="s">
        <v>2351</v>
      </c>
      <c r="I27" s="398" t="s">
        <v>2332</v>
      </c>
      <c r="J27" s="397" t="s">
        <v>2342</v>
      </c>
      <c r="K27" s="390" t="s">
        <v>1962</v>
      </c>
      <c r="L27" s="391" t="s">
        <v>2349</v>
      </c>
      <c r="M27" s="400" t="s">
        <v>2350</v>
      </c>
      <c r="N27" s="402" t="s">
        <v>2351</v>
      </c>
      <c r="O27" s="398" t="s">
        <v>2332</v>
      </c>
      <c r="P27" s="397" t="s">
        <v>2342</v>
      </c>
      <c r="Q27" s="399" t="s">
        <v>1962</v>
      </c>
      <c r="R27" s="392" t="s">
        <v>2328</v>
      </c>
      <c r="S27" s="333"/>
      <c r="T27" s="333"/>
      <c r="U27" s="370"/>
      <c r="V27" s="333"/>
      <c r="W27" s="333"/>
      <c r="X27" s="522"/>
      <c r="Y27" s="523"/>
      <c r="Z27" s="523"/>
      <c r="AA27" s="523"/>
      <c r="AB27" s="523"/>
      <c r="AC27" s="523"/>
      <c r="AD27" s="523"/>
      <c r="AE27" s="523"/>
      <c r="AF27" s="524"/>
      <c r="AG27" s="334"/>
      <c r="AH27" s="116"/>
    </row>
    <row r="28" spans="1:34" ht="18.75" customHeight="1">
      <c r="A28" s="116"/>
      <c r="B28" s="326"/>
      <c r="C28" s="502" t="s">
        <v>2333</v>
      </c>
      <c r="D28" s="503"/>
      <c r="E28" s="442">
        <v>0</v>
      </c>
      <c r="F28" s="443">
        <v>0</v>
      </c>
      <c r="G28" s="444">
        <v>0</v>
      </c>
      <c r="H28" s="444">
        <v>0</v>
      </c>
      <c r="I28" s="445">
        <v>0</v>
      </c>
      <c r="J28" s="405">
        <v>0</v>
      </c>
      <c r="K28" s="408">
        <v>0</v>
      </c>
      <c r="L28" s="406">
        <v>0</v>
      </c>
      <c r="M28" s="431">
        <v>0</v>
      </c>
      <c r="N28" s="407">
        <v>0</v>
      </c>
      <c r="O28" s="432">
        <f>+SUM(J28:K28)-SUM(L28:N28)</f>
        <v>0</v>
      </c>
      <c r="P28" s="442">
        <v>0</v>
      </c>
      <c r="Q28" s="444">
        <f>+COUNTIFS('2. Status Detalhe Campos FY24'!$C:$C,"*Bens Imóveis*",'2. Status Detalhe Campos FY24'!$K:$K,"*"&amp;$P$25&amp;"*")</f>
        <v>47</v>
      </c>
      <c r="R28" s="445">
        <f>+Q28+P28</f>
        <v>47</v>
      </c>
      <c r="S28" s="333"/>
      <c r="T28" s="333"/>
      <c r="U28" s="370"/>
      <c r="V28" s="333"/>
      <c r="W28" s="333"/>
      <c r="X28" s="522"/>
      <c r="Y28" s="523"/>
      <c r="Z28" s="523"/>
      <c r="AA28" s="523"/>
      <c r="AB28" s="523"/>
      <c r="AC28" s="523"/>
      <c r="AD28" s="523"/>
      <c r="AE28" s="523"/>
      <c r="AF28" s="524"/>
      <c r="AG28" s="334"/>
      <c r="AH28" s="116"/>
    </row>
    <row r="29" spans="1:34" ht="18.75" customHeight="1">
      <c r="A29" s="116"/>
      <c r="B29" s="326"/>
      <c r="C29" s="389" t="s">
        <v>2359</v>
      </c>
      <c r="D29" s="394"/>
      <c r="E29" s="451">
        <v>0</v>
      </c>
      <c r="F29" s="452">
        <v>0</v>
      </c>
      <c r="G29" s="453">
        <v>0</v>
      </c>
      <c r="H29" s="453">
        <v>0</v>
      </c>
      <c r="I29" s="454">
        <v>0</v>
      </c>
      <c r="J29" s="413">
        <v>0</v>
      </c>
      <c r="K29" s="387">
        <v>0</v>
      </c>
      <c r="L29" s="455">
        <v>0</v>
      </c>
      <c r="M29" s="435">
        <v>0</v>
      </c>
      <c r="N29" s="456">
        <v>0</v>
      </c>
      <c r="O29" s="436">
        <f t="shared" ref="O29:O36" si="4">+SUM(J29:K29)-SUM(L29:N29)</f>
        <v>0</v>
      </c>
      <c r="P29" s="451">
        <v>0</v>
      </c>
      <c r="Q29" s="453">
        <f>+COUNTIFS('2. Status Detalhe Campos FY24'!$C:$C,"*Bens Imóveis*",'2. Status Detalhe Campos FY24'!$K:$K,"*"&amp;$P$25&amp;"*",'2. Status Detalhe Campos FY24'!U:U,"*anterior*")</f>
        <v>47</v>
      </c>
      <c r="R29" s="454">
        <f t="shared" ref="R29:R36" si="5">+Q29+P29</f>
        <v>47</v>
      </c>
      <c r="S29" s="333"/>
      <c r="T29" s="333"/>
      <c r="U29" s="333"/>
      <c r="V29" s="333"/>
      <c r="W29" s="333"/>
      <c r="X29" s="522"/>
      <c r="Y29" s="523"/>
      <c r="Z29" s="523"/>
      <c r="AA29" s="523"/>
      <c r="AB29" s="523"/>
      <c r="AC29" s="523"/>
      <c r="AD29" s="523"/>
      <c r="AE29" s="523"/>
      <c r="AF29" s="524"/>
      <c r="AG29" s="334"/>
      <c r="AH29" s="116"/>
    </row>
    <row r="30" spans="1:34" ht="18.75" customHeight="1">
      <c r="A30" s="116"/>
      <c r="B30" s="326"/>
      <c r="C30" s="393" t="s">
        <v>2358</v>
      </c>
      <c r="D30" s="395"/>
      <c r="E30" s="457">
        <v>0</v>
      </c>
      <c r="F30" s="458">
        <v>0</v>
      </c>
      <c r="G30" s="459">
        <v>0</v>
      </c>
      <c r="H30" s="459">
        <v>0</v>
      </c>
      <c r="I30" s="460">
        <v>0</v>
      </c>
      <c r="J30" s="415">
        <v>0</v>
      </c>
      <c r="K30" s="416">
        <v>0</v>
      </c>
      <c r="L30" s="461">
        <v>0</v>
      </c>
      <c r="M30" s="437">
        <v>0</v>
      </c>
      <c r="N30" s="462">
        <v>0</v>
      </c>
      <c r="O30" s="438">
        <f t="shared" si="4"/>
        <v>0</v>
      </c>
      <c r="P30" s="457">
        <v>0</v>
      </c>
      <c r="Q30" s="459">
        <f>+COUNTIFS('2. Status Detalhe Campos FY24'!$C:$C,"*Bens Imóveis*",'2. Status Detalhe Campos FY24'!$K:$K,"*"&amp;$P$25&amp;"*",'2. Status Detalhe Campos FY24'!U:U,"*Novo Plano*")</f>
        <v>0</v>
      </c>
      <c r="R30" s="460">
        <f t="shared" si="5"/>
        <v>0</v>
      </c>
      <c r="S30" s="333"/>
      <c r="T30" s="333"/>
      <c r="U30" s="333"/>
      <c r="V30" s="333"/>
      <c r="W30" s="333"/>
      <c r="X30" s="522"/>
      <c r="Y30" s="523"/>
      <c r="Z30" s="523"/>
      <c r="AA30" s="523"/>
      <c r="AB30" s="523"/>
      <c r="AC30" s="523"/>
      <c r="AD30" s="523"/>
      <c r="AE30" s="523"/>
      <c r="AF30" s="524"/>
      <c r="AG30" s="334"/>
      <c r="AH30" s="116"/>
    </row>
    <row r="31" spans="1:34" ht="18.75" customHeight="1">
      <c r="A31" s="116"/>
      <c r="B31" s="326"/>
      <c r="C31" s="502" t="s">
        <v>29</v>
      </c>
      <c r="D31" s="503"/>
      <c r="E31" s="442">
        <v>20</v>
      </c>
      <c r="F31" s="443">
        <v>0</v>
      </c>
      <c r="G31" s="444">
        <v>20</v>
      </c>
      <c r="H31" s="444">
        <v>0</v>
      </c>
      <c r="I31" s="445">
        <v>0</v>
      </c>
      <c r="J31" s="405">
        <v>0</v>
      </c>
      <c r="K31" s="408">
        <v>0</v>
      </c>
      <c r="L31" s="406">
        <v>0</v>
      </c>
      <c r="M31" s="433">
        <v>0</v>
      </c>
      <c r="N31" s="407">
        <v>0</v>
      </c>
      <c r="O31" s="432">
        <f t="shared" si="4"/>
        <v>0</v>
      </c>
      <c r="P31" s="442">
        <v>0</v>
      </c>
      <c r="Q31" s="444">
        <f>+COUNTIFS('2. Status Detalhe Campos FY24'!$C:$C,"*Verde*",'2. Status Detalhe Campos FY24'!$K:$K,"*"&amp;$P$25&amp;"*")</f>
        <v>17</v>
      </c>
      <c r="R31" s="445">
        <f t="shared" si="5"/>
        <v>17</v>
      </c>
      <c r="S31" s="333"/>
      <c r="T31" s="333"/>
      <c r="U31" s="333"/>
      <c r="V31" s="333"/>
      <c r="W31" s="333"/>
      <c r="X31" s="522"/>
      <c r="Y31" s="523"/>
      <c r="Z31" s="523"/>
      <c r="AA31" s="523"/>
      <c r="AB31" s="523"/>
      <c r="AC31" s="523"/>
      <c r="AD31" s="523"/>
      <c r="AE31" s="523"/>
      <c r="AF31" s="524"/>
      <c r="AG31" s="334"/>
      <c r="AH31" s="116"/>
    </row>
    <row r="32" spans="1:34" ht="18.75" customHeight="1">
      <c r="A32" s="116"/>
      <c r="B32" s="326"/>
      <c r="C32" s="389" t="s">
        <v>2359</v>
      </c>
      <c r="D32" s="394"/>
      <c r="E32" s="451">
        <v>0</v>
      </c>
      <c r="F32" s="452">
        <v>0</v>
      </c>
      <c r="G32" s="453">
        <v>0</v>
      </c>
      <c r="H32" s="453">
        <v>0</v>
      </c>
      <c r="I32" s="454">
        <v>0</v>
      </c>
      <c r="J32" s="413">
        <v>0</v>
      </c>
      <c r="K32" s="387">
        <v>0</v>
      </c>
      <c r="L32" s="455">
        <v>0</v>
      </c>
      <c r="M32" s="435">
        <v>0</v>
      </c>
      <c r="N32" s="456">
        <v>0</v>
      </c>
      <c r="O32" s="436">
        <f t="shared" si="4"/>
        <v>0</v>
      </c>
      <c r="P32" s="451">
        <v>0</v>
      </c>
      <c r="Q32" s="453">
        <f>+COUNTIFS('2. Status Detalhe Campos FY24'!$C:$C,"*Verde*",'2. Status Detalhe Campos FY24'!$K:$K,"*"&amp;$P$25&amp;"*",'2. Status Detalhe Campos FY24'!U:U,"*anterior*")</f>
        <v>12</v>
      </c>
      <c r="R32" s="454">
        <f t="shared" si="5"/>
        <v>12</v>
      </c>
      <c r="S32" s="333"/>
      <c r="T32" s="333"/>
      <c r="U32" s="333"/>
      <c r="V32" s="333"/>
      <c r="W32" s="333"/>
      <c r="X32" s="522"/>
      <c r="Y32" s="523"/>
      <c r="Z32" s="523"/>
      <c r="AA32" s="523"/>
      <c r="AB32" s="523"/>
      <c r="AC32" s="523"/>
      <c r="AD32" s="523"/>
      <c r="AE32" s="523"/>
      <c r="AF32" s="524"/>
      <c r="AG32" s="334"/>
      <c r="AH32" s="116"/>
    </row>
    <row r="33" spans="1:34" ht="18.75" customHeight="1">
      <c r="A33" s="116"/>
      <c r="B33" s="326"/>
      <c r="C33" s="393" t="s">
        <v>2358</v>
      </c>
      <c r="D33" s="395"/>
      <c r="E33" s="457">
        <v>20</v>
      </c>
      <c r="F33" s="458">
        <v>0</v>
      </c>
      <c r="G33" s="459">
        <v>20</v>
      </c>
      <c r="H33" s="459">
        <v>0</v>
      </c>
      <c r="I33" s="460">
        <v>0</v>
      </c>
      <c r="J33" s="415">
        <v>0</v>
      </c>
      <c r="K33" s="416">
        <v>0</v>
      </c>
      <c r="L33" s="461">
        <v>0</v>
      </c>
      <c r="M33" s="437">
        <v>0</v>
      </c>
      <c r="N33" s="462">
        <v>0</v>
      </c>
      <c r="O33" s="438">
        <f t="shared" si="4"/>
        <v>0</v>
      </c>
      <c r="P33" s="457">
        <v>0</v>
      </c>
      <c r="Q33" s="459">
        <f>+COUNTIFS('2. Status Detalhe Campos FY24'!$C:$C,"*Verde*",'2. Status Detalhe Campos FY24'!$K:$K,"*"&amp;$P$25&amp;"*",'2. Status Detalhe Campos FY24'!U:U,"*Novo Plano*")</f>
        <v>5</v>
      </c>
      <c r="R33" s="460">
        <f t="shared" si="5"/>
        <v>5</v>
      </c>
      <c r="S33" s="333"/>
      <c r="T33" s="333"/>
      <c r="U33" s="333"/>
      <c r="V33" s="333"/>
      <c r="W33" s="333"/>
      <c r="X33" s="522"/>
      <c r="Y33" s="523"/>
      <c r="Z33" s="523"/>
      <c r="AA33" s="523"/>
      <c r="AB33" s="523"/>
      <c r="AC33" s="523"/>
      <c r="AD33" s="523"/>
      <c r="AE33" s="523"/>
      <c r="AF33" s="524"/>
      <c r="AG33" s="334"/>
      <c r="AH33" s="116"/>
    </row>
    <row r="34" spans="1:34" ht="18.75" customHeight="1">
      <c r="A34" s="116"/>
      <c r="B34" s="326"/>
      <c r="C34" s="502" t="s">
        <v>2334</v>
      </c>
      <c r="D34" s="503"/>
      <c r="E34" s="442">
        <v>0</v>
      </c>
      <c r="F34" s="443">
        <v>0</v>
      </c>
      <c r="G34" s="444">
        <v>0</v>
      </c>
      <c r="H34" s="444">
        <v>0</v>
      </c>
      <c r="I34" s="445">
        <v>0</v>
      </c>
      <c r="J34" s="405">
        <v>0</v>
      </c>
      <c r="K34" s="408">
        <v>0</v>
      </c>
      <c r="L34" s="406">
        <v>0</v>
      </c>
      <c r="M34" s="433">
        <v>0</v>
      </c>
      <c r="N34" s="407">
        <v>0</v>
      </c>
      <c r="O34" s="432">
        <f t="shared" si="4"/>
        <v>0</v>
      </c>
      <c r="P34" s="442">
        <v>0</v>
      </c>
      <c r="Q34" s="444">
        <f>+COUNTIFS('2. Status Detalhe Campos FY24'!$C:$C,"*Pilar*",'2. Status Detalhe Campos FY24'!$K:$K,"*"&amp;$P$25&amp;"*")</f>
        <v>2</v>
      </c>
      <c r="R34" s="445">
        <f t="shared" si="5"/>
        <v>2</v>
      </c>
      <c r="S34" s="333"/>
      <c r="T34" s="333"/>
      <c r="U34" s="333"/>
      <c r="V34" s="333"/>
      <c r="W34" s="333"/>
      <c r="X34" s="522"/>
      <c r="Y34" s="523"/>
      <c r="Z34" s="523"/>
      <c r="AA34" s="523"/>
      <c r="AB34" s="523"/>
      <c r="AC34" s="523"/>
      <c r="AD34" s="523"/>
      <c r="AE34" s="523"/>
      <c r="AF34" s="524"/>
      <c r="AG34" s="334"/>
      <c r="AH34" s="116"/>
    </row>
    <row r="35" spans="1:34" ht="18.75" customHeight="1">
      <c r="A35" s="116"/>
      <c r="B35" s="326"/>
      <c r="C35" s="389" t="s">
        <v>2359</v>
      </c>
      <c r="D35" s="396"/>
      <c r="E35" s="451">
        <v>0</v>
      </c>
      <c r="F35" s="452">
        <v>0</v>
      </c>
      <c r="G35" s="453">
        <v>0</v>
      </c>
      <c r="H35" s="453">
        <v>0</v>
      </c>
      <c r="I35" s="454">
        <v>0</v>
      </c>
      <c r="J35" s="413">
        <v>0</v>
      </c>
      <c r="K35" s="387">
        <v>0</v>
      </c>
      <c r="L35" s="455">
        <v>0</v>
      </c>
      <c r="M35" s="439">
        <v>0</v>
      </c>
      <c r="N35" s="456">
        <v>0</v>
      </c>
      <c r="O35" s="436">
        <f t="shared" si="4"/>
        <v>0</v>
      </c>
      <c r="P35" s="451">
        <v>0</v>
      </c>
      <c r="Q35" s="453">
        <f>+COUNTIFS('2. Status Detalhe Campos FY24'!$C:$C,"*Pilar*",'2. Status Detalhe Campos FY24'!$K:$K,"*"&amp;$P$25&amp;"*",'2. Status Detalhe Campos FY24'!U:U,"*anterior*")</f>
        <v>2</v>
      </c>
      <c r="R35" s="454">
        <f t="shared" si="5"/>
        <v>2</v>
      </c>
      <c r="S35" s="333"/>
      <c r="T35" s="333"/>
      <c r="U35" s="333"/>
      <c r="V35" s="333"/>
      <c r="W35" s="333"/>
      <c r="X35" s="522"/>
      <c r="Y35" s="523"/>
      <c r="Z35" s="523"/>
      <c r="AA35" s="523"/>
      <c r="AB35" s="523"/>
      <c r="AC35" s="523"/>
      <c r="AD35" s="523"/>
      <c r="AE35" s="523"/>
      <c r="AF35" s="524"/>
      <c r="AG35" s="334"/>
      <c r="AH35" s="116"/>
    </row>
    <row r="36" spans="1:34" ht="18.75" customHeight="1">
      <c r="A36" s="116"/>
      <c r="B36" s="326"/>
      <c r="C36" s="393" t="s">
        <v>2358</v>
      </c>
      <c r="D36" s="395"/>
      <c r="E36" s="457">
        <v>0</v>
      </c>
      <c r="F36" s="458">
        <v>0</v>
      </c>
      <c r="G36" s="459">
        <v>0</v>
      </c>
      <c r="H36" s="459">
        <v>0</v>
      </c>
      <c r="I36" s="460">
        <v>0</v>
      </c>
      <c r="J36" s="415">
        <v>0</v>
      </c>
      <c r="K36" s="416">
        <v>0</v>
      </c>
      <c r="L36" s="461">
        <v>0</v>
      </c>
      <c r="M36" s="437">
        <v>0</v>
      </c>
      <c r="N36" s="462">
        <v>0</v>
      </c>
      <c r="O36" s="438">
        <f t="shared" si="4"/>
        <v>0</v>
      </c>
      <c r="P36" s="457">
        <v>0</v>
      </c>
      <c r="Q36" s="459">
        <f>+COUNTIFS('2. Status Detalhe Campos FY24'!$C:$C,"*Pilar*",'2. Status Detalhe Campos FY24'!$K:$K,"*"&amp;$P$25&amp;"*",'2. Status Detalhe Campos FY24'!U:U,"*Novo Plano*")</f>
        <v>0</v>
      </c>
      <c r="R36" s="460">
        <f t="shared" si="5"/>
        <v>0</v>
      </c>
      <c r="S36" s="333"/>
      <c r="T36" s="333"/>
      <c r="U36" s="333"/>
      <c r="V36" s="333"/>
      <c r="W36" s="333"/>
      <c r="X36" s="522"/>
      <c r="Y36" s="523"/>
      <c r="Z36" s="523"/>
      <c r="AA36" s="523"/>
      <c r="AB36" s="523"/>
      <c r="AC36" s="523"/>
      <c r="AD36" s="523"/>
      <c r="AE36" s="523"/>
      <c r="AF36" s="524"/>
      <c r="AG36" s="334"/>
      <c r="AH36" s="116"/>
    </row>
    <row r="37" spans="1:34" ht="18.75" customHeight="1">
      <c r="A37" s="116"/>
      <c r="B37" s="326"/>
      <c r="C37" s="504" t="s">
        <v>2328</v>
      </c>
      <c r="D37" s="505"/>
      <c r="E37" s="463">
        <v>20</v>
      </c>
      <c r="F37" s="464">
        <v>0</v>
      </c>
      <c r="G37" s="465">
        <v>20</v>
      </c>
      <c r="H37" s="466">
        <v>0</v>
      </c>
      <c r="I37" s="466">
        <v>0</v>
      </c>
      <c r="J37" s="463">
        <v>0</v>
      </c>
      <c r="K37" s="464">
        <v>0</v>
      </c>
      <c r="L37" s="467">
        <f t="shared" ref="L37:R37" si="6">+SUM(L28,L31,L34)</f>
        <v>0</v>
      </c>
      <c r="M37" s="468">
        <f t="shared" si="6"/>
        <v>0</v>
      </c>
      <c r="N37" s="469">
        <f t="shared" si="6"/>
        <v>0</v>
      </c>
      <c r="O37" s="466">
        <f t="shared" si="6"/>
        <v>0</v>
      </c>
      <c r="P37" s="463">
        <v>2</v>
      </c>
      <c r="Q37" s="465">
        <f t="shared" si="6"/>
        <v>66</v>
      </c>
      <c r="R37" s="470">
        <f t="shared" si="6"/>
        <v>66</v>
      </c>
      <c r="S37" s="333"/>
      <c r="T37" s="333"/>
      <c r="U37" s="333"/>
      <c r="V37" s="333"/>
      <c r="W37" s="333"/>
      <c r="X37" s="522"/>
      <c r="Y37" s="523"/>
      <c r="Z37" s="523"/>
      <c r="AA37" s="523"/>
      <c r="AB37" s="523"/>
      <c r="AC37" s="523"/>
      <c r="AD37" s="523"/>
      <c r="AE37" s="523"/>
      <c r="AF37" s="524"/>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22"/>
      <c r="Y38" s="523"/>
      <c r="Z38" s="523"/>
      <c r="AA38" s="523"/>
      <c r="AB38" s="523"/>
      <c r="AC38" s="523"/>
      <c r="AD38" s="523"/>
      <c r="AE38" s="523"/>
      <c r="AF38" s="524"/>
      <c r="AG38" s="334"/>
      <c r="AH38" s="116"/>
    </row>
    <row r="39" spans="1:34" ht="19.8"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22"/>
      <c r="Y39" s="523"/>
      <c r="Z39" s="523"/>
      <c r="AA39" s="523"/>
      <c r="AB39" s="523"/>
      <c r="AC39" s="523"/>
      <c r="AD39" s="523"/>
      <c r="AE39" s="523"/>
      <c r="AF39" s="524"/>
      <c r="AG39" s="334"/>
      <c r="AH39" s="116"/>
    </row>
    <row r="40" spans="1:34" ht="19.8"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22"/>
      <c r="Y40" s="523"/>
      <c r="Z40" s="523"/>
      <c r="AA40" s="523"/>
      <c r="AB40" s="523"/>
      <c r="AC40" s="523"/>
      <c r="AD40" s="523"/>
      <c r="AE40" s="523"/>
      <c r="AF40" s="524"/>
      <c r="AG40" s="334"/>
      <c r="AH40" s="116"/>
    </row>
    <row r="41" spans="1:34" ht="19.8"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22"/>
      <c r="Y41" s="523"/>
      <c r="Z41" s="523"/>
      <c r="AA41" s="523"/>
      <c r="AB41" s="523"/>
      <c r="AC41" s="523"/>
      <c r="AD41" s="523"/>
      <c r="AE41" s="523"/>
      <c r="AF41" s="524"/>
      <c r="AG41" s="334"/>
      <c r="AH41" s="116"/>
    </row>
    <row r="42" spans="1:34" ht="19.8"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22"/>
      <c r="Y42" s="523"/>
      <c r="Z42" s="523"/>
      <c r="AA42" s="523"/>
      <c r="AB42" s="523"/>
      <c r="AC42" s="523"/>
      <c r="AD42" s="523"/>
      <c r="AE42" s="523"/>
      <c r="AF42" s="524"/>
      <c r="AG42" s="334"/>
      <c r="AH42" s="116"/>
    </row>
    <row r="43" spans="1:34" ht="19.8"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22"/>
      <c r="Y43" s="523"/>
      <c r="Z43" s="523"/>
      <c r="AA43" s="523"/>
      <c r="AB43" s="523"/>
      <c r="AC43" s="523"/>
      <c r="AD43" s="523"/>
      <c r="AE43" s="523"/>
      <c r="AF43" s="524"/>
      <c r="AG43" s="334"/>
      <c r="AH43" s="116"/>
    </row>
    <row r="44" spans="1:34" ht="18.75" customHeight="1">
      <c r="A44" s="116"/>
      <c r="B44" s="326"/>
      <c r="C44" s="333"/>
      <c r="D44" s="333"/>
      <c r="E44" s="333"/>
      <c r="F44" s="333"/>
      <c r="G44" s="333"/>
      <c r="H44" s="333"/>
      <c r="I44" s="333"/>
      <c r="J44" s="333"/>
      <c r="K44" s="333"/>
      <c r="L44" s="333"/>
      <c r="M44" s="333"/>
      <c r="N44" s="333"/>
      <c r="O44" s="333"/>
      <c r="P44" s="333"/>
      <c r="Q44" s="333"/>
      <c r="R44" s="333"/>
      <c r="S44" s="333"/>
      <c r="T44" s="333"/>
      <c r="U44" s="333"/>
      <c r="V44" s="333"/>
      <c r="W44" s="333"/>
      <c r="X44" s="522"/>
      <c r="Y44" s="523"/>
      <c r="Z44" s="523"/>
      <c r="AA44" s="523"/>
      <c r="AB44" s="523"/>
      <c r="AC44" s="523"/>
      <c r="AD44" s="523"/>
      <c r="AE44" s="523"/>
      <c r="AF44" s="524"/>
      <c r="AG44" s="334"/>
      <c r="AH44" s="116"/>
    </row>
    <row r="45" spans="1:34" ht="18.75" customHeight="1">
      <c r="A45" s="116"/>
      <c r="B45" s="326"/>
      <c r="C45" s="333"/>
      <c r="D45" s="333"/>
      <c r="E45" s="333"/>
      <c r="F45" s="333"/>
      <c r="G45" s="333"/>
      <c r="H45" s="333"/>
      <c r="I45" s="333"/>
      <c r="J45" s="333"/>
      <c r="K45" s="333"/>
      <c r="L45" s="333"/>
      <c r="M45" s="333"/>
      <c r="N45" s="333"/>
      <c r="O45" s="333"/>
      <c r="P45" s="333"/>
      <c r="Q45" s="333"/>
      <c r="R45" s="333"/>
      <c r="S45" s="333"/>
      <c r="T45" s="333"/>
      <c r="U45" s="333"/>
      <c r="V45" s="333"/>
      <c r="W45" s="333"/>
      <c r="X45" s="525"/>
      <c r="Y45" s="526"/>
      <c r="Z45" s="526"/>
      <c r="AA45" s="526"/>
      <c r="AB45" s="526"/>
      <c r="AC45" s="526"/>
      <c r="AD45" s="526"/>
      <c r="AE45" s="526"/>
      <c r="AF45" s="527"/>
      <c r="AG45" s="334"/>
      <c r="AH45" s="116"/>
    </row>
    <row r="46" spans="1:34">
      <c r="A46" s="116"/>
      <c r="B46" s="384">
        <v>1</v>
      </c>
      <c r="C46" s="327"/>
      <c r="D46" s="327"/>
      <c r="E46" s="327"/>
      <c r="F46" s="327"/>
      <c r="G46" s="327"/>
      <c r="H46" s="327"/>
      <c r="I46" s="327"/>
      <c r="J46" s="327"/>
      <c r="K46" s="327"/>
      <c r="L46" s="327"/>
      <c r="M46" s="327"/>
      <c r="N46" s="327"/>
      <c r="O46" s="327"/>
      <c r="P46" s="327"/>
      <c r="Q46" s="327"/>
      <c r="R46" s="327"/>
      <c r="S46" s="327"/>
      <c r="T46" s="327"/>
      <c r="U46" s="327"/>
      <c r="V46" s="327"/>
      <c r="W46" s="327"/>
      <c r="X46" s="327"/>
      <c r="Y46" s="327"/>
      <c r="Z46" s="327"/>
      <c r="AA46" s="327"/>
      <c r="AB46" s="327"/>
      <c r="AC46" s="327"/>
      <c r="AD46" s="327"/>
      <c r="AE46" s="327"/>
      <c r="AF46" s="327"/>
      <c r="AG46" s="385">
        <v>1</v>
      </c>
      <c r="AH46" s="116"/>
    </row>
    <row r="47" spans="1:34">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22.2">
      <c r="A48" s="116"/>
      <c r="B48" s="126" t="s">
        <v>2329</v>
      </c>
      <c r="C48" s="116"/>
      <c r="D48" s="116"/>
      <c r="E48" s="116"/>
      <c r="F48" s="116"/>
      <c r="G48" s="128" t="s">
        <v>34</v>
      </c>
      <c r="H48" s="128" t="s">
        <v>54</v>
      </c>
      <c r="I48" s="128" t="s">
        <v>181</v>
      </c>
      <c r="J48" s="128" t="s">
        <v>310</v>
      </c>
      <c r="K48" s="128" t="s">
        <v>26</v>
      </c>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5.0999999999999996"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16"/>
      <c r="B50" s="118"/>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20"/>
      <c r="AH50" s="116"/>
    </row>
    <row r="51" spans="1:34">
      <c r="A51" s="116"/>
      <c r="B51" s="121"/>
      <c r="C51" s="154" t="s">
        <v>606</v>
      </c>
      <c r="G51" s="154" t="s">
        <v>607</v>
      </c>
      <c r="P51" s="129" t="s">
        <v>608</v>
      </c>
      <c r="Q51" s="130"/>
      <c r="R51" s="129"/>
      <c r="S51" s="130"/>
      <c r="T51" s="131">
        <v>45709</v>
      </c>
      <c r="U51" s="131">
        <f>T51+7</f>
        <v>45716</v>
      </c>
      <c r="V51" s="132" t="s">
        <v>609</v>
      </c>
      <c r="X51" s="155" t="s">
        <v>610</v>
      </c>
      <c r="AG51" s="122"/>
      <c r="AH51" s="116"/>
    </row>
    <row r="52" spans="1:34" ht="17.850000000000001" customHeight="1">
      <c r="A52" s="116"/>
      <c r="B52" s="121"/>
      <c r="P52" s="374" t="s">
        <v>611</v>
      </c>
      <c r="Q52" s="374"/>
      <c r="R52" s="374"/>
      <c r="S52" s="374"/>
      <c r="T52" s="374">
        <f>COUNTIFS('2. Status Detalhe Campos FY24'!$H$7:$H$740,'1. Status Resumo FY24'!$P52,'2. Status Detalhe Campos FY24'!$C$7:$C$740,'1. Status Resumo FY24'!$G$48,'2. Status Detalhe Campos FY24'!$D$7:$D$740,"2. Campo")+COUNTIFS('2. Status Detalhe Campos FY24'!$H$7:$H$740,'1. Status Resumo FY24'!$P52,'2. Status Detalhe Campos FY24'!$C$7:$C$740,'1. Status Resumo FY24'!$H$48,'2. Status Detalhe Campos FY24'!$D$7:$D$740,"2. Campo")</f>
        <v>12</v>
      </c>
      <c r="U52" s="374">
        <f>COUNTIFS('2. Status Detalhe Campos FY24'!$G$7:$G$740,'1. Status Resumo FY24'!$P52,'2. Status Detalhe Campos FY24'!$C$7:$C$740,'1. Status Resumo FY24'!$G$48,'2. Status Detalhe Campos FY24'!$D$7:$D$740,"2. Campo")+COUNTIFS('2. Status Detalhe Campos FY24'!$G$7:$G$740,'1. Status Resumo FY24'!$P52,'2. Status Detalhe Campos FY24'!$C$7:$C$740,'1. Status Resumo FY24'!$H$48,'2. Status Detalhe Campos FY24'!$D$7:$D$740,"2. Campo")</f>
        <v>12</v>
      </c>
      <c r="V52" s="374">
        <f t="shared" ref="V52:V78" si="7">U52-T52</f>
        <v>0</v>
      </c>
      <c r="X52" s="530" t="s">
        <v>2435</v>
      </c>
      <c r="Y52" s="531"/>
      <c r="Z52" s="531"/>
      <c r="AA52" s="531"/>
      <c r="AB52" s="531"/>
      <c r="AC52" s="531"/>
      <c r="AD52" s="531"/>
      <c r="AE52" s="531"/>
      <c r="AF52" s="532"/>
      <c r="AG52" s="163"/>
      <c r="AH52" s="116"/>
    </row>
    <row r="53" spans="1:34" ht="17.850000000000001" customHeight="1">
      <c r="A53" s="116"/>
      <c r="B53" s="121"/>
      <c r="P53" s="375" t="s">
        <v>2359</v>
      </c>
      <c r="Q53" s="376"/>
      <c r="R53" s="376"/>
      <c r="S53" s="376"/>
      <c r="T53" s="446">
        <f>COUNTIFS('2. Status Detalhe Campos FY24'!$H$7:$H$740,'1. Status Resumo FY24'!$P52,'2. Status Detalhe Campos FY24'!$C$7:$C$740,'1. Status Resumo FY24'!$G$48,'2. Status Detalhe Campos FY24'!$D$7:$D$740,"2. Campo",'2. Status Detalhe Campos FY24'!$U$7:$U$740,"*Plano anterior*")
+COUNTIFS('2. Status Detalhe Campos FY24'!$H$7:$H$740,'1. Status Resumo FY24'!$P52,'2. Status Detalhe Campos FY24'!$C$7:$C$740,'1. Status Resumo FY24'!$H$48,'2. Status Detalhe Campos FY24'!$D$7:$D$740,"2. Campo",'2. Status Detalhe Campos FY24'!$U$7:$U$740,"*Plano anterior*")</f>
        <v>12</v>
      </c>
      <c r="U53" s="446">
        <f>COUNTIFS('2. Status Detalhe Campos FY24'!$G$7:$G$740,'1. Status Resumo FY24'!$P52,'2. Status Detalhe Campos FY24'!$C$7:$C$740,'1. Status Resumo FY24'!$G$48,'2. Status Detalhe Campos FY24'!$D$7:$D$740,"2. Campo",'2. Status Detalhe Campos FY24'!$U$7:$U$740,"*Plano anterior*")
+COUNTIFS('2. Status Detalhe Campos FY24'!$G$7:$G$740,'1. Status Resumo FY24'!$P52,'2. Status Detalhe Campos FY24'!$C$7:$C$740,'1. Status Resumo FY24'!$H$48,'2. Status Detalhe Campos FY24'!$D$7:$D$740,"2. Campo",'2. Status Detalhe Campos FY24'!$U$7:$U$740,"*Plano anterior*")</f>
        <v>12</v>
      </c>
      <c r="V53" s="446">
        <f t="shared" si="7"/>
        <v>0</v>
      </c>
      <c r="X53" s="533"/>
      <c r="Y53" s="534"/>
      <c r="Z53" s="534"/>
      <c r="AA53" s="534"/>
      <c r="AB53" s="534"/>
      <c r="AC53" s="534"/>
      <c r="AD53" s="534"/>
      <c r="AE53" s="534"/>
      <c r="AF53" s="535"/>
      <c r="AG53" s="163"/>
      <c r="AH53" s="116"/>
    </row>
    <row r="54" spans="1:34" ht="17.850000000000001" customHeight="1">
      <c r="A54" s="116"/>
      <c r="B54" s="121"/>
      <c r="P54" s="375" t="s">
        <v>2358</v>
      </c>
      <c r="Q54" s="376"/>
      <c r="R54" s="376"/>
      <c r="S54" s="376"/>
      <c r="T54" s="446">
        <f>COUNTIFS('2. Status Detalhe Campos FY24'!$H$7:$H$740,'1. Status Resumo FY24'!$P53,'2. Status Detalhe Campos FY24'!$C$7:$C$740,'1. Status Resumo FY24'!$G$48,'2. Status Detalhe Campos FY24'!$D$7:$D$740,"2. Campo",'2. Status Detalhe Campos FY24'!$U$7:$U$740,"*Novo Plano*")
+COUNTIFS('2. Status Detalhe Campos FY24'!$H$7:$H$740,'1. Status Resumo FY24'!$P53,'2. Status Detalhe Campos FY24'!$C$7:$C$740,'1. Status Resumo FY24'!$H$48,'2. Status Detalhe Campos FY24'!$D$7:$D$740,"2. Campo",'2. Status Detalhe Campos FY24'!$U$7:$U$740,"*Novo Plano*")</f>
        <v>0</v>
      </c>
      <c r="U54" s="446">
        <f>COUNTIFS('2. Status Detalhe Campos FY24'!$G$7:$G$740,'1. Status Resumo FY24'!$P52,'2. Status Detalhe Campos FY24'!$C$7:$C$740,'1. Status Resumo FY24'!$G$48,'2. Status Detalhe Campos FY24'!$D$7:$D$740,"2. Campo",'2. Status Detalhe Campos FY24'!$U$7:$U$740,"*Novo Plano*")
+COUNTIFS('2. Status Detalhe Campos FY24'!$G$7:$G$740,'1. Status Resumo FY24'!$P52,'2. Status Detalhe Campos FY24'!$C$7:$C$740,'1. Status Resumo FY24'!$H$48,'2. Status Detalhe Campos FY24'!$D$7:$D$740,"2. Campo",'2. Status Detalhe Campos FY24'!$U$7:$U$740,"*Novo Plano*")</f>
        <v>0</v>
      </c>
      <c r="V54" s="446">
        <f t="shared" si="7"/>
        <v>0</v>
      </c>
      <c r="X54" s="533"/>
      <c r="Y54" s="534"/>
      <c r="Z54" s="534"/>
      <c r="AA54" s="534"/>
      <c r="AB54" s="534"/>
      <c r="AC54" s="534"/>
      <c r="AD54" s="534"/>
      <c r="AE54" s="534"/>
      <c r="AF54" s="535"/>
      <c r="AG54" s="163"/>
      <c r="AH54" s="116"/>
    </row>
    <row r="55" spans="1:34">
      <c r="A55" s="116"/>
      <c r="B55" s="121"/>
      <c r="P55" s="373" t="s">
        <v>612</v>
      </c>
      <c r="Q55" s="373"/>
      <c r="R55" s="373"/>
      <c r="S55" s="373"/>
      <c r="T55" s="373">
        <f>COUNTIFS('2. Status Detalhe Campos FY24'!$H$7:$H$740,'1. Status Resumo FY24'!$P55,'2. Status Detalhe Campos FY24'!$C$7:$C$740,'1. Status Resumo FY24'!$G$48,'2. Status Detalhe Campos FY24'!$D$7:$D$740,"2. Campo")+COUNTIFS('2. Status Detalhe Campos FY24'!$H$7:$H$740,'1. Status Resumo FY24'!$P55,'2. Status Detalhe Campos FY24'!$C$7:$C$740,'1. Status Resumo FY24'!$H$48,'2. Status Detalhe Campos FY24'!$D$7:$D$740,"2. Campo")</f>
        <v>147</v>
      </c>
      <c r="U55" s="373">
        <f>COUNTIFS('2. Status Detalhe Campos FY24'!$G$7:$G$740,'1. Status Resumo FY24'!$P55,'2. Status Detalhe Campos FY24'!$C$7:$C$740,'1. Status Resumo FY24'!$G$48,'2. Status Detalhe Campos FY24'!$D$7:$D$740,"2. Campo")+COUNTIFS('2. Status Detalhe Campos FY24'!$G$7:$G$740,'1. Status Resumo FY24'!$P55,'2. Status Detalhe Campos FY24'!$C$7:$C$740,'1. Status Resumo FY24'!$H$48,'2. Status Detalhe Campos FY24'!$D$7:$D$740,"2. Campo")</f>
        <v>148</v>
      </c>
      <c r="V55" s="373">
        <f t="shared" si="7"/>
        <v>1</v>
      </c>
      <c r="X55" s="533"/>
      <c r="Y55" s="534"/>
      <c r="Z55" s="534"/>
      <c r="AA55" s="534"/>
      <c r="AB55" s="534"/>
      <c r="AC55" s="534"/>
      <c r="AD55" s="534"/>
      <c r="AE55" s="534"/>
      <c r="AF55" s="535"/>
      <c r="AG55" s="163"/>
      <c r="AH55" s="116"/>
    </row>
    <row r="56" spans="1:34">
      <c r="A56" s="116"/>
      <c r="B56" s="121"/>
      <c r="P56" s="375" t="s">
        <v>2359</v>
      </c>
      <c r="Q56" s="376"/>
      <c r="R56" s="376"/>
      <c r="S56" s="376"/>
      <c r="T56" s="446">
        <f>COUNTIFS('2. Status Detalhe Campos FY24'!$H$7:$H$740,'1. Status Resumo FY24'!$P55,'2. Status Detalhe Campos FY24'!$C$7:$C$740,'1. Status Resumo FY24'!$G$48,'2. Status Detalhe Campos FY24'!$D$7:$D$740,"2. Campo",'2. Status Detalhe Campos FY24'!$U$7:$U$740,"*Plano anterior*")
+COUNTIFS('2. Status Detalhe Campos FY24'!$H$7:$H$740,'1. Status Resumo FY24'!$P55,'2. Status Detalhe Campos FY24'!$C$7:$C$740,'1. Status Resumo FY24'!$H$48,'2. Status Detalhe Campos FY24'!$D$7:$D$740,"2. Campo",'2. Status Detalhe Campos FY24'!$U$7:$U$740,"*Plano anterior*")</f>
        <v>147</v>
      </c>
      <c r="U56" s="446">
        <f>COUNTIFS('2. Status Detalhe Campos FY24'!$G$7:$G$740,'1. Status Resumo FY24'!$P55,'2. Status Detalhe Campos FY24'!$C$7:$C$740,'1. Status Resumo FY24'!$G$48,'2. Status Detalhe Campos FY24'!$D$7:$D$740,"2. Campo",'2. Status Detalhe Campos FY24'!$U$7:$U$740,"*Plano anterior*")
+COUNTIFS('2. Status Detalhe Campos FY24'!$G$7:$G$740,'1. Status Resumo FY24'!$P55,'2. Status Detalhe Campos FY24'!$C$7:$C$740,'1. Status Resumo FY24'!$H$48,'2. Status Detalhe Campos FY24'!$D$7:$D$740,"2. Campo",'2. Status Detalhe Campos FY24'!$U$7:$U$740,"*Plano anterior*")</f>
        <v>148</v>
      </c>
      <c r="V56" s="446">
        <f t="shared" si="7"/>
        <v>1</v>
      </c>
      <c r="X56" s="533"/>
      <c r="Y56" s="534"/>
      <c r="Z56" s="534"/>
      <c r="AA56" s="534"/>
      <c r="AB56" s="534"/>
      <c r="AC56" s="534"/>
      <c r="AD56" s="534"/>
      <c r="AE56" s="534"/>
      <c r="AF56" s="535"/>
      <c r="AG56" s="163"/>
      <c r="AH56" s="116"/>
    </row>
    <row r="57" spans="1:34">
      <c r="A57" s="116"/>
      <c r="B57" s="121"/>
      <c r="P57" s="375" t="s">
        <v>2358</v>
      </c>
      <c r="Q57" s="378"/>
      <c r="R57" s="378"/>
      <c r="S57" s="378"/>
      <c r="T57" s="447">
        <f>COUNTIFS('2. Status Detalhe Campos FY24'!$H$7:$H$740,'1. Status Resumo FY24'!$P56,'2. Status Detalhe Campos FY24'!$C$7:$C$740,'1. Status Resumo FY24'!$G$48,'2. Status Detalhe Campos FY24'!$D$7:$D$740,"2. Campo",'2. Status Detalhe Campos FY24'!$U$7:$U$740,"*Novo Plano*")
+COUNTIFS('2. Status Detalhe Campos FY24'!$H$7:$H$740,'1. Status Resumo FY24'!$P56,'2. Status Detalhe Campos FY24'!$C$7:$C$740,'1. Status Resumo FY24'!$H$48,'2. Status Detalhe Campos FY24'!$D$7:$D$740,"2. Campo",'2. Status Detalhe Campos FY24'!$U$7:$U$740,"*Novo Plano*")</f>
        <v>0</v>
      </c>
      <c r="U57" s="447">
        <f>COUNTIFS('2. Status Detalhe Campos FY24'!$G$7:$G$740,'1. Status Resumo FY24'!$P55,'2. Status Detalhe Campos FY24'!$C$7:$C$740,'1. Status Resumo FY24'!$G$48,'2. Status Detalhe Campos FY24'!$D$7:$D$740,"2. Campo",'2. Status Detalhe Campos FY24'!$U$7:$U$740,"*Novo Plano*")
+COUNTIFS('2. Status Detalhe Campos FY24'!$G$7:$G$740,'1. Status Resumo FY24'!$P55,'2. Status Detalhe Campos FY24'!$C$7:$C$740,'1. Status Resumo FY24'!$H$48,'2. Status Detalhe Campos FY24'!$D$7:$D$740,"2. Campo",'2. Status Detalhe Campos FY24'!$U$7:$U$740,"*Novo Plano*")</f>
        <v>0</v>
      </c>
      <c r="V57" s="447">
        <f t="shared" si="7"/>
        <v>0</v>
      </c>
      <c r="X57" s="533"/>
      <c r="Y57" s="534"/>
      <c r="Z57" s="534"/>
      <c r="AA57" s="534"/>
      <c r="AB57" s="534"/>
      <c r="AC57" s="534"/>
      <c r="AD57" s="534"/>
      <c r="AE57" s="534"/>
      <c r="AF57" s="535"/>
      <c r="AG57" s="163"/>
      <c r="AH57" s="116"/>
    </row>
    <row r="58" spans="1:34">
      <c r="A58" s="116"/>
      <c r="B58" s="121"/>
      <c r="P58" s="373" t="s">
        <v>1842</v>
      </c>
      <c r="Q58" s="373"/>
      <c r="R58" s="373"/>
      <c r="S58" s="373"/>
      <c r="T58" s="373">
        <f>COUNTIFS('2. Status Detalhe Campos FY24'!$H$7:$H$740,'1. Status Resumo FY24'!$P58,'2. Status Detalhe Campos FY24'!$C$7:$C$740,'1. Status Resumo FY24'!$G$48,'2. Status Detalhe Campos FY24'!$D$7:$D$740,"2. Campo")+COUNTIFS('2. Status Detalhe Campos FY24'!$H$7:$H$740,'1. Status Resumo FY24'!$P58,'2. Status Detalhe Campos FY24'!$C$7:$C$740,'1. Status Resumo FY24'!$H$48,'2. Status Detalhe Campos FY24'!$D$7:$D$740,"2. Campo")</f>
        <v>46</v>
      </c>
      <c r="U58" s="373">
        <f>COUNTIFS('2. Status Detalhe Campos FY24'!$G$7:$G$740,'1. Status Resumo FY24'!$P58,'2. Status Detalhe Campos FY24'!$C$7:$C$740,'1. Status Resumo FY24'!$G$48,'2. Status Detalhe Campos FY24'!$D$7:$D$740,"2. Campo")+COUNTIFS('2. Status Detalhe Campos FY24'!$G$7:$G$740,'1. Status Resumo FY24'!$P58,'2. Status Detalhe Campos FY24'!$C$7:$C$740,'1. Status Resumo FY24'!$H$48,'2. Status Detalhe Campos FY24'!$D$7:$D$740,"2. Campo")</f>
        <v>46</v>
      </c>
      <c r="V58" s="373">
        <f t="shared" si="7"/>
        <v>0</v>
      </c>
      <c r="X58" s="533"/>
      <c r="Y58" s="534"/>
      <c r="Z58" s="534"/>
      <c r="AA58" s="534"/>
      <c r="AB58" s="534"/>
      <c r="AC58" s="534"/>
      <c r="AD58" s="534"/>
      <c r="AE58" s="534"/>
      <c r="AF58" s="535"/>
      <c r="AG58" s="163"/>
      <c r="AH58" s="116"/>
    </row>
    <row r="59" spans="1:34">
      <c r="A59" s="116"/>
      <c r="B59" s="121"/>
      <c r="P59" s="375" t="s">
        <v>2359</v>
      </c>
      <c r="Q59" s="376"/>
      <c r="R59" s="376"/>
      <c r="S59" s="376"/>
      <c r="T59" s="446">
        <f>COUNTIFS('2. Status Detalhe Campos FY24'!$H$7:$H$740,'1. Status Resumo FY24'!$P58,'2. Status Detalhe Campos FY24'!$C$7:$C$740,'1. Status Resumo FY24'!$G$48,'2. Status Detalhe Campos FY24'!$D$7:$D$740,"2. Campo",'2. Status Detalhe Campos FY24'!$U$7:$U$740,"*Plano anterior*")
+COUNTIFS('2. Status Detalhe Campos FY24'!$H$7:$H$740,'1. Status Resumo FY24'!$P58,'2. Status Detalhe Campos FY24'!$C$7:$C$740,'1. Status Resumo FY24'!$H$48,'2. Status Detalhe Campos FY24'!$D$7:$D$740,"2. Campo",'2. Status Detalhe Campos FY24'!$U$7:$U$740,"*Plano anterior*")</f>
        <v>46</v>
      </c>
      <c r="U59" s="446">
        <f>COUNTIFS('2. Status Detalhe Campos FY24'!$G$7:$G$740,'1. Status Resumo FY24'!$P58,'2. Status Detalhe Campos FY24'!$C$7:$C$740,'1. Status Resumo FY24'!$G$48,'2. Status Detalhe Campos FY24'!$D$7:$D$740,"2. Campo",'2. Status Detalhe Campos FY24'!$U$7:$U$740,"*Plano anterior*")
+COUNTIFS('2. Status Detalhe Campos FY24'!$G$7:$G$740,'1. Status Resumo FY24'!$P58,'2. Status Detalhe Campos FY24'!$C$7:$C$740,'1. Status Resumo FY24'!$H$48,'2. Status Detalhe Campos FY24'!$D$7:$D$740,"2. Campo",'2. Status Detalhe Campos FY24'!$U$7:$U$740,"*Plano anterior*")</f>
        <v>46</v>
      </c>
      <c r="V59" s="446">
        <f t="shared" si="7"/>
        <v>0</v>
      </c>
      <c r="X59" s="533"/>
      <c r="Y59" s="534"/>
      <c r="Z59" s="534"/>
      <c r="AA59" s="534"/>
      <c r="AB59" s="534"/>
      <c r="AC59" s="534"/>
      <c r="AD59" s="534"/>
      <c r="AE59" s="534"/>
      <c r="AF59" s="535"/>
      <c r="AG59" s="163"/>
      <c r="AH59" s="116"/>
    </row>
    <row r="60" spans="1:34">
      <c r="A60" s="116"/>
      <c r="B60" s="121"/>
      <c r="P60" s="375" t="s">
        <v>2358</v>
      </c>
      <c r="Q60" s="378"/>
      <c r="R60" s="378"/>
      <c r="S60" s="378"/>
      <c r="T60" s="447">
        <f>COUNTIFS('2. Status Detalhe Campos FY24'!$H$7:$H$740,'1. Status Resumo FY24'!$P59,'2. Status Detalhe Campos FY24'!$C$7:$C$740,'1. Status Resumo FY24'!$G$48,'2. Status Detalhe Campos FY24'!$D$7:$D$740,"2. Campo",'2. Status Detalhe Campos FY24'!$U$7:$U$740,"*Novo Plano*")
+COUNTIFS('2. Status Detalhe Campos FY24'!$H$7:$H$740,'1. Status Resumo FY24'!$P59,'2. Status Detalhe Campos FY24'!$C$7:$C$740,'1. Status Resumo FY24'!$H$48,'2. Status Detalhe Campos FY24'!$D$7:$D$740,"2. Campo",'2. Status Detalhe Campos FY24'!$U$7:$U$740,"*Novo Plano*")</f>
        <v>0</v>
      </c>
      <c r="U60" s="447">
        <f>COUNTIFS('2. Status Detalhe Campos FY24'!$G$7:$G$740,'1. Status Resumo FY24'!$P58,'2. Status Detalhe Campos FY24'!$C$7:$C$740,'1. Status Resumo FY24'!$G$48,'2. Status Detalhe Campos FY24'!$D$7:$D$740,"2. Campo",'2. Status Detalhe Campos FY24'!$U$7:$U$740,"*Novo Plano*")
+COUNTIFS('2. Status Detalhe Campos FY24'!$G$7:$G$740,'1. Status Resumo FY24'!$P58,'2. Status Detalhe Campos FY24'!$C$7:$C$740,'1. Status Resumo FY24'!$H$48,'2. Status Detalhe Campos FY24'!$D$7:$D$740,"2. Campo",'2. Status Detalhe Campos FY24'!$U$7:$U$740,"*Novo Plano*")</f>
        <v>0</v>
      </c>
      <c r="V60" s="447">
        <f t="shared" si="7"/>
        <v>0</v>
      </c>
      <c r="X60" s="533"/>
      <c r="Y60" s="534"/>
      <c r="Z60" s="534"/>
      <c r="AA60" s="534"/>
      <c r="AB60" s="534"/>
      <c r="AC60" s="534"/>
      <c r="AD60" s="534"/>
      <c r="AE60" s="534"/>
      <c r="AF60" s="535"/>
      <c r="AG60" s="163"/>
      <c r="AH60" s="116"/>
    </row>
    <row r="61" spans="1:34">
      <c r="A61" s="116"/>
      <c r="B61" s="121"/>
      <c r="D61" s="539" t="str">
        <f>"# "&amp;U79</f>
        <v># 208</v>
      </c>
      <c r="E61" s="539"/>
      <c r="P61" s="373" t="s">
        <v>2321</v>
      </c>
      <c r="Q61" s="373"/>
      <c r="R61" s="373"/>
      <c r="S61" s="373"/>
      <c r="T61" s="373">
        <f>COUNTIFS('2. Status Detalhe Campos FY24'!$H$7:$H$740,'1. Status Resumo FY24'!$P61,'2. Status Detalhe Campos FY24'!$C$7:$C$740,'1. Status Resumo FY24'!$G$48,'2. Status Detalhe Campos FY24'!$D$7:$D$740,"2. Campo")+COUNTIFS('2. Status Detalhe Campos FY24'!$H$7:$H$740,'1. Status Resumo FY24'!$P61,'2. Status Detalhe Campos FY24'!$C$7:$C$740,'1. Status Resumo FY24'!$H$48,'2. Status Detalhe Campos FY24'!$D$7:$D$740,"2. Campo")</f>
        <v>0</v>
      </c>
      <c r="U61" s="373">
        <f>COUNTIFS('2. Status Detalhe Campos FY24'!$G$7:$G$740,'1. Status Resumo FY24'!$P61,'2. Status Detalhe Campos FY24'!$C$7:$C$740,'1. Status Resumo FY24'!$G$48,'2. Status Detalhe Campos FY24'!$D$7:$D$740,"2. Campo")+COUNTIFS('2. Status Detalhe Campos FY24'!$G$7:$G$740,'1. Status Resumo FY24'!$P61,'2. Status Detalhe Campos FY24'!$C$7:$C$740,'1. Status Resumo FY24'!$H$48,'2. Status Detalhe Campos FY24'!$D$7:$D$740,"2. Campo")</f>
        <v>0</v>
      </c>
      <c r="V61" s="373">
        <f t="shared" si="7"/>
        <v>0</v>
      </c>
      <c r="X61" s="533"/>
      <c r="Y61" s="534"/>
      <c r="Z61" s="534"/>
      <c r="AA61" s="534"/>
      <c r="AB61" s="534"/>
      <c r="AC61" s="534"/>
      <c r="AD61" s="534"/>
      <c r="AE61" s="534"/>
      <c r="AF61" s="535"/>
      <c r="AG61" s="163"/>
      <c r="AH61" s="116"/>
    </row>
    <row r="62" spans="1:34">
      <c r="A62" s="116"/>
      <c r="B62" s="121"/>
      <c r="D62" s="539"/>
      <c r="E62" s="539"/>
      <c r="P62" s="375" t="s">
        <v>2359</v>
      </c>
      <c r="Q62" s="376"/>
      <c r="R62" s="376"/>
      <c r="S62" s="376"/>
      <c r="T62" s="446">
        <f>COUNTIFS('2. Status Detalhe Campos FY24'!$H$7:$H$740,'1. Status Resumo FY24'!$P61,'2. Status Detalhe Campos FY24'!$C$7:$C$740,'1. Status Resumo FY24'!$G$48,'2. Status Detalhe Campos FY24'!$D$7:$D$740,"2. Campo",'2. Status Detalhe Campos FY24'!$U$7:$U$740,"*Plano anterior*")
+COUNTIFS('2. Status Detalhe Campos FY24'!$H$7:$H$740,'1. Status Resumo FY24'!$P61,'2. Status Detalhe Campos FY24'!$C$7:$C$740,'1. Status Resumo FY24'!$H$48,'2. Status Detalhe Campos FY24'!$D$7:$D$740,"2. Campo",'2. Status Detalhe Campos FY24'!$U$7:$U$740,"*Plano anterior*")</f>
        <v>0</v>
      </c>
      <c r="U62" s="446">
        <f>COUNTIFS('2. Status Detalhe Campos FY24'!$G$7:$G$740,'1. Status Resumo FY24'!$P61,'2. Status Detalhe Campos FY24'!$C$7:$C$740,'1. Status Resumo FY24'!$G$48,'2. Status Detalhe Campos FY24'!$D$7:$D$740,"2. Campo",'2. Status Detalhe Campos FY24'!$U$7:$U$740,"*Plano anterior*")
+COUNTIFS('2. Status Detalhe Campos FY24'!$G$7:$G$740,'1. Status Resumo FY24'!$P61,'2. Status Detalhe Campos FY24'!$C$7:$C$740,'1. Status Resumo FY24'!$H$48,'2. Status Detalhe Campos FY24'!$D$7:$D$740,"2. Campo",'2. Status Detalhe Campos FY24'!$U$7:$U$740,"*Plano anterior*")</f>
        <v>0</v>
      </c>
      <c r="V62" s="446">
        <f t="shared" si="7"/>
        <v>0</v>
      </c>
      <c r="X62" s="533"/>
      <c r="Y62" s="534"/>
      <c r="Z62" s="534"/>
      <c r="AA62" s="534"/>
      <c r="AB62" s="534"/>
      <c r="AC62" s="534"/>
      <c r="AD62" s="534"/>
      <c r="AE62" s="534"/>
      <c r="AF62" s="535"/>
      <c r="AG62" s="163"/>
      <c r="AH62" s="116"/>
    </row>
    <row r="63" spans="1:34">
      <c r="A63" s="116"/>
      <c r="B63" s="121"/>
      <c r="D63" s="539"/>
      <c r="E63" s="539"/>
      <c r="P63" s="375" t="s">
        <v>2358</v>
      </c>
      <c r="Q63" s="378"/>
      <c r="R63" s="378"/>
      <c r="S63" s="378"/>
      <c r="T63" s="447">
        <f>COUNTIFS('2. Status Detalhe Campos FY24'!$H$7:$H$740,'1. Status Resumo FY24'!$P62,'2. Status Detalhe Campos FY24'!$C$7:$C$740,'1. Status Resumo FY24'!$G$48,'2. Status Detalhe Campos FY24'!$D$7:$D$740,"2. Campo",'2. Status Detalhe Campos FY24'!$U$7:$U$740,"*Novo Plano*")
+COUNTIFS('2. Status Detalhe Campos FY24'!$H$7:$H$740,'1. Status Resumo FY24'!$P62,'2. Status Detalhe Campos FY24'!$C$7:$C$740,'1. Status Resumo FY24'!$H$48,'2. Status Detalhe Campos FY24'!$D$7:$D$740,"2. Campo",'2. Status Detalhe Campos FY24'!$U$7:$U$740,"*Novo Plano*")</f>
        <v>0</v>
      </c>
      <c r="U63" s="447">
        <f>COUNTIFS('2. Status Detalhe Campos FY24'!$G$7:$G$740,'1. Status Resumo FY24'!$P61,'2. Status Detalhe Campos FY24'!$C$7:$C$740,'1. Status Resumo FY24'!$G$48,'2. Status Detalhe Campos FY24'!$D$7:$D$740,"2. Campo",'2. Status Detalhe Campos FY24'!$U$7:$U$740,"*Novo Plano*")
+COUNTIFS('2. Status Detalhe Campos FY24'!$G$7:$G$740,'1. Status Resumo FY24'!$P61,'2. Status Detalhe Campos FY24'!$C$7:$C$740,'1. Status Resumo FY24'!$H$48,'2. Status Detalhe Campos FY24'!$D$7:$D$740,"2. Campo",'2. Status Detalhe Campos FY24'!$U$7:$U$740,"*Novo Plano*")</f>
        <v>0</v>
      </c>
      <c r="V63" s="447">
        <f t="shared" si="7"/>
        <v>0</v>
      </c>
      <c r="X63" s="533"/>
      <c r="Y63" s="534"/>
      <c r="Z63" s="534"/>
      <c r="AA63" s="534"/>
      <c r="AB63" s="534"/>
      <c r="AC63" s="534"/>
      <c r="AD63" s="534"/>
      <c r="AE63" s="534"/>
      <c r="AF63" s="535"/>
      <c r="AG63" s="163"/>
      <c r="AH63" s="116"/>
    </row>
    <row r="64" spans="1:34" ht="17.850000000000001" customHeight="1">
      <c r="A64" s="116"/>
      <c r="B64" s="121"/>
      <c r="D64" s="539"/>
      <c r="E64" s="539"/>
      <c r="P64" s="373" t="s">
        <v>613</v>
      </c>
      <c r="Q64" s="373"/>
      <c r="R64" s="373"/>
      <c r="S64" s="373"/>
      <c r="T64" s="373">
        <f>COUNTIFS('2. Status Detalhe Campos FY24'!$H$7:$H$740,'1. Status Resumo FY24'!$P64,'2. Status Detalhe Campos FY24'!$C$7:$C$740,'1. Status Resumo FY24'!$G$48,'2. Status Detalhe Campos FY24'!$D$7:$D$740,"2. Campo")+COUNTIFS('2. Status Detalhe Campos FY24'!$H$7:$H$740,'1. Status Resumo FY24'!$P64,'2. Status Detalhe Campos FY24'!$C$7:$C$740,'1. Status Resumo FY24'!$H$48,'2. Status Detalhe Campos FY24'!$D$7:$D$740,"2. Campo")</f>
        <v>0</v>
      </c>
      <c r="U64" s="373">
        <f>COUNTIFS('2. Status Detalhe Campos FY24'!$G$7:$G$740,'1. Status Resumo FY24'!$P64,'2. Status Detalhe Campos FY24'!$C$7:$C$740,'1. Status Resumo FY24'!$G$48,'2. Status Detalhe Campos FY24'!$D$7:$D$740,"2. Campo")+COUNTIFS('2. Status Detalhe Campos FY24'!$G$7:$G$740,'1. Status Resumo FY24'!$P64,'2. Status Detalhe Campos FY24'!$C$7:$C$740,'1. Status Resumo FY24'!$H$48,'2. Status Detalhe Campos FY24'!$D$7:$D$740,"2. Campo")</f>
        <v>0</v>
      </c>
      <c r="V64" s="373">
        <f t="shared" si="7"/>
        <v>0</v>
      </c>
      <c r="X64" s="533"/>
      <c r="Y64" s="534"/>
      <c r="Z64" s="534"/>
      <c r="AA64" s="534"/>
      <c r="AB64" s="534"/>
      <c r="AC64" s="534"/>
      <c r="AD64" s="534"/>
      <c r="AE64" s="534"/>
      <c r="AF64" s="535"/>
      <c r="AG64" s="163"/>
      <c r="AH64" s="116"/>
    </row>
    <row r="65" spans="1:34" ht="17.850000000000001" customHeight="1">
      <c r="A65" s="116"/>
      <c r="B65" s="121"/>
      <c r="D65" s="539"/>
      <c r="E65" s="539"/>
      <c r="P65" s="375" t="s">
        <v>2359</v>
      </c>
      <c r="Q65" s="376"/>
      <c r="R65" s="376"/>
      <c r="S65" s="376"/>
      <c r="T65" s="446">
        <f>COUNTIFS('2. Status Detalhe Campos FY24'!$H$7:$H$740,'1. Status Resumo FY24'!$P64,'2. Status Detalhe Campos FY24'!$C$7:$C$740,'1. Status Resumo FY24'!$G$48,'2. Status Detalhe Campos FY24'!$D$7:$D$740,"2. Campo",'2. Status Detalhe Campos FY24'!$U$7:$U$740,"*Plano anterior*")
+COUNTIFS('2. Status Detalhe Campos FY24'!$H$7:$H$740,'1. Status Resumo FY24'!$P64,'2. Status Detalhe Campos FY24'!$C$7:$C$740,'1. Status Resumo FY24'!$H$48,'2. Status Detalhe Campos FY24'!$D$7:$D$740,"2. Campo",'2. Status Detalhe Campos FY24'!$U$7:$U$740,"*Plano anterior*")</f>
        <v>0</v>
      </c>
      <c r="U65" s="446">
        <f>COUNTIFS('2. Status Detalhe Campos FY24'!$G$7:$G$740,'1. Status Resumo FY24'!$P64,'2. Status Detalhe Campos FY24'!$C$7:$C$740,'1. Status Resumo FY24'!$G$48,'2. Status Detalhe Campos FY24'!$D$7:$D$740,"2. Campo",'2. Status Detalhe Campos FY24'!$U$7:$U$740,"*Plano anterior*")
+COUNTIFS('2. Status Detalhe Campos FY24'!$G$7:$G$740,'1. Status Resumo FY24'!$P64,'2. Status Detalhe Campos FY24'!$C$7:$C$740,'1. Status Resumo FY24'!$H$48,'2. Status Detalhe Campos FY24'!$D$7:$D$740,"2. Campo",'2. Status Detalhe Campos FY24'!$U$7:$U$740,"*Plano anterior*")</f>
        <v>0</v>
      </c>
      <c r="V65" s="446">
        <f t="shared" si="7"/>
        <v>0</v>
      </c>
      <c r="X65" s="533"/>
      <c r="Y65" s="534"/>
      <c r="Z65" s="534"/>
      <c r="AA65" s="534"/>
      <c r="AB65" s="534"/>
      <c r="AC65" s="534"/>
      <c r="AD65" s="534"/>
      <c r="AE65" s="534"/>
      <c r="AF65" s="535"/>
      <c r="AG65" s="163"/>
      <c r="AH65" s="116"/>
    </row>
    <row r="66" spans="1:34" ht="17.850000000000001" customHeight="1">
      <c r="A66" s="116"/>
      <c r="B66" s="121"/>
      <c r="D66" s="539"/>
      <c r="E66" s="539"/>
      <c r="P66" s="375" t="s">
        <v>2358</v>
      </c>
      <c r="Q66" s="378"/>
      <c r="R66" s="378"/>
      <c r="S66" s="378"/>
      <c r="T66" s="447">
        <f>COUNTIFS('2. Status Detalhe Campos FY24'!$H$7:$H$740,'1. Status Resumo FY24'!$P65,'2. Status Detalhe Campos FY24'!$C$7:$C$740,'1. Status Resumo FY24'!$G$48,'2. Status Detalhe Campos FY24'!$D$7:$D$740,"2. Campo",'2. Status Detalhe Campos FY24'!$U$7:$U$740,"*Novo Plano*")
+COUNTIFS('2. Status Detalhe Campos FY24'!$H$7:$H$740,'1. Status Resumo FY24'!$P65,'2. Status Detalhe Campos FY24'!$C$7:$C$740,'1. Status Resumo FY24'!$H$48,'2. Status Detalhe Campos FY24'!$D$7:$D$740,"2. Campo",'2. Status Detalhe Campos FY24'!$U$7:$U$740,"*Novo Plano*")</f>
        <v>0</v>
      </c>
      <c r="U66" s="447">
        <f>COUNTIFS('2. Status Detalhe Campos FY24'!$G$7:$G$740,'1. Status Resumo FY24'!$P64,'2. Status Detalhe Campos FY24'!$C$7:$C$740,'1. Status Resumo FY24'!$G$48,'2. Status Detalhe Campos FY24'!$D$7:$D$740,"2. Campo",'2. Status Detalhe Campos FY24'!$U$7:$U$740,"*Novo Plano*")
+COUNTIFS('2. Status Detalhe Campos FY24'!$G$7:$G$740,'1. Status Resumo FY24'!$P64,'2. Status Detalhe Campos FY24'!$C$7:$C$740,'1. Status Resumo FY24'!$H$48,'2. Status Detalhe Campos FY24'!$D$7:$D$740,"2. Campo",'2. Status Detalhe Campos FY24'!$U$7:$U$740,"*Novo Plano*")</f>
        <v>0</v>
      </c>
      <c r="V66" s="447">
        <f t="shared" si="7"/>
        <v>0</v>
      </c>
      <c r="X66" s="533"/>
      <c r="Y66" s="534"/>
      <c r="Z66" s="534"/>
      <c r="AA66" s="534"/>
      <c r="AB66" s="534"/>
      <c r="AC66" s="534"/>
      <c r="AD66" s="534"/>
      <c r="AE66" s="534"/>
      <c r="AF66" s="535"/>
      <c r="AG66" s="163"/>
      <c r="AH66" s="116"/>
    </row>
    <row r="67" spans="1:34" ht="17.850000000000001" customHeight="1">
      <c r="A67" s="116"/>
      <c r="B67" s="121"/>
      <c r="D67" s="539"/>
      <c r="E67" s="539"/>
      <c r="P67" s="373" t="s">
        <v>614</v>
      </c>
      <c r="Q67" s="373"/>
      <c r="R67" s="373"/>
      <c r="S67" s="373"/>
      <c r="T67" s="373">
        <f>COUNTIFS('2. Status Detalhe Campos FY24'!$H$7:$H$740,'1. Status Resumo FY24'!$P67,'2. Status Detalhe Campos FY24'!$C$7:$C$740,'1. Status Resumo FY24'!$G$48,'2. Status Detalhe Campos FY24'!$D$7:$D$740,"2. Campo")+COUNTIFS('2. Status Detalhe Campos FY24'!$H$7:$H$740,'1. Status Resumo FY24'!$P67,'2. Status Detalhe Campos FY24'!$C$7:$C$740,'1. Status Resumo FY24'!$H$48,'2. Status Detalhe Campos FY24'!$D$7:$D$740,"2. Campo")</f>
        <v>2</v>
      </c>
      <c r="U67" s="373">
        <f>COUNTIFS('2. Status Detalhe Campos FY24'!$G$7:$G$740,'1. Status Resumo FY24'!$P67,'2. Status Detalhe Campos FY24'!$C$7:$C$740,'1. Status Resumo FY24'!$G$48,'2. Status Detalhe Campos FY24'!$D$7:$D$740,"2. Campo")+COUNTIFS('2. Status Detalhe Campos FY24'!$G$7:$G$740,'1. Status Resumo FY24'!$P67,'2. Status Detalhe Campos FY24'!$C$7:$C$740,'1. Status Resumo FY24'!$H$48,'2. Status Detalhe Campos FY24'!$D$7:$D$740,"2. Campo")</f>
        <v>2</v>
      </c>
      <c r="V67" s="373">
        <f t="shared" si="7"/>
        <v>0</v>
      </c>
      <c r="X67" s="533"/>
      <c r="Y67" s="534"/>
      <c r="Z67" s="534"/>
      <c r="AA67" s="534"/>
      <c r="AB67" s="534"/>
      <c r="AC67" s="534"/>
      <c r="AD67" s="534"/>
      <c r="AE67" s="534"/>
      <c r="AF67" s="535"/>
      <c r="AG67" s="163"/>
      <c r="AH67" s="116"/>
    </row>
    <row r="68" spans="1:34" ht="17.850000000000001" customHeight="1">
      <c r="A68" s="116"/>
      <c r="B68" s="121"/>
      <c r="D68" s="371"/>
      <c r="E68" s="371"/>
      <c r="P68" s="375" t="s">
        <v>2359</v>
      </c>
      <c r="Q68" s="376"/>
      <c r="R68" s="376"/>
      <c r="S68" s="376"/>
      <c r="T68" s="446">
        <f>COUNTIFS('2. Status Detalhe Campos FY24'!$H$7:$H$740,'1. Status Resumo FY24'!$P67,'2. Status Detalhe Campos FY24'!$C$7:$C$740,'1. Status Resumo FY24'!$G$48,'2. Status Detalhe Campos FY24'!$D$7:$D$740,"2. Campo",'2. Status Detalhe Campos FY24'!$U$7:$U$740,"*Plano anterior*")
+COUNTIFS('2. Status Detalhe Campos FY24'!$H$7:$H$740,'1. Status Resumo FY24'!$P67,'2. Status Detalhe Campos FY24'!$C$7:$C$740,'1. Status Resumo FY24'!$H$48,'2. Status Detalhe Campos FY24'!$D$7:$D$740,"2. Campo",'2. Status Detalhe Campos FY24'!$U$7:$U$740,"*Plano anterior*")</f>
        <v>2</v>
      </c>
      <c r="U68" s="446">
        <f>COUNTIFS('2. Status Detalhe Campos FY24'!$G$7:$G$740,'1. Status Resumo FY24'!$P67,'2. Status Detalhe Campos FY24'!$C$7:$C$740,'1. Status Resumo FY24'!$G$48,'2. Status Detalhe Campos FY24'!$D$7:$D$740,"2. Campo",'2. Status Detalhe Campos FY24'!$U$7:$U$740,"*Plano anterior*")
+COUNTIFS('2. Status Detalhe Campos FY24'!$G$7:$G$740,'1. Status Resumo FY24'!$P67,'2. Status Detalhe Campos FY24'!$C$7:$C$740,'1. Status Resumo FY24'!$H$48,'2. Status Detalhe Campos FY24'!$D$7:$D$740,"2. Campo",'2. Status Detalhe Campos FY24'!$U$7:$U$740,"*Plano anterior*")</f>
        <v>2</v>
      </c>
      <c r="V68" s="446">
        <f t="shared" si="7"/>
        <v>0</v>
      </c>
      <c r="X68" s="533"/>
      <c r="Y68" s="534"/>
      <c r="Z68" s="534"/>
      <c r="AA68" s="534"/>
      <c r="AB68" s="534"/>
      <c r="AC68" s="534"/>
      <c r="AD68" s="534"/>
      <c r="AE68" s="534"/>
      <c r="AF68" s="535"/>
      <c r="AG68" s="163"/>
      <c r="AH68" s="116"/>
    </row>
    <row r="69" spans="1:34" ht="17.850000000000001" customHeight="1">
      <c r="A69" s="116"/>
      <c r="B69" s="121"/>
      <c r="D69" s="371"/>
      <c r="E69" s="371"/>
      <c r="P69" s="375" t="s">
        <v>2358</v>
      </c>
      <c r="Q69" s="378"/>
      <c r="R69" s="378"/>
      <c r="S69" s="378"/>
      <c r="T69" s="447">
        <f>COUNTIFS('2. Status Detalhe Campos FY24'!$H$7:$H$740,'1. Status Resumo FY24'!$P68,'2. Status Detalhe Campos FY24'!$C$7:$C$740,'1. Status Resumo FY24'!$G$48,'2. Status Detalhe Campos FY24'!$D$7:$D$740,"2. Campo",'2. Status Detalhe Campos FY24'!$U$7:$U$740,"*Novo Plano*")
+COUNTIFS('2. Status Detalhe Campos FY24'!$H$7:$H$740,'1. Status Resumo FY24'!$P68,'2. Status Detalhe Campos FY24'!$C$7:$C$740,'1. Status Resumo FY24'!$H$48,'2. Status Detalhe Campos FY24'!$D$7:$D$740,"2. Campo",'2. Status Detalhe Campos FY24'!$U$7:$U$740,"*Novo Plano*")</f>
        <v>0</v>
      </c>
      <c r="U69" s="447">
        <f>COUNTIFS('2. Status Detalhe Campos FY24'!$G$7:$G$740,'1. Status Resumo FY24'!$P67,'2. Status Detalhe Campos FY24'!$C$7:$C$740,'1. Status Resumo FY24'!$G$48,'2. Status Detalhe Campos FY24'!$D$7:$D$740,"2. Campo",'2. Status Detalhe Campos FY24'!$U$7:$U$740,"*Novo Plano*")
+COUNTIFS('2. Status Detalhe Campos FY24'!$G$7:$G$740,'1. Status Resumo FY24'!$P67,'2. Status Detalhe Campos FY24'!$C$7:$C$740,'1. Status Resumo FY24'!$H$48,'2. Status Detalhe Campos FY24'!$D$7:$D$740,"2. Campo",'2. Status Detalhe Campos FY24'!$U$7:$U$740,"*Novo Plano*")</f>
        <v>0</v>
      </c>
      <c r="V69" s="447">
        <f t="shared" si="7"/>
        <v>0</v>
      </c>
      <c r="X69" s="533"/>
      <c r="Y69" s="534"/>
      <c r="Z69" s="534"/>
      <c r="AA69" s="534"/>
      <c r="AB69" s="534"/>
      <c r="AC69" s="534"/>
      <c r="AD69" s="534"/>
      <c r="AE69" s="534"/>
      <c r="AF69" s="535"/>
      <c r="AG69" s="163"/>
      <c r="AH69" s="116"/>
    </row>
    <row r="70" spans="1:34">
      <c r="A70" s="116"/>
      <c r="B70" s="121"/>
      <c r="P70" s="373" t="s">
        <v>615</v>
      </c>
      <c r="Q70" s="373"/>
      <c r="R70" s="373" t="s">
        <v>616</v>
      </c>
      <c r="S70" s="373"/>
      <c r="T70" s="373">
        <f>COUNTIFS('2. Status Detalhe Campos FY24'!$H$7:$H$740,'1. Status Resumo FY24'!$P70,'2. Status Detalhe Campos FY24'!$C$7:$C$740,'1. Status Resumo FY24'!$G$48,'2. Status Detalhe Campos FY24'!$D$7:$D$740,"2. Campo")+COUNTIFS('2. Status Detalhe Campos FY24'!$H$7:$H$740,'1. Status Resumo FY24'!$P70,'2. Status Detalhe Campos FY24'!$C$7:$C$740,'1. Status Resumo FY24'!$H$48,'2. Status Detalhe Campos FY24'!$D$7:$D$740,"2. Campo")</f>
        <v>0</v>
      </c>
      <c r="U70" s="373">
        <f>COUNTIFS('2. Status Detalhe Campos FY24'!$G$7:$G$740,'1. Status Resumo FY24'!$P70,'2. Status Detalhe Campos FY24'!$C$7:$C$740,'1. Status Resumo FY24'!$G$48,'2. Status Detalhe Campos FY24'!$D$7:$D$740,"2. Campo")+COUNTIFS('2. Status Detalhe Campos FY24'!$G$7:$G$740,'1. Status Resumo FY24'!$P70,'2. Status Detalhe Campos FY24'!$C$7:$C$740,'1. Status Resumo FY24'!$H$48,'2. Status Detalhe Campos FY24'!$D$7:$D$740,"2. Campo")</f>
        <v>0</v>
      </c>
      <c r="V70" s="373">
        <f t="shared" si="7"/>
        <v>0</v>
      </c>
      <c r="X70" s="533"/>
      <c r="Y70" s="534"/>
      <c r="Z70" s="534"/>
      <c r="AA70" s="534"/>
      <c r="AB70" s="534"/>
      <c r="AC70" s="534"/>
      <c r="AD70" s="534"/>
      <c r="AE70" s="534"/>
      <c r="AF70" s="535"/>
      <c r="AG70" s="163"/>
      <c r="AH70" s="116"/>
    </row>
    <row r="71" spans="1:34">
      <c r="A71" s="116"/>
      <c r="B71" s="121"/>
      <c r="P71" s="375" t="s">
        <v>2359</v>
      </c>
      <c r="Q71" s="376"/>
      <c r="R71" s="376"/>
      <c r="S71" s="376"/>
      <c r="T71" s="446">
        <f>COUNTIFS('2. Status Detalhe Campos FY24'!$H$7:$H$740,'1. Status Resumo FY24'!$P70,'2. Status Detalhe Campos FY24'!$C$7:$C$740,'1. Status Resumo FY24'!$G$48,'2. Status Detalhe Campos FY24'!$D$7:$D$740,"2. Campo",'2. Status Detalhe Campos FY24'!$U$7:$U$740,"*Plano anterior*")
+COUNTIFS('2. Status Detalhe Campos FY24'!$H$7:$H$740,'1. Status Resumo FY24'!$P70,'2. Status Detalhe Campos FY24'!$C$7:$C$740,'1. Status Resumo FY24'!$H$48,'2. Status Detalhe Campos FY24'!$D$7:$D$740,"2. Campo",'2. Status Detalhe Campos FY24'!$U$7:$U$740,"*Plano anterior*")</f>
        <v>0</v>
      </c>
      <c r="U71" s="446">
        <f>COUNTIFS('2. Status Detalhe Campos FY24'!$G$7:$G$740,'1. Status Resumo FY24'!$P70,'2. Status Detalhe Campos FY24'!$C$7:$C$740,'1. Status Resumo FY24'!$G$48,'2. Status Detalhe Campos FY24'!$D$7:$D$740,"2. Campo",'2. Status Detalhe Campos FY24'!$U$7:$U$740,"*Plano anterior*")
+COUNTIFS('2. Status Detalhe Campos FY24'!$G$7:$G$740,'1. Status Resumo FY24'!$P70,'2. Status Detalhe Campos FY24'!$C$7:$C$740,'1. Status Resumo FY24'!$H$48,'2. Status Detalhe Campos FY24'!$D$7:$D$740,"2. Campo",'2. Status Detalhe Campos FY24'!$U$7:$U$740,"*Plano anterior*")</f>
        <v>0</v>
      </c>
      <c r="V71" s="446">
        <f t="shared" si="7"/>
        <v>0</v>
      </c>
      <c r="X71" s="533"/>
      <c r="Y71" s="534"/>
      <c r="Z71" s="534"/>
      <c r="AA71" s="534"/>
      <c r="AB71" s="534"/>
      <c r="AC71" s="534"/>
      <c r="AD71" s="534"/>
      <c r="AE71" s="534"/>
      <c r="AF71" s="535"/>
      <c r="AG71" s="163"/>
      <c r="AH71" s="116"/>
    </row>
    <row r="72" spans="1:34">
      <c r="A72" s="116"/>
      <c r="B72" s="121"/>
      <c r="P72" s="375" t="s">
        <v>2358</v>
      </c>
      <c r="Q72" s="378"/>
      <c r="R72" s="378"/>
      <c r="S72" s="378"/>
      <c r="T72" s="447">
        <f>COUNTIFS('2. Status Detalhe Campos FY24'!$H$7:$H$740,'1. Status Resumo FY24'!$P71,'2. Status Detalhe Campos FY24'!$C$7:$C$740,'1. Status Resumo FY24'!$G$48,'2. Status Detalhe Campos FY24'!$D$7:$D$740,"2. Campo",'2. Status Detalhe Campos FY24'!$U$7:$U$740,"*Novo Plano*")
+COUNTIFS('2. Status Detalhe Campos FY24'!$H$7:$H$740,'1. Status Resumo FY24'!$P71,'2. Status Detalhe Campos FY24'!$C$7:$C$740,'1. Status Resumo FY24'!$H$48,'2. Status Detalhe Campos FY24'!$D$7:$D$740,"2. Campo",'2. Status Detalhe Campos FY24'!$U$7:$U$740,"*Novo Plano*")</f>
        <v>0</v>
      </c>
      <c r="U72" s="447">
        <f>COUNTIFS('2. Status Detalhe Campos FY24'!$G$7:$G$740,'1. Status Resumo FY24'!$P70,'2. Status Detalhe Campos FY24'!$C$7:$C$740,'1. Status Resumo FY24'!$G$48,'2. Status Detalhe Campos FY24'!$D$7:$D$740,"2. Campo",'2. Status Detalhe Campos FY24'!$U$7:$U$740,"*Novo Plano*")
+COUNTIFS('2. Status Detalhe Campos FY24'!$G$7:$G$740,'1. Status Resumo FY24'!$P70,'2. Status Detalhe Campos FY24'!$C$7:$C$740,'1. Status Resumo FY24'!$H$48,'2. Status Detalhe Campos FY24'!$D$7:$D$740,"2. Campo",'2. Status Detalhe Campos FY24'!$U$7:$U$740,"*Novo Plano*")</f>
        <v>0</v>
      </c>
      <c r="V72" s="447">
        <f t="shared" si="7"/>
        <v>0</v>
      </c>
      <c r="X72" s="533"/>
      <c r="Y72" s="534"/>
      <c r="Z72" s="534"/>
      <c r="AA72" s="534"/>
      <c r="AB72" s="534"/>
      <c r="AC72" s="534"/>
      <c r="AD72" s="534"/>
      <c r="AE72" s="534"/>
      <c r="AF72" s="535"/>
      <c r="AG72" s="163"/>
      <c r="AH72" s="116"/>
    </row>
    <row r="73" spans="1:34">
      <c r="A73" s="116"/>
      <c r="B73" s="121"/>
      <c r="P73" s="373" t="s">
        <v>2322</v>
      </c>
      <c r="Q73" s="373"/>
      <c r="R73" s="373"/>
      <c r="S73" s="373"/>
      <c r="T73" s="373">
        <f>COUNTIFS('2. Status Detalhe Campos FY24'!$H$7:$H$740,'1. Status Resumo FY24'!$P73,'2. Status Detalhe Campos FY24'!$C$7:$C$740,'1. Status Resumo FY24'!$G$48,'2. Status Detalhe Campos FY24'!$D$7:$D$740,"2. Campo")+COUNTIFS('2. Status Detalhe Campos FY24'!$H$7:$H$740,'1. Status Resumo FY24'!$P73,'2. Status Detalhe Campos FY24'!$C$7:$C$740,'1. Status Resumo FY24'!$H$48,'2. Status Detalhe Campos FY24'!$D$7:$D$740,"2. Campo")</f>
        <v>1</v>
      </c>
      <c r="U73" s="373">
        <f>COUNTIFS('2. Status Detalhe Campos FY24'!$G$7:$G$740,'1. Status Resumo FY24'!$P73,'2. Status Detalhe Campos FY24'!$C$7:$C$740,'1. Status Resumo FY24'!$G$48,'2. Status Detalhe Campos FY24'!$D$7:$D$740,"2. Campo")+COUNTIFS('2. Status Detalhe Campos FY24'!$G$7:$G$740,'1. Status Resumo FY24'!$P73,'2. Status Detalhe Campos FY24'!$C$7:$C$740,'1. Status Resumo FY24'!$H$48,'2. Status Detalhe Campos FY24'!$D$7:$D$740,"2. Campo")</f>
        <v>0</v>
      </c>
      <c r="V73" s="373">
        <f t="shared" si="7"/>
        <v>-1</v>
      </c>
      <c r="X73" s="533"/>
      <c r="Y73" s="534"/>
      <c r="Z73" s="534"/>
      <c r="AA73" s="534"/>
      <c r="AB73" s="534"/>
      <c r="AC73" s="534"/>
      <c r="AD73" s="534"/>
      <c r="AE73" s="534"/>
      <c r="AF73" s="535"/>
      <c r="AG73" s="163"/>
      <c r="AH73" s="116"/>
    </row>
    <row r="74" spans="1:34">
      <c r="A74" s="116"/>
      <c r="B74" s="121"/>
      <c r="P74" s="375" t="s">
        <v>2359</v>
      </c>
      <c r="Q74" s="376"/>
      <c r="R74" s="376"/>
      <c r="S74" s="376"/>
      <c r="T74" s="446">
        <f>COUNTIFS('2. Status Detalhe Campos FY24'!$H$7:$H$740,'1. Status Resumo FY24'!$P73,'2. Status Detalhe Campos FY24'!$C$7:$C$740,'1. Status Resumo FY24'!$G$48,'2. Status Detalhe Campos FY24'!$D$7:$D$740,"2. Campo",'2. Status Detalhe Campos FY24'!$U$7:$U$740,"*Plano anterior*")
+COUNTIFS('2. Status Detalhe Campos FY24'!$H$7:$H$740,'1. Status Resumo FY24'!$P73,'2. Status Detalhe Campos FY24'!$C$7:$C$740,'1. Status Resumo FY24'!$H$48,'2. Status Detalhe Campos FY24'!$D$7:$D$740,"2. Campo",'2. Status Detalhe Campos FY24'!$U$7:$U$740,"*Plano anterior*")</f>
        <v>1</v>
      </c>
      <c r="U74" s="446">
        <f>COUNTIFS('2. Status Detalhe Campos FY24'!$G$7:$G$740,'1. Status Resumo FY24'!$P73,'2. Status Detalhe Campos FY24'!$C$7:$C$740,'1. Status Resumo FY24'!$G$48,'2. Status Detalhe Campos FY24'!$D$7:$D$740,"2. Campo",'2. Status Detalhe Campos FY24'!$U$7:$U$740,"*Plano anterior*")
+COUNTIFS('2. Status Detalhe Campos FY24'!$G$7:$G$740,'1. Status Resumo FY24'!$P73,'2. Status Detalhe Campos FY24'!$C$7:$C$740,'1. Status Resumo FY24'!$H$48,'2. Status Detalhe Campos FY24'!$D$7:$D$740,"2. Campo",'2. Status Detalhe Campos FY24'!$U$7:$U$740,"*Plano anterior*")</f>
        <v>0</v>
      </c>
      <c r="V74" s="446">
        <f t="shared" si="7"/>
        <v>-1</v>
      </c>
      <c r="X74" s="533"/>
      <c r="Y74" s="534"/>
      <c r="Z74" s="534"/>
      <c r="AA74" s="534"/>
      <c r="AB74" s="534"/>
      <c r="AC74" s="534"/>
      <c r="AD74" s="534"/>
      <c r="AE74" s="534"/>
      <c r="AF74" s="535"/>
      <c r="AG74" s="163"/>
      <c r="AH74" s="116"/>
    </row>
    <row r="75" spans="1:34">
      <c r="A75" s="116"/>
      <c r="B75" s="121"/>
      <c r="P75" s="375" t="s">
        <v>2358</v>
      </c>
      <c r="Q75" s="378"/>
      <c r="R75" s="378"/>
      <c r="S75" s="378"/>
      <c r="T75" s="447">
        <f>COUNTIFS('2. Status Detalhe Campos FY24'!$H$7:$H$740,'1. Status Resumo FY24'!$P74,'2. Status Detalhe Campos FY24'!$C$7:$C$740,'1. Status Resumo FY24'!$G$48,'2. Status Detalhe Campos FY24'!$D$7:$D$740,"2. Campo",'2. Status Detalhe Campos FY24'!$U$7:$U$740,"*Novo Plano*")
+COUNTIFS('2. Status Detalhe Campos FY24'!$H$7:$H$740,'1. Status Resumo FY24'!$P74,'2. Status Detalhe Campos FY24'!$C$7:$C$740,'1. Status Resumo FY24'!$H$48,'2. Status Detalhe Campos FY24'!$D$7:$D$740,"2. Campo",'2. Status Detalhe Campos FY24'!$U$7:$U$740,"*Novo Plano*")</f>
        <v>0</v>
      </c>
      <c r="U75" s="447">
        <f>COUNTIFS('2. Status Detalhe Campos FY24'!$G$7:$G$740,'1. Status Resumo FY24'!$P73,'2. Status Detalhe Campos FY24'!$C$7:$C$740,'1. Status Resumo FY24'!$G$48,'2. Status Detalhe Campos FY24'!$D$7:$D$740,"2. Campo",'2. Status Detalhe Campos FY24'!$U$7:$U$740,"*Novo Plano*")
+COUNTIFS('2. Status Detalhe Campos FY24'!$G$7:$G$740,'1. Status Resumo FY24'!$P73,'2. Status Detalhe Campos FY24'!$C$7:$C$740,'1. Status Resumo FY24'!$H$48,'2. Status Detalhe Campos FY24'!$D$7:$D$740,"2. Campo",'2. Status Detalhe Campos FY24'!$U$7:$U$740,"*Novo Plano*")</f>
        <v>0</v>
      </c>
      <c r="V75" s="447">
        <f t="shared" si="7"/>
        <v>0</v>
      </c>
      <c r="X75" s="533"/>
      <c r="Y75" s="534"/>
      <c r="Z75" s="534"/>
      <c r="AA75" s="534"/>
      <c r="AB75" s="534"/>
      <c r="AC75" s="534"/>
      <c r="AD75" s="534"/>
      <c r="AE75" s="534"/>
      <c r="AF75" s="535"/>
      <c r="AG75" s="163"/>
      <c r="AH75" s="116"/>
    </row>
    <row r="76" spans="1:34">
      <c r="A76" s="116"/>
      <c r="B76" s="121"/>
      <c r="P76" s="373" t="s">
        <v>28</v>
      </c>
      <c r="Q76" s="373"/>
      <c r="R76" s="373"/>
      <c r="S76" s="373"/>
      <c r="T76" s="373">
        <f>COUNTIFS('2. Status Detalhe Campos FY24'!$H$7:$H$740,'1. Status Resumo FY24'!$P76,'2. Status Detalhe Campos FY24'!$C$7:$C$740,'1. Status Resumo FY24'!$G$48,'2. Status Detalhe Campos FY24'!$D$7:$D$740,"2. Campo")+COUNTIFS('2. Status Detalhe Campos FY24'!$H$7:$H$740,'1. Status Resumo FY24'!$P76,'2. Status Detalhe Campos FY24'!$C$7:$C$740,'1. Status Resumo FY24'!$H$48,'2. Status Detalhe Campos FY24'!$D$7:$D$740,"2. Campo")</f>
        <v>0</v>
      </c>
      <c r="U76" s="373">
        <f>COUNTIFS('2. Status Detalhe Campos FY24'!$G$7:$G$740,'1. Status Resumo FY24'!$P76,'2. Status Detalhe Campos FY24'!$C$7:$C$740,'1. Status Resumo FY24'!$G$48,'2. Status Detalhe Campos FY24'!$D$7:$D$740,"2. Campo")+COUNTIFS('2. Status Detalhe Campos FY24'!$G$7:$G$740,'1. Status Resumo FY24'!$P76,'2. Status Detalhe Campos FY24'!$C$7:$C$740,'1. Status Resumo FY24'!$H$48,'2. Status Detalhe Campos FY24'!$D$7:$D$740,"2. Campo")</f>
        <v>0</v>
      </c>
      <c r="V76" s="373">
        <f t="shared" si="7"/>
        <v>0</v>
      </c>
      <c r="X76" s="533"/>
      <c r="Y76" s="534"/>
      <c r="Z76" s="534"/>
      <c r="AA76" s="534"/>
      <c r="AB76" s="534"/>
      <c r="AC76" s="534"/>
      <c r="AD76" s="534"/>
      <c r="AE76" s="534"/>
      <c r="AF76" s="535"/>
      <c r="AG76" s="163"/>
      <c r="AH76" s="116"/>
    </row>
    <row r="77" spans="1:34">
      <c r="A77" s="116"/>
      <c r="B77" s="121"/>
      <c r="P77" s="375" t="s">
        <v>2359</v>
      </c>
      <c r="Q77" s="376"/>
      <c r="R77" s="376"/>
      <c r="S77" s="376"/>
      <c r="T77" s="446">
        <f>COUNTIFS('2. Status Detalhe Campos FY24'!$H$7:$H$740,'1. Status Resumo FY24'!$P76,'2. Status Detalhe Campos FY24'!$C$7:$C$740,'1. Status Resumo FY24'!$G$48,'2. Status Detalhe Campos FY24'!$D$7:$D$740,"2. Campo",'2. Status Detalhe Campos FY24'!$U$7:$U$740,"*Plano anterior*")
+COUNTIFS('2. Status Detalhe Campos FY24'!$H$7:$H$740,'1. Status Resumo FY24'!$P76,'2. Status Detalhe Campos FY24'!$C$7:$C$740,'1. Status Resumo FY24'!$H$48,'2. Status Detalhe Campos FY24'!$D$7:$D$740,"2. Campo",'2. Status Detalhe Campos FY24'!$U$7:$U$740,"*Plano anterior*")</f>
        <v>0</v>
      </c>
      <c r="U77" s="446">
        <f>COUNTIFS('2. Status Detalhe Campos FY24'!$G$7:$G$740,'1. Status Resumo FY24'!$P76,'2. Status Detalhe Campos FY24'!$C$7:$C$740,'1. Status Resumo FY24'!$G$48,'2. Status Detalhe Campos FY24'!$D$7:$D$740,"2. Campo",'2. Status Detalhe Campos FY24'!$U$7:$U$740,"*Plano anterior*")
+COUNTIFS('2. Status Detalhe Campos FY24'!$G$7:$G$740,'1. Status Resumo FY24'!$P76,'2. Status Detalhe Campos FY24'!$C$7:$C$740,'1. Status Resumo FY24'!$H$48,'2. Status Detalhe Campos FY24'!$D$7:$D$740,"2. Campo",'2. Status Detalhe Campos FY24'!$U$7:$U$740,"*Plano anterior*")</f>
        <v>0</v>
      </c>
      <c r="V77" s="446">
        <f t="shared" si="7"/>
        <v>0</v>
      </c>
      <c r="X77" s="533"/>
      <c r="Y77" s="534"/>
      <c r="Z77" s="534"/>
      <c r="AA77" s="534"/>
      <c r="AB77" s="534"/>
      <c r="AC77" s="534"/>
      <c r="AD77" s="534"/>
      <c r="AE77" s="534"/>
      <c r="AF77" s="535"/>
      <c r="AG77" s="163"/>
      <c r="AH77" s="116"/>
    </row>
    <row r="78" spans="1:34">
      <c r="A78" s="116"/>
      <c r="B78" s="121"/>
      <c r="P78" s="379" t="s">
        <v>2358</v>
      </c>
      <c r="Q78" s="380"/>
      <c r="R78" s="380"/>
      <c r="S78" s="380"/>
      <c r="T78" s="448">
        <f>COUNTIFS('2. Status Detalhe Campos FY24'!$H$7:$H$740,'1. Status Resumo FY24'!$P77,'2. Status Detalhe Campos FY24'!$C$7:$C$740,'1. Status Resumo FY24'!$G$48,'2. Status Detalhe Campos FY24'!$D$7:$D$740,"2. Campo",'2. Status Detalhe Campos FY24'!$U$7:$U$740,"*Novo Plano*")
+COUNTIFS('2. Status Detalhe Campos FY24'!$H$7:$H$740,'1. Status Resumo FY24'!$P77,'2. Status Detalhe Campos FY24'!$C$7:$C$740,'1. Status Resumo FY24'!$H$48,'2. Status Detalhe Campos FY24'!$D$7:$D$740,"2. Campo",'2. Status Detalhe Campos FY24'!$U$7:$U$740,"*Novo Plano*")</f>
        <v>0</v>
      </c>
      <c r="U78" s="448">
        <f>COUNTIFS('2. Status Detalhe Campos FY24'!$G$7:$G$740,'1. Status Resumo FY24'!$P76,'2. Status Detalhe Campos FY24'!$C$7:$C$740,'1. Status Resumo FY24'!$G$48,'2. Status Detalhe Campos FY24'!$D$7:$D$740,"2. Campo",'2. Status Detalhe Campos FY24'!$U$7:$U$740,"*Novo Plano*")
+COUNTIFS('2. Status Detalhe Campos FY24'!$G$7:$G$740,'1. Status Resumo FY24'!$P76,'2. Status Detalhe Campos FY24'!$C$7:$C$740,'1. Status Resumo FY24'!$H$48,'2. Status Detalhe Campos FY24'!$D$7:$D$740,"2. Campo",'2. Status Detalhe Campos FY24'!$U$7:$U$740,"*Novo Plano*")</f>
        <v>0</v>
      </c>
      <c r="V78" s="448">
        <f t="shared" si="7"/>
        <v>0</v>
      </c>
      <c r="X78" s="533"/>
      <c r="Y78" s="534"/>
      <c r="Z78" s="534"/>
      <c r="AA78" s="534"/>
      <c r="AB78" s="534"/>
      <c r="AC78" s="534"/>
      <c r="AD78" s="534"/>
      <c r="AE78" s="534"/>
      <c r="AF78" s="535"/>
      <c r="AG78" s="163"/>
      <c r="AH78" s="116"/>
    </row>
    <row r="79" spans="1:34">
      <c r="A79" s="116"/>
      <c r="B79" s="121"/>
      <c r="P79" s="127" t="s">
        <v>2328</v>
      </c>
      <c r="T79" s="127">
        <f>+SUM(T52,T55,T58,T64,T67,T70,T73,T76,T61)</f>
        <v>208</v>
      </c>
      <c r="U79" s="127">
        <f>+SUM(U52,U55,U58,U64,U67,U70,U73,U76,U61)</f>
        <v>208</v>
      </c>
      <c r="V79" s="127">
        <f>+U79-T79</f>
        <v>0</v>
      </c>
      <c r="X79" s="533"/>
      <c r="Y79" s="534"/>
      <c r="Z79" s="534"/>
      <c r="AA79" s="534"/>
      <c r="AB79" s="534"/>
      <c r="AC79" s="534"/>
      <c r="AD79" s="534"/>
      <c r="AE79" s="534"/>
      <c r="AF79" s="535"/>
      <c r="AG79" s="163"/>
      <c r="AH79" s="116"/>
    </row>
    <row r="80" spans="1:34">
      <c r="A80" s="116"/>
      <c r="B80" s="121"/>
      <c r="P80" s="381" t="s">
        <v>2359</v>
      </c>
      <c r="T80" s="449">
        <f>+SUM(T53,T56,T59,T62,T65,T68,T71,T74,T77)</f>
        <v>208</v>
      </c>
      <c r="U80" s="449">
        <f>+SUM(U53,U56,U59,U62,U65,U68,U71,U74,U77)</f>
        <v>208</v>
      </c>
      <c r="V80" s="449">
        <f>+U80-T80</f>
        <v>0</v>
      </c>
      <c r="X80" s="533"/>
      <c r="Y80" s="534"/>
      <c r="Z80" s="534"/>
      <c r="AA80" s="534"/>
      <c r="AB80" s="534"/>
      <c r="AC80" s="534"/>
      <c r="AD80" s="534"/>
      <c r="AE80" s="534"/>
      <c r="AF80" s="535"/>
      <c r="AG80" s="163"/>
      <c r="AH80" s="116"/>
    </row>
    <row r="81" spans="1:34">
      <c r="A81" s="116"/>
      <c r="B81" s="121"/>
      <c r="P81" s="382" t="s">
        <v>2358</v>
      </c>
      <c r="Q81" s="130"/>
      <c r="R81" s="130"/>
      <c r="S81" s="130"/>
      <c r="T81" s="450">
        <f>+SUM(T54,T57,T60,T63,T66,T69,T72,T75,T78)</f>
        <v>0</v>
      </c>
      <c r="U81" s="450">
        <f>+SUM(U54,U57,U60,U63,U66,U69,U72,U75,U78)</f>
        <v>0</v>
      </c>
      <c r="V81" s="450">
        <f>+U81-T81</f>
        <v>0</v>
      </c>
      <c r="X81" s="533"/>
      <c r="Y81" s="534"/>
      <c r="Z81" s="534"/>
      <c r="AA81" s="534"/>
      <c r="AB81" s="534"/>
      <c r="AC81" s="534"/>
      <c r="AD81" s="534"/>
      <c r="AE81" s="534"/>
      <c r="AF81" s="535"/>
      <c r="AG81" s="163"/>
      <c r="AH81" s="116"/>
    </row>
    <row r="82" spans="1:34">
      <c r="A82" s="116"/>
      <c r="B82" s="121"/>
      <c r="T82" s="127"/>
      <c r="U82" s="127"/>
      <c r="X82" s="533"/>
      <c r="Y82" s="534"/>
      <c r="Z82" s="534"/>
      <c r="AA82" s="534"/>
      <c r="AB82" s="534"/>
      <c r="AC82" s="534"/>
      <c r="AD82" s="534"/>
      <c r="AE82" s="534"/>
      <c r="AF82" s="535"/>
      <c r="AG82" s="163"/>
      <c r="AH82" s="116"/>
    </row>
    <row r="83" spans="1:34">
      <c r="A83" s="116"/>
      <c r="B83" s="121"/>
      <c r="G83" s="129" t="s">
        <v>617</v>
      </c>
      <c r="H83" s="130"/>
      <c r="I83" s="130"/>
      <c r="J83" s="130"/>
      <c r="K83" s="130"/>
      <c r="L83" s="130"/>
      <c r="M83" s="130"/>
      <c r="P83" s="129" t="s">
        <v>618</v>
      </c>
      <c r="Q83" s="130"/>
      <c r="R83" s="130"/>
      <c r="S83" s="130"/>
      <c r="T83" s="130"/>
      <c r="U83" s="130"/>
      <c r="V83" s="130"/>
      <c r="X83" s="533"/>
      <c r="Y83" s="534"/>
      <c r="Z83" s="534"/>
      <c r="AA83" s="534"/>
      <c r="AB83" s="534"/>
      <c r="AC83" s="534"/>
      <c r="AD83" s="534"/>
      <c r="AE83" s="534"/>
      <c r="AF83" s="535"/>
      <c r="AG83" s="163"/>
      <c r="AH83" s="116"/>
    </row>
    <row r="84" spans="1:34">
      <c r="A84" s="116"/>
      <c r="B84" s="121"/>
      <c r="F84" s="159" t="s">
        <v>619</v>
      </c>
      <c r="G84" s="25" t="s">
        <v>620</v>
      </c>
      <c r="L84" s="161" t="s">
        <v>621</v>
      </c>
      <c r="O84" s="159" t="s">
        <v>619</v>
      </c>
      <c r="P84" s="25" t="s">
        <v>622</v>
      </c>
      <c r="T84" s="161" t="s">
        <v>621</v>
      </c>
      <c r="X84" s="533"/>
      <c r="Y84" s="534"/>
      <c r="Z84" s="534"/>
      <c r="AA84" s="534"/>
      <c r="AB84" s="534"/>
      <c r="AC84" s="534"/>
      <c r="AD84" s="534"/>
      <c r="AE84" s="534"/>
      <c r="AF84" s="535"/>
      <c r="AG84" s="163"/>
      <c r="AH84" s="116"/>
    </row>
    <row r="85" spans="1:34">
      <c r="A85" s="116"/>
      <c r="B85" s="121"/>
      <c r="F85" s="159" t="s">
        <v>619</v>
      </c>
      <c r="G85" s="25" t="s">
        <v>623</v>
      </c>
      <c r="L85" s="161" t="s">
        <v>621</v>
      </c>
      <c r="O85" s="159" t="s">
        <v>619</v>
      </c>
      <c r="P85" s="25" t="s">
        <v>624</v>
      </c>
      <c r="T85" s="161" t="s">
        <v>621</v>
      </c>
      <c r="X85" s="533"/>
      <c r="Y85" s="534"/>
      <c r="Z85" s="534"/>
      <c r="AA85" s="534"/>
      <c r="AB85" s="534"/>
      <c r="AC85" s="534"/>
      <c r="AD85" s="534"/>
      <c r="AE85" s="534"/>
      <c r="AF85" s="535"/>
      <c r="AG85" s="163"/>
      <c r="AH85" s="116"/>
    </row>
    <row r="86" spans="1:34">
      <c r="A86" s="116"/>
      <c r="B86" s="121"/>
      <c r="F86" s="159" t="s">
        <v>619</v>
      </c>
      <c r="G86" s="25" t="s">
        <v>625</v>
      </c>
      <c r="L86" s="161" t="s">
        <v>621</v>
      </c>
      <c r="O86" s="159" t="s">
        <v>619</v>
      </c>
      <c r="P86" s="25" t="s">
        <v>626</v>
      </c>
      <c r="T86" s="164" t="s">
        <v>627</v>
      </c>
      <c r="X86" s="533"/>
      <c r="Y86" s="534"/>
      <c r="Z86" s="534"/>
      <c r="AA86" s="534"/>
      <c r="AB86" s="534"/>
      <c r="AC86" s="534"/>
      <c r="AD86" s="534"/>
      <c r="AE86" s="534"/>
      <c r="AF86" s="535"/>
      <c r="AG86" s="163"/>
      <c r="AH86" s="116"/>
    </row>
    <row r="87" spans="1:34">
      <c r="A87" s="116"/>
      <c r="B87" s="121"/>
      <c r="F87" s="159" t="s">
        <v>619</v>
      </c>
      <c r="G87" s="25" t="s">
        <v>628</v>
      </c>
      <c r="L87" s="161" t="s">
        <v>621</v>
      </c>
      <c r="O87" s="159"/>
      <c r="T87" s="164"/>
      <c r="X87" s="533"/>
      <c r="Y87" s="534"/>
      <c r="Z87" s="534"/>
      <c r="AA87" s="534"/>
      <c r="AB87" s="534"/>
      <c r="AC87" s="534"/>
      <c r="AD87" s="534"/>
      <c r="AE87" s="534"/>
      <c r="AF87" s="535"/>
      <c r="AG87" s="163"/>
      <c r="AH87" s="116"/>
    </row>
    <row r="88" spans="1:34">
      <c r="A88" s="116"/>
      <c r="B88" s="121"/>
      <c r="F88" s="159" t="s">
        <v>619</v>
      </c>
      <c r="G88" s="25" t="s">
        <v>629</v>
      </c>
      <c r="L88" s="485" t="s">
        <v>2431</v>
      </c>
      <c r="O88" s="159"/>
      <c r="T88" s="164"/>
      <c r="X88" s="533"/>
      <c r="Y88" s="534"/>
      <c r="Z88" s="534"/>
      <c r="AA88" s="534"/>
      <c r="AB88" s="534"/>
      <c r="AC88" s="534"/>
      <c r="AD88" s="534"/>
      <c r="AE88" s="534"/>
      <c r="AF88" s="535"/>
      <c r="AG88" s="163"/>
      <c r="AH88" s="116"/>
    </row>
    <row r="89" spans="1:34">
      <c r="A89" s="116"/>
      <c r="B89" s="121"/>
      <c r="F89" s="159" t="s">
        <v>619</v>
      </c>
      <c r="G89" s="25" t="s">
        <v>630</v>
      </c>
      <c r="L89" s="485" t="s">
        <v>1843</v>
      </c>
      <c r="O89" s="159"/>
      <c r="T89" s="161"/>
      <c r="X89" s="533"/>
      <c r="Y89" s="534"/>
      <c r="Z89" s="534"/>
      <c r="AA89" s="534"/>
      <c r="AB89" s="534"/>
      <c r="AC89" s="534"/>
      <c r="AD89" s="534"/>
      <c r="AE89" s="534"/>
      <c r="AF89" s="535"/>
      <c r="AG89" s="163"/>
      <c r="AH89" s="116"/>
    </row>
    <row r="90" spans="1:34">
      <c r="A90" s="116"/>
      <c r="B90" s="121"/>
      <c r="O90" s="159"/>
      <c r="X90" s="536"/>
      <c r="Y90" s="537"/>
      <c r="Z90" s="537"/>
      <c r="AA90" s="537"/>
      <c r="AB90" s="537"/>
      <c r="AC90" s="537"/>
      <c r="AD90" s="537"/>
      <c r="AE90" s="537"/>
      <c r="AF90" s="538"/>
      <c r="AG90" s="163"/>
      <c r="AH90" s="116"/>
    </row>
    <row r="91" spans="1:34">
      <c r="A91" s="116"/>
      <c r="B91" s="123"/>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16"/>
    </row>
    <row r="92" spans="1:34">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22.2">
      <c r="A93" s="116"/>
      <c r="B93" s="126" t="s">
        <v>2330</v>
      </c>
      <c r="C93" s="116"/>
      <c r="D93" s="116"/>
      <c r="E93" s="116"/>
      <c r="F93" s="116"/>
      <c r="G93" s="128" t="s">
        <v>181</v>
      </c>
      <c r="H93" s="128" t="s">
        <v>310</v>
      </c>
      <c r="I93" s="116"/>
      <c r="J93" s="116"/>
      <c r="K93" s="116"/>
      <c r="L93" s="116"/>
      <c r="M93" s="116"/>
      <c r="N93" s="116"/>
      <c r="O93" s="116"/>
      <c r="P93" s="116"/>
      <c r="Q93" s="484"/>
      <c r="R93" s="116"/>
      <c r="S93" s="116"/>
      <c r="T93" s="116"/>
      <c r="U93" s="116"/>
      <c r="V93" s="116"/>
      <c r="W93" s="116"/>
      <c r="X93" s="116"/>
      <c r="Y93" s="116"/>
      <c r="Z93" s="116"/>
      <c r="AA93" s="116"/>
      <c r="AB93" s="116"/>
      <c r="AC93" s="116"/>
      <c r="AD93" s="116"/>
      <c r="AE93" s="116"/>
      <c r="AF93" s="116"/>
      <c r="AG93" s="116"/>
      <c r="AH93" s="116"/>
    </row>
    <row r="94" spans="1:34" ht="5.0999999999999996"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16"/>
      <c r="B95" s="118"/>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20"/>
      <c r="AH95" s="116"/>
    </row>
    <row r="96" spans="1:34">
      <c r="A96" s="116"/>
      <c r="B96" s="121"/>
      <c r="C96" s="154" t="s">
        <v>606</v>
      </c>
      <c r="G96" s="154" t="s">
        <v>607</v>
      </c>
      <c r="P96" s="129" t="s">
        <v>608</v>
      </c>
      <c r="Q96" s="130"/>
      <c r="R96" s="129"/>
      <c r="S96" s="130"/>
      <c r="T96" s="131">
        <f>T51</f>
        <v>45709</v>
      </c>
      <c r="U96" s="131">
        <f>U51</f>
        <v>45716</v>
      </c>
      <c r="V96" s="132" t="s">
        <v>609</v>
      </c>
      <c r="X96" s="155" t="s">
        <v>610</v>
      </c>
      <c r="AG96" s="122"/>
      <c r="AH96" s="116"/>
    </row>
    <row r="97" spans="1:34" ht="17.850000000000001" customHeight="1">
      <c r="A97" s="116"/>
      <c r="B97" s="121"/>
      <c r="P97" s="374" t="s">
        <v>611</v>
      </c>
      <c r="Q97" s="374"/>
      <c r="R97" s="374"/>
      <c r="S97" s="374"/>
      <c r="T97" s="374">
        <f>COUNTIFS('2. Status Detalhe Campos FY24'!$H$7:$H$740,'1. Status Resumo FY24'!$P97,'2. Status Detalhe Campos FY24'!$C$7:$C$740,'1. Status Resumo FY24'!$G$93,'2. Status Detalhe Campos FY24'!$D$7:$D$740,"2. Campo")+COUNTIFS('2. Status Detalhe Campos FY24'!$H$7:$H$740,'1. Status Resumo FY24'!$P97,'2. Status Detalhe Campos FY24'!$C$7:$C$740,'1. Status Resumo FY24'!$H$93,'2. Status Detalhe Campos FY24'!$D$7:$D$740,"2. Campo")</f>
        <v>16</v>
      </c>
      <c r="U97" s="374">
        <f>COUNTIFS('2. Status Detalhe Campos FY24'!$G$7:$G$740,'1. Status Resumo FY24'!$P97,'2. Status Detalhe Campos FY24'!$C$7:$C$740,'1. Status Resumo FY24'!$G$93,'2. Status Detalhe Campos FY24'!$D$7:$D$740,"2. Campo")+COUNTIFS('2. Status Detalhe Campos FY24'!$G$7:$G$740,'1. Status Resumo FY24'!$P97,'2. Status Detalhe Campos FY24'!$C$7:$C$740,'1. Status Resumo FY24'!$H$93,'2. Status Detalhe Campos FY24'!$D$7:$D$740,"2. Campo")</f>
        <v>16</v>
      </c>
      <c r="V97" s="374">
        <f t="shared" ref="V97:V123" si="8">U97-T97</f>
        <v>0</v>
      </c>
      <c r="W97" s="156"/>
      <c r="X97" s="542" t="s">
        <v>2436</v>
      </c>
      <c r="Y97" s="543"/>
      <c r="Z97" s="543"/>
      <c r="AA97" s="543"/>
      <c r="AB97" s="543"/>
      <c r="AC97" s="543"/>
      <c r="AD97" s="543"/>
      <c r="AE97" s="543"/>
      <c r="AF97" s="544"/>
      <c r="AG97" s="157" t="s">
        <v>631</v>
      </c>
      <c r="AH97" s="116"/>
    </row>
    <row r="98" spans="1:34" ht="17.850000000000001" customHeight="1">
      <c r="A98" s="116"/>
      <c r="B98" s="121"/>
      <c r="P98" s="375" t="s">
        <v>2368</v>
      </c>
      <c r="Q98" s="376"/>
      <c r="R98" s="376"/>
      <c r="S98" s="376"/>
      <c r="T98" s="446">
        <f>COUNTIFS('2. Status Detalhe Campos FY24'!$H$7:$H$740,'1. Status Resumo FY24'!$P97,'2. Status Detalhe Campos FY24'!$C$7:$C$740,'1. Status Resumo FY24'!$G$93,'2. Status Detalhe Campos FY24'!$D$7:$D$740,"2. Campo",'2. Status Detalhe Campos FY24'!$U$7:$U$740,"*Plano anterior*")
+COUNTIFS('2. Status Detalhe Campos FY24'!$H$7:$H$740,'1. Status Resumo FY24'!$P97,'2. Status Detalhe Campos FY24'!$C$7:$C$740,'1. Status Resumo FY24'!$H$93,'2. Status Detalhe Campos FY24'!$D$7:$D$740,"2. Campo",'2. Status Detalhe Campos FY24'!$U$7:$U$740,"*Plano anterior*")</f>
        <v>16</v>
      </c>
      <c r="U98" s="446">
        <f>COUNTIFS('2. Status Detalhe Campos FY24'!$G$7:$G$740,'1. Status Resumo FY24'!$P97,'2. Status Detalhe Campos FY24'!$C$7:$C$740,'1. Status Resumo FY24'!$G$93,'2. Status Detalhe Campos FY24'!$D$7:$D$740,"2. Campo",'2. Status Detalhe Campos FY24'!$U$7:$U$740,"*Plano anterior*")
+COUNTIFS('2. Status Detalhe Campos FY24'!$G$7:$G$740,'1. Status Resumo FY24'!$P97,'2. Status Detalhe Campos FY24'!$C$7:$C$740,'1. Status Resumo FY24'!$H$93,'2. Status Detalhe Campos FY24'!$D$7:$D$740,"2. Campo",'2. Status Detalhe Campos FY24'!$U$7:$U$740,"*Plano anterior*")</f>
        <v>16</v>
      </c>
      <c r="V98" s="446">
        <f t="shared" si="8"/>
        <v>0</v>
      </c>
      <c r="W98" s="156"/>
      <c r="X98" s="545"/>
      <c r="Y98" s="546"/>
      <c r="Z98" s="546"/>
      <c r="AA98" s="546"/>
      <c r="AB98" s="546"/>
      <c r="AC98" s="546"/>
      <c r="AD98" s="546"/>
      <c r="AE98" s="546"/>
      <c r="AF98" s="547"/>
      <c r="AG98" s="157"/>
      <c r="AH98" s="116"/>
    </row>
    <row r="99" spans="1:34" ht="17.25" customHeight="1">
      <c r="A99" s="116"/>
      <c r="B99" s="121"/>
      <c r="P99" s="375" t="s">
        <v>2358</v>
      </c>
      <c r="Q99" s="376"/>
      <c r="R99" s="376"/>
      <c r="S99" s="376"/>
      <c r="T99" s="446">
        <f>COUNTIFS('2. Status Detalhe Campos FY24'!$H$7:$H$740,'1. Status Resumo FY24'!$P97,'2. Status Detalhe Campos FY24'!$C$7:$C$740,'1. Status Resumo FY24'!$G$93,'2. Status Detalhe Campos FY24'!$D$7:$D$740,"2. Campo",'2. Status Detalhe Campos FY24'!$U$7:$U$740,"*Novo Plano*")
+COUNTIFS('2. Status Detalhe Campos FY24'!$H$7:$H$740,'1. Status Resumo FY24'!$P97,'2. Status Detalhe Campos FY24'!$C$7:$C$740,'1. Status Resumo FY24'!$H$93,'2. Status Detalhe Campos FY24'!$D$7:$D$740,"2. Campo",'2. Status Detalhe Campos FY24'!$U$7:$U$740,"*Novo Plano*")</f>
        <v>0</v>
      </c>
      <c r="U99" s="446">
        <f>COUNTIFS('2. Status Detalhe Campos FY24'!$G$7:$G$740,'1. Status Resumo FY24'!$P97,'2. Status Detalhe Campos FY24'!$C$7:$C$740,'1. Status Resumo FY24'!$G$93,'2. Status Detalhe Campos FY24'!$D$7:$D$740,"2. Campo",'2. Status Detalhe Campos FY24'!$U$7:$U$740,"*Novo Plano*")
+COUNTIFS('2. Status Detalhe Campos FY24'!$G$7:$G$740,'1. Status Resumo FY24'!$P97,'2. Status Detalhe Campos FY24'!$C$7:$C$740,'1. Status Resumo FY24'!$H$93,'2. Status Detalhe Campos FY24'!$D$7:$D$740,"2. Campo",'2. Status Detalhe Campos FY24'!$U$7:$U$740,"*Novo Plano*")</f>
        <v>0</v>
      </c>
      <c r="V99" s="446">
        <f t="shared" si="8"/>
        <v>0</v>
      </c>
      <c r="W99" s="156"/>
      <c r="X99" s="545"/>
      <c r="Y99" s="546"/>
      <c r="Z99" s="546"/>
      <c r="AA99" s="546"/>
      <c r="AB99" s="546"/>
      <c r="AC99" s="546"/>
      <c r="AD99" s="546"/>
      <c r="AE99" s="546"/>
      <c r="AF99" s="547"/>
      <c r="AG99" s="157"/>
      <c r="AH99" s="116"/>
    </row>
    <row r="100" spans="1:34">
      <c r="A100" s="116"/>
      <c r="B100" s="121"/>
      <c r="P100" s="373" t="s">
        <v>612</v>
      </c>
      <c r="Q100" s="373"/>
      <c r="R100" s="373"/>
      <c r="S100" s="373"/>
      <c r="T100" s="373">
        <f>COUNTIFS('2. Status Detalhe Campos FY24'!$H$7:$H$740,'1. Status Resumo FY24'!$P100,'2. Status Detalhe Campos FY24'!$C$7:$C$740,'1. Status Resumo FY24'!$G$93,'2. Status Detalhe Campos FY24'!$D$7:$D$740,"2. Campo")+COUNTIFS('2. Status Detalhe Campos FY24'!$H$7:$H$740,'1. Status Resumo FY24'!$P100,'2. Status Detalhe Campos FY24'!$C$7:$C$740,'1. Status Resumo FY24'!$H$93,'2. Status Detalhe Campos FY24'!$D$7:$D$740,"2. Campo")</f>
        <v>204</v>
      </c>
      <c r="U100" s="373">
        <f>COUNTIFS('2. Status Detalhe Campos FY24'!$G$7:$G$740,'1. Status Resumo FY24'!$P100,'2. Status Detalhe Campos FY24'!$C$7:$C$740,'1. Status Resumo FY24'!$G$93,'2. Status Detalhe Campos FY24'!$D$7:$D$740,"2. Campo")+COUNTIFS('2. Status Detalhe Campos FY24'!$G$7:$G$740,'1. Status Resumo FY24'!$P100,'2. Status Detalhe Campos FY24'!$C$7:$C$740,'1. Status Resumo FY24'!$H$93,'2. Status Detalhe Campos FY24'!$D$7:$D$740,"2. Campo")</f>
        <v>209</v>
      </c>
      <c r="V100" s="373">
        <f t="shared" si="8"/>
        <v>5</v>
      </c>
      <c r="W100" s="156"/>
      <c r="X100" s="545"/>
      <c r="Y100" s="546"/>
      <c r="Z100" s="546"/>
      <c r="AA100" s="546"/>
      <c r="AB100" s="546"/>
      <c r="AC100" s="546"/>
      <c r="AD100" s="546"/>
      <c r="AE100" s="546"/>
      <c r="AF100" s="547"/>
      <c r="AG100" s="157"/>
      <c r="AH100" s="116"/>
    </row>
    <row r="101" spans="1:34">
      <c r="A101" s="116"/>
      <c r="B101" s="121"/>
      <c r="P101" s="375" t="s">
        <v>2368</v>
      </c>
      <c r="Q101" s="376"/>
      <c r="R101" s="376"/>
      <c r="S101" s="376"/>
      <c r="T101" s="446">
        <f>COUNTIFS('2. Status Detalhe Campos FY24'!$H$7:$H$740,'1. Status Resumo FY24'!$P100,'2. Status Detalhe Campos FY24'!$C$7:$C$740,'1. Status Resumo FY24'!$G$93,'2. Status Detalhe Campos FY24'!$D$7:$D$740,"2. Campo",'2. Status Detalhe Campos FY24'!$U$7:$U$740,"*Plano anterior*")
+COUNTIFS('2. Status Detalhe Campos FY24'!$H$7:$H$740,'1. Status Resumo FY24'!$P100,'2. Status Detalhe Campos FY24'!$C$7:$C$740,'1. Status Resumo FY24'!$H$93,'2. Status Detalhe Campos FY24'!$D$7:$D$740,"2. Campo",'2. Status Detalhe Campos FY24'!$U$7:$U$740,"*Plano anterior*")</f>
        <v>184</v>
      </c>
      <c r="U101" s="446">
        <f>COUNTIFS('2. Status Detalhe Campos FY24'!$G$7:$G$740,'1. Status Resumo FY24'!$P100,'2. Status Detalhe Campos FY24'!$C$7:$C$740,'1. Status Resumo FY24'!$G$93,'2. Status Detalhe Campos FY24'!$D$7:$D$740,"2. Campo",'2. Status Detalhe Campos FY24'!$U$7:$U$740,"*Plano anterior*")
+COUNTIFS('2. Status Detalhe Campos FY24'!$G$7:$G$740,'1. Status Resumo FY24'!$P100,'2. Status Detalhe Campos FY24'!$C$7:$C$740,'1. Status Resumo FY24'!$H$93,'2. Status Detalhe Campos FY24'!$D$7:$D$740,"2. Campo",'2. Status Detalhe Campos FY24'!$U$7:$U$740,"*Plano anterior*")</f>
        <v>184</v>
      </c>
      <c r="V101" s="446">
        <f t="shared" si="8"/>
        <v>0</v>
      </c>
      <c r="W101" s="156"/>
      <c r="X101" s="545"/>
      <c r="Y101" s="546"/>
      <c r="Z101" s="546"/>
      <c r="AA101" s="546"/>
      <c r="AB101" s="546"/>
      <c r="AC101" s="546"/>
      <c r="AD101" s="546"/>
      <c r="AE101" s="546"/>
      <c r="AF101" s="547"/>
      <c r="AG101" s="157"/>
      <c r="AH101" s="116"/>
    </row>
    <row r="102" spans="1:34">
      <c r="A102" s="116"/>
      <c r="B102" s="121"/>
      <c r="P102" s="375" t="s">
        <v>2358</v>
      </c>
      <c r="Q102" s="378"/>
      <c r="R102" s="378"/>
      <c r="S102" s="378"/>
      <c r="T102" s="447">
        <f>COUNTIFS('2. Status Detalhe Campos FY24'!$H$7:$H$740,'1. Status Resumo FY24'!$P100,'2. Status Detalhe Campos FY24'!$C$7:$C$740,'1. Status Resumo FY24'!$G$93,'2. Status Detalhe Campos FY24'!$D$7:$D$740,"2. Campo",'2. Status Detalhe Campos FY24'!$U$7:$U$740,"*Novo Plano*")
+COUNTIFS('2. Status Detalhe Campos FY24'!$H$7:$H$740,'1. Status Resumo FY24'!$P100,'2. Status Detalhe Campos FY24'!$C$7:$C$740,'1. Status Resumo FY24'!$H$93,'2. Status Detalhe Campos FY24'!$D$7:$D$740,"2. Campo",'2. Status Detalhe Campos FY24'!$U$7:$U$740,"*Novo Plano*")</f>
        <v>20</v>
      </c>
      <c r="U102" s="447">
        <f>COUNTIFS('2. Status Detalhe Campos FY24'!$G$7:$G$740,'1. Status Resumo FY24'!$P100,'2. Status Detalhe Campos FY24'!$C$7:$C$740,'1. Status Resumo FY24'!$G$93,'2. Status Detalhe Campos FY24'!$D$7:$D$740,"2. Campo",'2. Status Detalhe Campos FY24'!$U$7:$U$740,"*Novo Plano*")
+COUNTIFS('2. Status Detalhe Campos FY24'!$G$7:$G$740,'1. Status Resumo FY24'!$P100,'2. Status Detalhe Campos FY24'!$C$7:$C$740,'1. Status Resumo FY24'!$H$93,'2. Status Detalhe Campos FY24'!$D$7:$D$740,"2. Campo",'2. Status Detalhe Campos FY24'!$U$7:$U$740,"*Novo Plano*")</f>
        <v>25</v>
      </c>
      <c r="V102" s="447">
        <f t="shared" si="8"/>
        <v>5</v>
      </c>
      <c r="W102" s="156"/>
      <c r="X102" s="545"/>
      <c r="Y102" s="546"/>
      <c r="Z102" s="546"/>
      <c r="AA102" s="546"/>
      <c r="AB102" s="546"/>
      <c r="AC102" s="546"/>
      <c r="AD102" s="546"/>
      <c r="AE102" s="546"/>
      <c r="AF102" s="547"/>
      <c r="AG102" s="157"/>
      <c r="AH102" s="116"/>
    </row>
    <row r="103" spans="1:34">
      <c r="A103" s="116"/>
      <c r="B103" s="121"/>
      <c r="P103" s="373" t="s">
        <v>1842</v>
      </c>
      <c r="Q103" s="373"/>
      <c r="R103" s="373"/>
      <c r="S103" s="373"/>
      <c r="T103" s="373">
        <f>COUNTIFS('2. Status Detalhe Campos FY24'!$H$7:$H$740,'1. Status Resumo FY24'!$P103,'2. Status Detalhe Campos FY24'!$C$7:$C$740,'1. Status Resumo FY24'!$G$93,'2. Status Detalhe Campos FY24'!$D$7:$D$740,"2. Campo")+COUNTIFS('2. Status Detalhe Campos FY24'!$H$7:$H$740,'1. Status Resumo FY24'!$P103,'2. Status Detalhe Campos FY24'!$C$7:$C$740,'1. Status Resumo FY24'!$H$93,'2. Status Detalhe Campos FY24'!$D$7:$D$740,"2. Campo")</f>
        <v>17</v>
      </c>
      <c r="U103" s="373">
        <f>COUNTIFS('2. Status Detalhe Campos FY24'!$G$7:$G$740,'1. Status Resumo FY24'!$P103,'2. Status Detalhe Campos FY24'!$C$7:$C$740,'1. Status Resumo FY24'!$G$93,'2. Status Detalhe Campos FY24'!$D$7:$D$740,"2. Campo")+COUNTIFS('2. Status Detalhe Campos FY24'!$G$7:$G$740,'1. Status Resumo FY24'!$P103,'2. Status Detalhe Campos FY24'!$C$7:$C$740,'1. Status Resumo FY24'!$H$93,'2. Status Detalhe Campos FY24'!$D$7:$D$740,"2. Campo")</f>
        <v>12</v>
      </c>
      <c r="V103" s="373">
        <f t="shared" si="8"/>
        <v>-5</v>
      </c>
      <c r="W103" s="156"/>
      <c r="X103" s="545"/>
      <c r="Y103" s="546"/>
      <c r="Z103" s="546"/>
      <c r="AA103" s="546"/>
      <c r="AB103" s="546"/>
      <c r="AC103" s="546"/>
      <c r="AD103" s="546"/>
      <c r="AE103" s="546"/>
      <c r="AF103" s="547"/>
      <c r="AG103" s="157"/>
      <c r="AH103" s="116"/>
    </row>
    <row r="104" spans="1:34">
      <c r="A104" s="116"/>
      <c r="B104" s="121"/>
      <c r="P104" s="375" t="s">
        <v>2368</v>
      </c>
      <c r="Q104" s="376"/>
      <c r="R104" s="376"/>
      <c r="S104" s="376"/>
      <c r="T104" s="446">
        <f>COUNTIFS('2. Status Detalhe Campos FY24'!$H$7:$H$740,'1. Status Resumo FY24'!$P103,'2. Status Detalhe Campos FY24'!$C$7:$C$740,'1. Status Resumo FY24'!$G$93,'2. Status Detalhe Campos FY24'!$D$7:$D$740,"2. Campo",'2. Status Detalhe Campos FY24'!$U$7:$U$740,"*Plano anterior*")
+COUNTIFS('2. Status Detalhe Campos FY24'!$H$7:$H$740,'1. Status Resumo FY24'!$P103,'2. Status Detalhe Campos FY24'!$C$7:$C$740,'1. Status Resumo FY24'!$H$93,'2. Status Detalhe Campos FY24'!$D$7:$D$740,"2. Campo",'2. Status Detalhe Campos FY24'!$U$7:$U$740,"*Plano anterior*")</f>
        <v>12</v>
      </c>
      <c r="U104" s="446">
        <f>COUNTIFS('2. Status Detalhe Campos FY24'!$G$7:$G$740,'1. Status Resumo FY24'!$P103,'2. Status Detalhe Campos FY24'!$C$7:$C$740,'1. Status Resumo FY24'!$G$93,'2. Status Detalhe Campos FY24'!$D$7:$D$740,"2. Campo",'2. Status Detalhe Campos FY24'!$U$7:$U$740,"*Plano anterior*")
+COUNTIFS('2. Status Detalhe Campos FY24'!$G$7:$G$740,'1. Status Resumo FY24'!$P103,'2. Status Detalhe Campos FY24'!$C$7:$C$740,'1. Status Resumo FY24'!$H$93,'2. Status Detalhe Campos FY24'!$D$7:$D$740,"2. Campo",'2. Status Detalhe Campos FY24'!$U$7:$U$740,"*Plano anterior*")</f>
        <v>12</v>
      </c>
      <c r="V104" s="446">
        <f t="shared" si="8"/>
        <v>0</v>
      </c>
      <c r="W104" s="156"/>
      <c r="X104" s="545"/>
      <c r="Y104" s="546"/>
      <c r="Z104" s="546"/>
      <c r="AA104" s="546"/>
      <c r="AB104" s="546"/>
      <c r="AC104" s="546"/>
      <c r="AD104" s="546"/>
      <c r="AE104" s="546"/>
      <c r="AF104" s="547"/>
      <c r="AG104" s="157"/>
      <c r="AH104" s="116"/>
    </row>
    <row r="105" spans="1:34">
      <c r="A105" s="116"/>
      <c r="B105" s="121"/>
      <c r="P105" s="375" t="s">
        <v>2358</v>
      </c>
      <c r="Q105" s="378"/>
      <c r="R105" s="378"/>
      <c r="S105" s="378"/>
      <c r="T105" s="447">
        <f>COUNTIFS('2. Status Detalhe Campos FY24'!$H$7:$H$740,'1. Status Resumo FY24'!$P103,'2. Status Detalhe Campos FY24'!$C$7:$C$740,'1. Status Resumo FY24'!$G$93,'2. Status Detalhe Campos FY24'!$D$7:$D$740,"2. Campo",'2. Status Detalhe Campos FY24'!$U$7:$U$740,"*Novo Plano*")
+COUNTIFS('2. Status Detalhe Campos FY24'!$H$7:$H$740,'1. Status Resumo FY24'!$P103,'2. Status Detalhe Campos FY24'!$C$7:$C$740,'1. Status Resumo FY24'!$H$93,'2. Status Detalhe Campos FY24'!$D$7:$D$740,"2. Campo",'2. Status Detalhe Campos FY24'!$U$7:$U$740,"*Novo Plano*")</f>
        <v>5</v>
      </c>
      <c r="U105" s="447">
        <f>COUNTIFS('2. Status Detalhe Campos FY24'!$G$7:$G$740,'1. Status Resumo FY24'!$P103,'2. Status Detalhe Campos FY24'!$C$7:$C$740,'1. Status Resumo FY24'!$G$93,'2. Status Detalhe Campos FY24'!$D$7:$D$740,"2. Campo",'2. Status Detalhe Campos FY24'!$U$7:$U$740,"*Novo Plano*")
+COUNTIFS('2. Status Detalhe Campos FY24'!$G$7:$G$740,'1. Status Resumo FY24'!$P103,'2. Status Detalhe Campos FY24'!$C$7:$C$740,'1. Status Resumo FY24'!$H$93,'2. Status Detalhe Campos FY24'!$D$7:$D$740,"2. Campo",'2. Status Detalhe Campos FY24'!$U$7:$U$740,"*Novo Plano*")</f>
        <v>0</v>
      </c>
      <c r="V105" s="447">
        <f t="shared" si="8"/>
        <v>-5</v>
      </c>
      <c r="W105" s="156"/>
      <c r="X105" s="545"/>
      <c r="Y105" s="546"/>
      <c r="Z105" s="546"/>
      <c r="AA105" s="546"/>
      <c r="AB105" s="546"/>
      <c r="AC105" s="546"/>
      <c r="AD105" s="546"/>
      <c r="AE105" s="546"/>
      <c r="AF105" s="547"/>
      <c r="AG105" s="157"/>
      <c r="AH105" s="116"/>
    </row>
    <row r="106" spans="1:34" ht="18.75" customHeight="1">
      <c r="A106" s="116"/>
      <c r="B106" s="121"/>
      <c r="D106" s="427"/>
      <c r="E106" s="427"/>
      <c r="P106" s="373" t="s">
        <v>2321</v>
      </c>
      <c r="Q106" s="373"/>
      <c r="R106" s="373"/>
      <c r="S106" s="373"/>
      <c r="T106" s="373">
        <f>COUNTIFS('2. Status Detalhe Campos FY24'!$H$7:$H$740,'1. Status Resumo FY24'!$P106,'2. Status Detalhe Campos FY24'!$C$7:$C$740,'1. Status Resumo FY24'!$G$93,'2. Status Detalhe Campos FY24'!$D$7:$D$740,"2. Campo")+COUNTIFS('2. Status Detalhe Campos FY24'!$H$7:$H$740,'1. Status Resumo FY24'!$P106,'2. Status Detalhe Campos FY24'!$C$7:$C$740,'1. Status Resumo FY24'!$H$93,'2. Status Detalhe Campos FY24'!$D$7:$D$740,"2. Campo")</f>
        <v>1</v>
      </c>
      <c r="U106" s="373">
        <f>COUNTIFS('2. Status Detalhe Campos FY24'!$G$7:$G$740,'1. Status Resumo FY24'!$P106,'2. Status Detalhe Campos FY24'!$C$7:$C$740,'1. Status Resumo FY24'!$G$93,'2. Status Detalhe Campos FY24'!$D$7:$D$740,"2. Campo")+COUNTIFS('2. Status Detalhe Campos FY24'!$G$7:$G$740,'1. Status Resumo FY24'!$P106,'2. Status Detalhe Campos FY24'!$C$7:$C$740,'1. Status Resumo FY24'!$H$93,'2. Status Detalhe Campos FY24'!$D$7:$D$740,"2. Campo")</f>
        <v>1</v>
      </c>
      <c r="V106" s="373">
        <f t="shared" si="8"/>
        <v>0</v>
      </c>
      <c r="W106" s="156"/>
      <c r="X106" s="545"/>
      <c r="Y106" s="546"/>
      <c r="Z106" s="546"/>
      <c r="AA106" s="546"/>
      <c r="AB106" s="546"/>
      <c r="AC106" s="546"/>
      <c r="AD106" s="546"/>
      <c r="AE106" s="546"/>
      <c r="AF106" s="547"/>
      <c r="AG106" s="157"/>
      <c r="AH106" s="116"/>
    </row>
    <row r="107" spans="1:34" ht="18.75" customHeight="1">
      <c r="A107" s="116"/>
      <c r="B107" s="121"/>
      <c r="D107" s="427"/>
      <c r="E107" s="427"/>
      <c r="P107" s="375" t="s">
        <v>2368</v>
      </c>
      <c r="Q107" s="376"/>
      <c r="R107" s="376"/>
      <c r="S107" s="376"/>
      <c r="T107" s="446">
        <f>COUNTIFS('2. Status Detalhe Campos FY24'!$H$7:$H$740,'1. Status Resumo FY24'!$P106,'2. Status Detalhe Campos FY24'!$C$7:$C$740,'1. Status Resumo FY24'!$G$93,'2. Status Detalhe Campos FY24'!$D$7:$D$740,"2. Campo",'2. Status Detalhe Campos FY24'!$U$7:$U$740,"*Plano anterior*")
+COUNTIFS('2. Status Detalhe Campos FY24'!$H$7:$H$740,'1. Status Resumo FY24'!$P106,'2. Status Detalhe Campos FY24'!$C$7:$C$740,'1. Status Resumo FY24'!$H$93,'2. Status Detalhe Campos FY24'!$D$7:$D$740,"2. Campo",'2. Status Detalhe Campos FY24'!$U$7:$U$740,"*Plano anterior*")</f>
        <v>1</v>
      </c>
      <c r="U107" s="446">
        <f>COUNTIFS('2. Status Detalhe Campos FY24'!$G$7:$G$740,'1. Status Resumo FY24'!$P106,'2. Status Detalhe Campos FY24'!$C$7:$C$740,'1. Status Resumo FY24'!$G$93,'2. Status Detalhe Campos FY24'!$D$7:$D$740,"2. Campo",'2. Status Detalhe Campos FY24'!$U$7:$U$740,"*Plano anterior*")
+COUNTIFS('2. Status Detalhe Campos FY24'!$G$7:$G$740,'1. Status Resumo FY24'!$P106,'2. Status Detalhe Campos FY24'!$C$7:$C$740,'1. Status Resumo FY24'!$H$93,'2. Status Detalhe Campos FY24'!$D$7:$D$740,"2. Campo",'2. Status Detalhe Campos FY24'!$U$7:$U$740,"*Plano anterior*")</f>
        <v>1</v>
      </c>
      <c r="V107" s="446">
        <f t="shared" si="8"/>
        <v>0</v>
      </c>
      <c r="W107" s="156"/>
      <c r="X107" s="545"/>
      <c r="Y107" s="546"/>
      <c r="Z107" s="546"/>
      <c r="AA107" s="546"/>
      <c r="AB107" s="546"/>
      <c r="AC107" s="546"/>
      <c r="AD107" s="546"/>
      <c r="AE107" s="546"/>
      <c r="AF107" s="547"/>
      <c r="AG107" s="157"/>
      <c r="AH107" s="116"/>
    </row>
    <row r="108" spans="1:34" ht="18.75" customHeight="1">
      <c r="A108" s="116"/>
      <c r="B108" s="121"/>
      <c r="D108" s="427"/>
      <c r="E108" s="427"/>
      <c r="P108" s="375" t="s">
        <v>2358</v>
      </c>
      <c r="Q108" s="378"/>
      <c r="R108" s="378"/>
      <c r="S108" s="378"/>
      <c r="T108" s="447">
        <f>COUNTIFS('2. Status Detalhe Campos FY24'!$H$7:$H$740,'1. Status Resumo FY24'!$P106,'2. Status Detalhe Campos FY24'!$C$7:$C$740,'1. Status Resumo FY24'!$G$93,'2. Status Detalhe Campos FY24'!$D$7:$D$740,"2. Campo",'2. Status Detalhe Campos FY24'!$U$7:$U$740,"*Novo Plano*")
+COUNTIFS('2. Status Detalhe Campos FY24'!$H$7:$H$740,'1. Status Resumo FY24'!$P106,'2. Status Detalhe Campos FY24'!$C$7:$C$740,'1. Status Resumo FY24'!$H$93,'2. Status Detalhe Campos FY24'!$D$7:$D$740,"2. Campo",'2. Status Detalhe Campos FY24'!$U$7:$U$740,"*Novo Plano*")</f>
        <v>0</v>
      </c>
      <c r="U108" s="447">
        <f>COUNTIFS('2. Status Detalhe Campos FY24'!$G$7:$G$740,'1. Status Resumo FY24'!$P106,'2. Status Detalhe Campos FY24'!$C$7:$C$740,'1. Status Resumo FY24'!$G$93,'2. Status Detalhe Campos FY24'!$D$7:$D$740,"2. Campo",'2. Status Detalhe Campos FY24'!$U$7:$U$740,"*Novo Plano*")
+COUNTIFS('2. Status Detalhe Campos FY24'!$G$7:$G$740,'1. Status Resumo FY24'!$P106,'2. Status Detalhe Campos FY24'!$C$7:$C$740,'1. Status Resumo FY24'!$H$93,'2. Status Detalhe Campos FY24'!$D$7:$D$740,"2. Campo",'2. Status Detalhe Campos FY24'!$U$7:$U$740,"*Novo Plano*")</f>
        <v>0</v>
      </c>
      <c r="V108" s="447">
        <f t="shared" si="8"/>
        <v>0</v>
      </c>
      <c r="W108" s="156"/>
      <c r="X108" s="545"/>
      <c r="Y108" s="546"/>
      <c r="Z108" s="546"/>
      <c r="AA108" s="546"/>
      <c r="AB108" s="546"/>
      <c r="AC108" s="546"/>
      <c r="AD108" s="546"/>
      <c r="AE108" s="546"/>
      <c r="AF108" s="547"/>
      <c r="AG108" s="157"/>
      <c r="AH108" s="116"/>
    </row>
    <row r="109" spans="1:34" ht="17.850000000000001" customHeight="1">
      <c r="A109" s="116"/>
      <c r="B109" s="121"/>
      <c r="D109" s="529" t="str">
        <f>+"#"&amp;$U$124</f>
        <v>#302</v>
      </c>
      <c r="P109" s="373" t="s">
        <v>613</v>
      </c>
      <c r="Q109" s="373"/>
      <c r="R109" s="373"/>
      <c r="S109" s="373"/>
      <c r="T109" s="373">
        <f>COUNTIFS('2. Status Detalhe Campos FY24'!$H$7:$H$740,'1. Status Resumo FY24'!$P109,'2. Status Detalhe Campos FY24'!$C$7:$C$740,'1. Status Resumo FY24'!$G$93,'2. Status Detalhe Campos FY24'!$D$7:$D$740,"2. Campo")+COUNTIFS('2. Status Detalhe Campos FY24'!$H$7:$H$740,'1. Status Resumo FY24'!$P109,'2. Status Detalhe Campos FY24'!$C$7:$C$740,'1. Status Resumo FY24'!$H$93,'2. Status Detalhe Campos FY24'!$D$7:$D$740,"2. Campo")</f>
        <v>0</v>
      </c>
      <c r="U109" s="373">
        <f>COUNTIFS('2. Status Detalhe Campos FY24'!$G$7:$G$740,'1. Status Resumo FY24'!$P109,'2. Status Detalhe Campos FY24'!$C$7:$C$740,'1. Status Resumo FY24'!$G$93,'2. Status Detalhe Campos FY24'!$D$7:$D$740,"2. Campo")+COUNTIFS('2. Status Detalhe Campos FY24'!$G$7:$G$740,'1. Status Resumo FY24'!$P109,'2. Status Detalhe Campos FY24'!$C$7:$C$740,'1. Status Resumo FY24'!$H$93,'2. Status Detalhe Campos FY24'!$D$7:$D$740,"2. Campo")</f>
        <v>0</v>
      </c>
      <c r="V109" s="373">
        <f t="shared" si="8"/>
        <v>0</v>
      </c>
      <c r="W109" s="156"/>
      <c r="X109" s="545"/>
      <c r="Y109" s="546"/>
      <c r="Z109" s="546"/>
      <c r="AA109" s="546"/>
      <c r="AB109" s="546"/>
      <c r="AC109" s="546"/>
      <c r="AD109" s="546"/>
      <c r="AE109" s="546"/>
      <c r="AF109" s="547"/>
      <c r="AG109" s="157"/>
      <c r="AH109" s="116"/>
    </row>
    <row r="110" spans="1:34" ht="17.850000000000001" customHeight="1">
      <c r="A110" s="116"/>
      <c r="B110" s="121"/>
      <c r="D110" s="529"/>
      <c r="P110" s="375" t="s">
        <v>2368</v>
      </c>
      <c r="Q110" s="376"/>
      <c r="R110" s="376"/>
      <c r="S110" s="376"/>
      <c r="T110" s="446">
        <f>COUNTIFS('2. Status Detalhe Campos FY24'!$H$7:$H$740,'1. Status Resumo FY24'!$P109,'2. Status Detalhe Campos FY24'!$C$7:$C$740,'1. Status Resumo FY24'!$G$93,'2. Status Detalhe Campos FY24'!$D$7:$D$740,"2. Campo",'2. Status Detalhe Campos FY24'!$U$7:$U$740,"*Plano anterior*")
+COUNTIFS('2. Status Detalhe Campos FY24'!$H$7:$H$740,'1. Status Resumo FY24'!$P109,'2. Status Detalhe Campos FY24'!$C$7:$C$740,'1. Status Resumo FY24'!$H$93,'2. Status Detalhe Campos FY24'!$D$7:$D$740,"2. Campo",'2. Status Detalhe Campos FY24'!$U$7:$U$740,"*Plano anterior*")</f>
        <v>0</v>
      </c>
      <c r="U110" s="446">
        <f>COUNTIFS('2. Status Detalhe Campos FY24'!$G$7:$G$740,'1. Status Resumo FY24'!$P109,'2. Status Detalhe Campos FY24'!$C$7:$C$740,'1. Status Resumo FY24'!$G$93,'2. Status Detalhe Campos FY24'!$D$7:$D$740,"2. Campo",'2. Status Detalhe Campos FY24'!$U$7:$U$740,"*Plano anterior*")
+COUNTIFS('2. Status Detalhe Campos FY24'!$G$7:$G$740,'1. Status Resumo FY24'!$P109,'2. Status Detalhe Campos FY24'!$C$7:$C$740,'1. Status Resumo FY24'!$H$93,'2. Status Detalhe Campos FY24'!$D$7:$D$740,"2. Campo",'2. Status Detalhe Campos FY24'!$U$7:$U$740,"*Plano anterior*")</f>
        <v>0</v>
      </c>
      <c r="V110" s="446">
        <f t="shared" si="8"/>
        <v>0</v>
      </c>
      <c r="W110" s="156"/>
      <c r="X110" s="545"/>
      <c r="Y110" s="546"/>
      <c r="Z110" s="546"/>
      <c r="AA110" s="546"/>
      <c r="AB110" s="546"/>
      <c r="AC110" s="546"/>
      <c r="AD110" s="546"/>
      <c r="AE110" s="546"/>
      <c r="AF110" s="547"/>
      <c r="AG110" s="157"/>
      <c r="AH110" s="116"/>
    </row>
    <row r="111" spans="1:34" ht="17.850000000000001" customHeight="1">
      <c r="A111" s="116"/>
      <c r="B111" s="121"/>
      <c r="D111" s="529"/>
      <c r="P111" s="375" t="s">
        <v>2358</v>
      </c>
      <c r="Q111" s="378"/>
      <c r="R111" s="378"/>
      <c r="S111" s="378"/>
      <c r="T111" s="447">
        <f>COUNTIFS('2. Status Detalhe Campos FY24'!$H$7:$H$740,'1. Status Resumo FY24'!$P109,'2. Status Detalhe Campos FY24'!$C$7:$C$740,'1. Status Resumo FY24'!$G$93,'2. Status Detalhe Campos FY24'!$D$7:$D$740,"2. Campo",'2. Status Detalhe Campos FY24'!$U$7:$U$740,"*Novo Plano*")
+COUNTIFS('2. Status Detalhe Campos FY24'!$H$7:$H$740,'1. Status Resumo FY24'!$P109,'2. Status Detalhe Campos FY24'!$C$7:$C$740,'1. Status Resumo FY24'!$H$93,'2. Status Detalhe Campos FY24'!$D$7:$D$740,"2. Campo",'2. Status Detalhe Campos FY24'!$U$7:$U$740,"*Novo Plano*")</f>
        <v>0</v>
      </c>
      <c r="U111" s="447">
        <f>COUNTIFS('2. Status Detalhe Campos FY24'!$G$7:$G$740,'1. Status Resumo FY24'!$P109,'2. Status Detalhe Campos FY24'!$C$7:$C$740,'1. Status Resumo FY24'!$G$93,'2. Status Detalhe Campos FY24'!$D$7:$D$740,"2. Campo",'2. Status Detalhe Campos FY24'!$U$7:$U$740,"*Novo Plano*")
+COUNTIFS('2. Status Detalhe Campos FY24'!$G$7:$G$740,'1. Status Resumo FY24'!$P109,'2. Status Detalhe Campos FY24'!$C$7:$C$740,'1. Status Resumo FY24'!$H$93,'2. Status Detalhe Campos FY24'!$D$7:$D$740,"2. Campo",'2. Status Detalhe Campos FY24'!$U$7:$U$740,"*Novo Plano*")</f>
        <v>0</v>
      </c>
      <c r="V111" s="447">
        <f t="shared" si="8"/>
        <v>0</v>
      </c>
      <c r="W111" s="156"/>
      <c r="X111" s="545"/>
      <c r="Y111" s="546"/>
      <c r="Z111" s="546"/>
      <c r="AA111" s="546"/>
      <c r="AB111" s="546"/>
      <c r="AC111" s="546"/>
      <c r="AD111" s="546"/>
      <c r="AE111" s="546"/>
      <c r="AF111" s="547"/>
      <c r="AG111" s="157"/>
      <c r="AH111" s="116"/>
    </row>
    <row r="112" spans="1:34" ht="17.850000000000001" customHeight="1">
      <c r="A112" s="116"/>
      <c r="B112" s="121"/>
      <c r="D112" s="427"/>
      <c r="P112" s="373" t="s">
        <v>614</v>
      </c>
      <c r="Q112" s="373"/>
      <c r="R112" s="373"/>
      <c r="S112" s="373"/>
      <c r="T112" s="373">
        <f>COUNTIFS('2. Status Detalhe Campos FY24'!$H$7:$H$740,'1. Status Resumo FY24'!$P112,'2. Status Detalhe Campos FY24'!$C$7:$C$740,'1. Status Resumo FY24'!$G$93,'2. Status Detalhe Campos FY24'!$D$7:$D$740,"2. Campo")+COUNTIFS('2. Status Detalhe Campos FY24'!$H$7:$H$740,'1. Status Resumo FY24'!$P112,'2. Status Detalhe Campos FY24'!$C$7:$C$740,'1. Status Resumo FY24'!$H$93,'2. Status Detalhe Campos FY24'!$D$7:$D$740,"2. Campo")</f>
        <v>0</v>
      </c>
      <c r="U112" s="373">
        <f>COUNTIFS('2. Status Detalhe Campos FY24'!$G$7:$G$740,'1. Status Resumo FY24'!$P112,'2. Status Detalhe Campos FY24'!$C$7:$C$740,'1. Status Resumo FY24'!$G$93,'2. Status Detalhe Campos FY24'!$D$7:$D$740,"2. Campo")+COUNTIFS('2. Status Detalhe Campos FY24'!$G$7:$G$740,'1. Status Resumo FY24'!$P112,'2. Status Detalhe Campos FY24'!$C$7:$C$740,'1. Status Resumo FY24'!$H$93,'2. Status Detalhe Campos FY24'!$D$7:$D$740,"2. Campo")</f>
        <v>0</v>
      </c>
      <c r="V112" s="373">
        <f t="shared" si="8"/>
        <v>0</v>
      </c>
      <c r="W112" s="156"/>
      <c r="X112" s="545"/>
      <c r="Y112" s="546"/>
      <c r="Z112" s="546"/>
      <c r="AA112" s="546"/>
      <c r="AB112" s="546"/>
      <c r="AC112" s="546"/>
      <c r="AD112" s="546"/>
      <c r="AE112" s="546"/>
      <c r="AF112" s="547"/>
      <c r="AG112" s="157"/>
      <c r="AH112" s="116"/>
    </row>
    <row r="113" spans="1:34" ht="17.850000000000001" customHeight="1">
      <c r="A113" s="116"/>
      <c r="B113" s="121"/>
      <c r="D113" s="371"/>
      <c r="E113" s="371"/>
      <c r="P113" s="375" t="s">
        <v>2368</v>
      </c>
      <c r="Q113" s="376"/>
      <c r="R113" s="376"/>
      <c r="S113" s="376"/>
      <c r="T113" s="446">
        <f>COUNTIFS('2. Status Detalhe Campos FY24'!$H$7:$H$740,'1. Status Resumo FY24'!$P112,'2. Status Detalhe Campos FY24'!$C$7:$C$740,'1. Status Resumo FY24'!$G$93,'2. Status Detalhe Campos FY24'!$D$7:$D$740,"2. Campo",'2. Status Detalhe Campos FY24'!$U$7:$U$740,"*Plano anterior*")
+COUNTIFS('2. Status Detalhe Campos FY24'!$H$7:$H$740,'1. Status Resumo FY24'!$P112,'2. Status Detalhe Campos FY24'!$C$7:$C$740,'1. Status Resumo FY24'!$H$93,'2. Status Detalhe Campos FY24'!$D$7:$D$740,"2. Campo",'2. Status Detalhe Campos FY24'!$U$7:$U$740,"*Plano anterior*")</f>
        <v>0</v>
      </c>
      <c r="U113" s="446">
        <f>COUNTIFS('2. Status Detalhe Campos FY24'!$G$7:$G$740,'1. Status Resumo FY24'!$P112,'2. Status Detalhe Campos FY24'!$C$7:$C$740,'1. Status Resumo FY24'!$G$93,'2. Status Detalhe Campos FY24'!$D$7:$D$740,"2. Campo",'2. Status Detalhe Campos FY24'!$U$7:$U$740,"*Plano anterior*")
+COUNTIFS('2. Status Detalhe Campos FY24'!$G$7:$G$740,'1. Status Resumo FY24'!$P112,'2. Status Detalhe Campos FY24'!$C$7:$C$740,'1. Status Resumo FY24'!$H$93,'2. Status Detalhe Campos FY24'!$D$7:$D$740,"2. Campo",'2. Status Detalhe Campos FY24'!$U$7:$U$740,"*Plano anterior*")</f>
        <v>0</v>
      </c>
      <c r="V113" s="446">
        <f t="shared" si="8"/>
        <v>0</v>
      </c>
      <c r="W113" s="156"/>
      <c r="X113" s="545"/>
      <c r="Y113" s="546"/>
      <c r="Z113" s="546"/>
      <c r="AA113" s="546"/>
      <c r="AB113" s="546"/>
      <c r="AC113" s="546"/>
      <c r="AD113" s="546"/>
      <c r="AE113" s="546"/>
      <c r="AF113" s="547"/>
      <c r="AG113" s="157"/>
      <c r="AH113" s="116"/>
    </row>
    <row r="114" spans="1:34" ht="17.850000000000001" customHeight="1">
      <c r="A114" s="116"/>
      <c r="B114" s="121"/>
      <c r="D114" s="371"/>
      <c r="E114" s="371"/>
      <c r="P114" s="375" t="s">
        <v>2358</v>
      </c>
      <c r="Q114" s="378"/>
      <c r="R114" s="378"/>
      <c r="S114" s="378"/>
      <c r="T114" s="447">
        <f>COUNTIFS('2. Status Detalhe Campos FY24'!$H$7:$H$740,'1. Status Resumo FY24'!$P112,'2. Status Detalhe Campos FY24'!$C$7:$C$740,'1. Status Resumo FY24'!$G$93,'2. Status Detalhe Campos FY24'!$D$7:$D$740,"2. Campo",'2. Status Detalhe Campos FY24'!$U$7:$U$740,"*Novo Plano*")
+COUNTIFS('2. Status Detalhe Campos FY24'!$H$7:$H$740,'1. Status Resumo FY24'!$P112,'2. Status Detalhe Campos FY24'!$C$7:$C$740,'1. Status Resumo FY24'!$H$93,'2. Status Detalhe Campos FY24'!$D$7:$D$740,"2. Campo",'2. Status Detalhe Campos FY24'!$U$7:$U$740,"*Novo Plano*")</f>
        <v>0</v>
      </c>
      <c r="U114" s="447">
        <f>COUNTIFS('2. Status Detalhe Campos FY24'!$G$7:$G$740,'1. Status Resumo FY24'!$P112,'2. Status Detalhe Campos FY24'!$C$7:$C$740,'1. Status Resumo FY24'!$G$93,'2. Status Detalhe Campos FY24'!$D$7:$D$740,"2. Campo",'2. Status Detalhe Campos FY24'!$U$7:$U$740,"*Novo Plano*")
+COUNTIFS('2. Status Detalhe Campos FY24'!$G$7:$G$740,'1. Status Resumo FY24'!$P112,'2. Status Detalhe Campos FY24'!$C$7:$C$740,'1. Status Resumo FY24'!$H$93,'2. Status Detalhe Campos FY24'!$D$7:$D$740,"2. Campo",'2. Status Detalhe Campos FY24'!$U$7:$U$740,"*Novo Plano*")</f>
        <v>0</v>
      </c>
      <c r="V114" s="447">
        <f t="shared" si="8"/>
        <v>0</v>
      </c>
      <c r="W114" s="156"/>
      <c r="X114" s="545"/>
      <c r="Y114" s="546"/>
      <c r="Z114" s="546"/>
      <c r="AA114" s="546"/>
      <c r="AB114" s="546"/>
      <c r="AC114" s="546"/>
      <c r="AD114" s="546"/>
      <c r="AE114" s="546"/>
      <c r="AF114" s="547"/>
      <c r="AG114" s="157"/>
      <c r="AH114" s="116"/>
    </row>
    <row r="115" spans="1:34" ht="17.850000000000001" customHeight="1">
      <c r="A115" s="116"/>
      <c r="B115" s="121"/>
      <c r="P115" s="373" t="s">
        <v>615</v>
      </c>
      <c r="Q115" s="373"/>
      <c r="R115" s="373" t="s">
        <v>616</v>
      </c>
      <c r="S115" s="373"/>
      <c r="T115" s="373">
        <f>COUNTIFS('2. Status Detalhe Campos FY24'!$H$7:$H$740,'1. Status Resumo FY24'!$P115,'2. Status Detalhe Campos FY24'!$C$7:$C$740,'1. Status Resumo FY24'!$G$93,'2. Status Detalhe Campos FY24'!$D$7:$D$740,"2. Campo")+COUNTIFS('2. Status Detalhe Campos FY24'!$H$7:$H$740,'1. Status Resumo FY24'!$P115,'2. Status Detalhe Campos FY24'!$C$7:$C$740,'1. Status Resumo FY24'!$H$93,'2. Status Detalhe Campos FY24'!$D$7:$D$740,"2. Campo")</f>
        <v>0</v>
      </c>
      <c r="U115" s="373">
        <f>COUNTIFS('2. Status Detalhe Campos FY24'!$G$7:$G$740,'1. Status Resumo FY24'!$P115,'2. Status Detalhe Campos FY24'!$C$7:$C$740,'1. Status Resumo FY24'!$G$93,'2. Status Detalhe Campos FY24'!$D$7:$D$740,"2. Campo")+COUNTIFS('2. Status Detalhe Campos FY24'!$G$7:$G$740,'1. Status Resumo FY24'!$P115,'2. Status Detalhe Campos FY24'!$C$7:$C$740,'1. Status Resumo FY24'!$H$93,'2. Status Detalhe Campos FY24'!$D$7:$D$740,"2. Campo")</f>
        <v>0</v>
      </c>
      <c r="V115" s="373">
        <f t="shared" si="8"/>
        <v>0</v>
      </c>
      <c r="W115" s="156"/>
      <c r="X115" s="545"/>
      <c r="Y115" s="546"/>
      <c r="Z115" s="546"/>
      <c r="AA115" s="546"/>
      <c r="AB115" s="546"/>
      <c r="AC115" s="546"/>
      <c r="AD115" s="546"/>
      <c r="AE115" s="546"/>
      <c r="AF115" s="547"/>
      <c r="AG115" s="157"/>
      <c r="AH115" s="116"/>
    </row>
    <row r="116" spans="1:34" ht="17.850000000000001" customHeight="1">
      <c r="A116" s="116"/>
      <c r="B116" s="121"/>
      <c r="P116" s="375" t="s">
        <v>2368</v>
      </c>
      <c r="Q116" s="376"/>
      <c r="R116" s="376"/>
      <c r="S116" s="376"/>
      <c r="T116" s="446">
        <f>COUNTIFS('2. Status Detalhe Campos FY24'!$H$7:$H$740,'1. Status Resumo FY24'!$P115,'2. Status Detalhe Campos FY24'!$C$7:$C$740,'1. Status Resumo FY24'!$G$93,'2. Status Detalhe Campos FY24'!$D$7:$D$740,"2. Campo",'2. Status Detalhe Campos FY24'!$U$7:$U$740,"*Plano anterior*")
+COUNTIFS('2. Status Detalhe Campos FY24'!$H$7:$H$740,'1. Status Resumo FY24'!$P115,'2. Status Detalhe Campos FY24'!$C$7:$C$740,'1. Status Resumo FY24'!$H$93,'2. Status Detalhe Campos FY24'!$D$7:$D$740,"2. Campo",'2. Status Detalhe Campos FY24'!$U$7:$U$740,"*Plano anterior*")</f>
        <v>0</v>
      </c>
      <c r="U116" s="446">
        <f>COUNTIFS('2. Status Detalhe Campos FY24'!$G$7:$G$740,'1. Status Resumo FY24'!$P115,'2. Status Detalhe Campos FY24'!$C$7:$C$740,'1. Status Resumo FY24'!$G$93,'2. Status Detalhe Campos FY24'!$D$7:$D$740,"2. Campo",'2. Status Detalhe Campos FY24'!$U$7:$U$740,"*Plano anterior*")
+COUNTIFS('2. Status Detalhe Campos FY24'!$G$7:$G$740,'1. Status Resumo FY24'!$P115,'2. Status Detalhe Campos FY24'!$C$7:$C$740,'1. Status Resumo FY24'!$H$93,'2. Status Detalhe Campos FY24'!$D$7:$D$740,"2. Campo",'2. Status Detalhe Campos FY24'!$U$7:$U$740,"*Plano anterior*")</f>
        <v>0</v>
      </c>
      <c r="V116" s="446">
        <f t="shared" si="8"/>
        <v>0</v>
      </c>
      <c r="W116" s="156"/>
      <c r="X116" s="545"/>
      <c r="Y116" s="546"/>
      <c r="Z116" s="546"/>
      <c r="AA116" s="546"/>
      <c r="AB116" s="546"/>
      <c r="AC116" s="546"/>
      <c r="AD116" s="546"/>
      <c r="AE116" s="546"/>
      <c r="AF116" s="547"/>
      <c r="AG116" s="157"/>
      <c r="AH116" s="116"/>
    </row>
    <row r="117" spans="1:34" ht="17.850000000000001" customHeight="1">
      <c r="A117" s="116"/>
      <c r="B117" s="121"/>
      <c r="P117" s="375" t="s">
        <v>2358</v>
      </c>
      <c r="Q117" s="378"/>
      <c r="R117" s="378"/>
      <c r="S117" s="378"/>
      <c r="T117" s="447">
        <f>COUNTIFS('2. Status Detalhe Campos FY24'!$H$7:$H$740,'1. Status Resumo FY24'!$P115,'2. Status Detalhe Campos FY24'!$C$7:$C$740,'1. Status Resumo FY24'!$G$93,'2. Status Detalhe Campos FY24'!$D$7:$D$740,"2. Campo",'2. Status Detalhe Campos FY24'!$U$7:$U$740,"*Novo Plano*")
+COUNTIFS('2. Status Detalhe Campos FY24'!$H$7:$H$740,'1. Status Resumo FY24'!$P115,'2. Status Detalhe Campos FY24'!$C$7:$C$740,'1. Status Resumo FY24'!$H$93,'2. Status Detalhe Campos FY24'!$D$7:$D$740,"2. Campo",'2. Status Detalhe Campos FY24'!$U$7:$U$740,"*Novo Plano*")</f>
        <v>0</v>
      </c>
      <c r="U117" s="447">
        <f>COUNTIFS('2. Status Detalhe Campos FY24'!$G$7:$G$740,'1. Status Resumo FY24'!$P115,'2. Status Detalhe Campos FY24'!$C$7:$C$740,'1. Status Resumo FY24'!$G$93,'2. Status Detalhe Campos FY24'!$D$7:$D$740,"2. Campo",'2. Status Detalhe Campos FY24'!$U$7:$U$740,"*Novo Plano*")
+COUNTIFS('2. Status Detalhe Campos FY24'!$G$7:$G$740,'1. Status Resumo FY24'!$P115,'2. Status Detalhe Campos FY24'!$C$7:$C$740,'1. Status Resumo FY24'!$H$93,'2. Status Detalhe Campos FY24'!$D$7:$D$740,"2. Campo",'2. Status Detalhe Campos FY24'!$U$7:$U$740,"*Novo Plano*")</f>
        <v>0</v>
      </c>
      <c r="V117" s="447">
        <f t="shared" si="8"/>
        <v>0</v>
      </c>
      <c r="W117" s="156"/>
      <c r="X117" s="545"/>
      <c r="Y117" s="546"/>
      <c r="Z117" s="546"/>
      <c r="AA117" s="546"/>
      <c r="AB117" s="546"/>
      <c r="AC117" s="546"/>
      <c r="AD117" s="546"/>
      <c r="AE117" s="546"/>
      <c r="AF117" s="547"/>
      <c r="AG117" s="157"/>
      <c r="AH117" s="116"/>
    </row>
    <row r="118" spans="1:34">
      <c r="A118" s="116"/>
      <c r="B118" s="121"/>
      <c r="P118" s="373" t="s">
        <v>2322</v>
      </c>
      <c r="Q118" s="373"/>
      <c r="R118" s="373"/>
      <c r="S118" s="373"/>
      <c r="T118" s="373">
        <f>COUNTIFS('2. Status Detalhe Campos FY24'!$H$7:$H$740,'1. Status Resumo FY24'!$P118,'2. Status Detalhe Campos FY24'!$C$7:$C$740,'1. Status Resumo FY24'!$G$93,'2. Status Detalhe Campos FY24'!$D$7:$D$740,"2. Campo")+COUNTIFS('2. Status Detalhe Campos FY24'!$H$7:$H$740,'1. Status Resumo FY24'!$P118,'2. Status Detalhe Campos FY24'!$C$7:$C$740,'1. Status Resumo FY24'!$H$93,'2. Status Detalhe Campos FY24'!$D$7:$D$740,"2. Campo")</f>
        <v>64</v>
      </c>
      <c r="U118" s="373">
        <f>COUNTIFS('2. Status Detalhe Campos FY24'!$G$7:$G$740,'1. Status Resumo FY24'!$P118,'2. Status Detalhe Campos FY24'!$C$7:$C$740,'1. Status Resumo FY24'!$G$93,'2. Status Detalhe Campos FY24'!$D$7:$D$740,"2. Campo")+COUNTIFS('2. Status Detalhe Campos FY24'!$G$7:$G$740,'1. Status Resumo FY24'!$P118,'2. Status Detalhe Campos FY24'!$C$7:$C$740,'1. Status Resumo FY24'!$H$93,'2. Status Detalhe Campos FY24'!$D$7:$D$740,"2. Campo")</f>
        <v>64</v>
      </c>
      <c r="V118" s="373">
        <f t="shared" si="8"/>
        <v>0</v>
      </c>
      <c r="X118" s="545"/>
      <c r="Y118" s="546"/>
      <c r="Z118" s="546"/>
      <c r="AA118" s="546"/>
      <c r="AB118" s="546"/>
      <c r="AC118" s="546"/>
      <c r="AD118" s="546"/>
      <c r="AE118" s="546"/>
      <c r="AF118" s="547"/>
      <c r="AG118" s="157"/>
      <c r="AH118" s="116"/>
    </row>
    <row r="119" spans="1:34">
      <c r="A119" s="116"/>
      <c r="B119" s="121"/>
      <c r="P119" s="375" t="s">
        <v>2368</v>
      </c>
      <c r="Q119" s="376"/>
      <c r="R119" s="376"/>
      <c r="S119" s="376"/>
      <c r="T119" s="446">
        <f>COUNTIFS('2. Status Detalhe Campos FY24'!$H$7:$H$740,'1. Status Resumo FY24'!$P118,'2. Status Detalhe Campos FY24'!$C$7:$C$740,'1. Status Resumo FY24'!$G$93,'2. Status Detalhe Campos FY24'!$D$7:$D$740,"2. Campo",'2. Status Detalhe Campos FY24'!$U$7:$U$740,"*Plano anterior*")
+COUNTIFS('2. Status Detalhe Campos FY24'!$H$7:$H$740,'1. Status Resumo FY24'!$P118,'2. Status Detalhe Campos FY24'!$C$7:$C$740,'1. Status Resumo FY24'!$H$93,'2. Status Detalhe Campos FY24'!$D$7:$D$740,"2. Campo",'2. Status Detalhe Campos FY24'!$U$7:$U$740,"*Plano anterior*")</f>
        <v>64</v>
      </c>
      <c r="U119" s="446">
        <f>COUNTIFS('2. Status Detalhe Campos FY24'!$G$7:$G$740,'1. Status Resumo FY24'!$P118,'2. Status Detalhe Campos FY24'!$C$7:$C$740,'1. Status Resumo FY24'!$G$93,'2. Status Detalhe Campos FY24'!$D$7:$D$740,"2. Campo",'2. Status Detalhe Campos FY24'!$U$7:$U$740,"*Plano anterior*")
+COUNTIFS('2. Status Detalhe Campos FY24'!$G$7:$G$740,'1. Status Resumo FY24'!$P118,'2. Status Detalhe Campos FY24'!$C$7:$C$740,'1. Status Resumo FY24'!$H$93,'2. Status Detalhe Campos FY24'!$D$7:$D$740,"2. Campo",'2. Status Detalhe Campos FY24'!$U$7:$U$740,"*Plano anterior*")</f>
        <v>64</v>
      </c>
      <c r="V119" s="446">
        <f t="shared" si="8"/>
        <v>0</v>
      </c>
      <c r="X119" s="545"/>
      <c r="Y119" s="546"/>
      <c r="Z119" s="546"/>
      <c r="AA119" s="546"/>
      <c r="AB119" s="546"/>
      <c r="AC119" s="546"/>
      <c r="AD119" s="546"/>
      <c r="AE119" s="546"/>
      <c r="AF119" s="547"/>
      <c r="AG119" s="157"/>
      <c r="AH119" s="116"/>
    </row>
    <row r="120" spans="1:34">
      <c r="A120" s="116"/>
      <c r="B120" s="121"/>
      <c r="P120" s="375" t="s">
        <v>2358</v>
      </c>
      <c r="Q120" s="378"/>
      <c r="R120" s="378"/>
      <c r="S120" s="378"/>
      <c r="T120" s="447">
        <f>COUNTIFS('2. Status Detalhe Campos FY24'!$H$7:$H$740,'1. Status Resumo FY24'!$P118,'2. Status Detalhe Campos FY24'!$C$7:$C$740,'1. Status Resumo FY24'!$G$93,'2. Status Detalhe Campos FY24'!$D$7:$D$740,"2. Campo",'2. Status Detalhe Campos FY24'!$U$7:$U$740,"*Novo Plano*")
+COUNTIFS('2. Status Detalhe Campos FY24'!$H$7:$H$740,'1. Status Resumo FY24'!$P118,'2. Status Detalhe Campos FY24'!$C$7:$C$740,'1. Status Resumo FY24'!$H$93,'2. Status Detalhe Campos FY24'!$D$7:$D$740,"2. Campo",'2. Status Detalhe Campos FY24'!$U$7:$U$740,"*Novo Plano*")</f>
        <v>0</v>
      </c>
      <c r="U120" s="447">
        <f>COUNTIFS('2. Status Detalhe Campos FY24'!$G$7:$G$740,'1. Status Resumo FY24'!$P118,'2. Status Detalhe Campos FY24'!$C$7:$C$740,'1. Status Resumo FY24'!$G$93,'2. Status Detalhe Campos FY24'!$D$7:$D$740,"2. Campo",'2. Status Detalhe Campos FY24'!$U$7:$U$740,"*Novo Plano*")
+COUNTIFS('2. Status Detalhe Campos FY24'!$G$7:$G$740,'1. Status Resumo FY24'!$P118,'2. Status Detalhe Campos FY24'!$C$7:$C$740,'1. Status Resumo FY24'!$H$93,'2. Status Detalhe Campos FY24'!$D$7:$D$740,"2. Campo",'2. Status Detalhe Campos FY24'!$U$7:$U$740,"*Novo Plano*")</f>
        <v>0</v>
      </c>
      <c r="V120" s="447">
        <f t="shared" si="8"/>
        <v>0</v>
      </c>
      <c r="X120" s="545"/>
      <c r="Y120" s="546"/>
      <c r="Z120" s="546"/>
      <c r="AA120" s="546"/>
      <c r="AB120" s="546"/>
      <c r="AC120" s="546"/>
      <c r="AD120" s="546"/>
      <c r="AE120" s="546"/>
      <c r="AF120" s="547"/>
      <c r="AG120" s="157"/>
      <c r="AH120" s="116"/>
    </row>
    <row r="121" spans="1:34">
      <c r="A121" s="116"/>
      <c r="B121" s="121"/>
      <c r="P121" s="373" t="s">
        <v>28</v>
      </c>
      <c r="Q121" s="373"/>
      <c r="R121" s="373"/>
      <c r="S121" s="373"/>
      <c r="T121" s="373">
        <f>COUNTIFS('2. Status Detalhe Campos FY24'!$H$7:$H$740,'1. Status Resumo FY24'!$P121,'2. Status Detalhe Campos FY24'!$C$7:$C$740,'1. Status Resumo FY24'!$G$93,'2. Status Detalhe Campos FY24'!$D$7:$D$740,"2. Campo")+COUNTIFS('2. Status Detalhe Campos FY24'!$H$7:$H$740,'1. Status Resumo FY24'!$P121,'2. Status Detalhe Campos FY24'!$C$7:$C$740,'1. Status Resumo FY24'!$H$93,'2. Status Detalhe Campos FY24'!$D$7:$D$740,"2. Campo")</f>
        <v>0</v>
      </c>
      <c r="U121" s="373">
        <f>COUNTIFS('2. Status Detalhe Campos FY24'!$G$7:$G$740,'1. Status Resumo FY24'!$P121,'2. Status Detalhe Campos FY24'!$C$7:$C$740,'1. Status Resumo FY24'!$G$93,'2. Status Detalhe Campos FY24'!$D$7:$D$740,"2. Campo")+COUNTIFS('2. Status Detalhe Campos FY24'!$G$7:$G$740,'1. Status Resumo FY24'!$P121,'2. Status Detalhe Campos FY24'!$C$7:$C$740,'1. Status Resumo FY24'!$H$93,'2. Status Detalhe Campos FY24'!$D$7:$D$740,"2. Campo")</f>
        <v>0</v>
      </c>
      <c r="V121" s="373">
        <f t="shared" si="8"/>
        <v>0</v>
      </c>
      <c r="X121" s="545"/>
      <c r="Y121" s="546"/>
      <c r="Z121" s="546"/>
      <c r="AA121" s="546"/>
      <c r="AB121" s="546"/>
      <c r="AC121" s="546"/>
      <c r="AD121" s="546"/>
      <c r="AE121" s="546"/>
      <c r="AF121" s="547"/>
      <c r="AG121" s="157"/>
      <c r="AH121" s="116"/>
    </row>
    <row r="122" spans="1:34">
      <c r="A122" s="116"/>
      <c r="B122" s="121"/>
      <c r="P122" s="375" t="s">
        <v>2368</v>
      </c>
      <c r="Q122" s="376"/>
      <c r="R122" s="376"/>
      <c r="S122" s="376"/>
      <c r="T122" s="446">
        <f>COUNTIFS('2. Status Detalhe Campos FY24'!$H$7:$H$740,'1. Status Resumo FY24'!$P121,'2. Status Detalhe Campos FY24'!$C$7:$C$740,'1. Status Resumo FY24'!$G$93,'2. Status Detalhe Campos FY24'!$D$7:$D$740,"2. Campo",'2. Status Detalhe Campos FY24'!$U$7:$U$740,"*Plano anterior*")
+COUNTIFS('2. Status Detalhe Campos FY24'!$H$7:$H$740,'1. Status Resumo FY24'!$P121,'2. Status Detalhe Campos FY24'!$C$7:$C$740,'1. Status Resumo FY24'!$H$93,'2. Status Detalhe Campos FY24'!$D$7:$D$740,"2. Campo",'2. Status Detalhe Campos FY24'!$U$7:$U$740,"*Plano anterior*")</f>
        <v>0</v>
      </c>
      <c r="U122" s="446">
        <f>COUNTIFS('2. Status Detalhe Campos FY24'!$G$7:$G$740,'1. Status Resumo FY24'!$P121,'2. Status Detalhe Campos FY24'!$C$7:$C$740,'1. Status Resumo FY24'!$G$93,'2. Status Detalhe Campos FY24'!$D$7:$D$740,"2. Campo",'2. Status Detalhe Campos FY24'!$U$7:$U$740,"*Plano anterior*")
+COUNTIFS('2. Status Detalhe Campos FY24'!$G$7:$G$740,'1. Status Resumo FY24'!$P121,'2. Status Detalhe Campos FY24'!$C$7:$C$740,'1. Status Resumo FY24'!$H$93,'2. Status Detalhe Campos FY24'!$D$7:$D$740,"2. Campo",'2. Status Detalhe Campos FY24'!$U$7:$U$740,"*Plano anterior*")</f>
        <v>0</v>
      </c>
      <c r="V122" s="446">
        <f t="shared" si="8"/>
        <v>0</v>
      </c>
      <c r="X122" s="545"/>
      <c r="Y122" s="546"/>
      <c r="Z122" s="546"/>
      <c r="AA122" s="546"/>
      <c r="AB122" s="546"/>
      <c r="AC122" s="546"/>
      <c r="AD122" s="546"/>
      <c r="AE122" s="546"/>
      <c r="AF122" s="547"/>
      <c r="AG122" s="157"/>
      <c r="AH122" s="116"/>
    </row>
    <row r="123" spans="1:34">
      <c r="A123" s="116"/>
      <c r="B123" s="121"/>
      <c r="P123" s="379" t="s">
        <v>2358</v>
      </c>
      <c r="Q123" s="380"/>
      <c r="R123" s="380"/>
      <c r="S123" s="380"/>
      <c r="T123" s="448">
        <f>COUNTIFS('2. Status Detalhe Campos FY24'!$H$7:$H$740,'1. Status Resumo FY24'!$P121,'2. Status Detalhe Campos FY24'!$C$7:$C$740,'1. Status Resumo FY24'!$G$93,'2. Status Detalhe Campos FY24'!$D$7:$D$740,"2. Campo",'2. Status Detalhe Campos FY24'!$U$7:$U$740,"*Novo Plano*")
+COUNTIFS('2. Status Detalhe Campos FY24'!$H$7:$H$740,'1. Status Resumo FY24'!$P121,'2. Status Detalhe Campos FY24'!$C$7:$C$740,'1. Status Resumo FY24'!$H$93,'2. Status Detalhe Campos FY24'!$D$7:$D$740,"2. Campo",'2. Status Detalhe Campos FY24'!$U$7:$U$740,"*Novo Plano*")</f>
        <v>0</v>
      </c>
      <c r="U123" s="448">
        <f>COUNTIFS('2. Status Detalhe Campos FY24'!$G$7:$G$740,'1. Status Resumo FY24'!$P121,'2. Status Detalhe Campos FY24'!$C$7:$C$740,'1. Status Resumo FY24'!$G$93,'2. Status Detalhe Campos FY24'!$D$7:$D$740,"2. Campo",'2. Status Detalhe Campos FY24'!$U$7:$U$740,"*Novo Plano*")
+COUNTIFS('2. Status Detalhe Campos FY24'!$G$7:$G$740,'1. Status Resumo FY24'!$P121,'2. Status Detalhe Campos FY24'!$C$7:$C$740,'1. Status Resumo FY24'!$H$93,'2. Status Detalhe Campos FY24'!$D$7:$D$740,"2. Campo",'2. Status Detalhe Campos FY24'!$U$7:$U$740,"*Novo Plano*")</f>
        <v>0</v>
      </c>
      <c r="V123" s="448">
        <f t="shared" si="8"/>
        <v>0</v>
      </c>
      <c r="X123" s="545"/>
      <c r="Y123" s="546"/>
      <c r="Z123" s="546"/>
      <c r="AA123" s="546"/>
      <c r="AB123" s="546"/>
      <c r="AC123" s="546"/>
      <c r="AD123" s="546"/>
      <c r="AE123" s="546"/>
      <c r="AF123" s="547"/>
      <c r="AG123" s="157"/>
      <c r="AH123" s="116"/>
    </row>
    <row r="124" spans="1:34">
      <c r="A124" s="116"/>
      <c r="B124" s="121"/>
      <c r="P124" s="127" t="s">
        <v>2328</v>
      </c>
      <c r="T124" s="127">
        <f>+SUM(T97,T100,T103,T109,T112,T115,T118,T121,T106)</f>
        <v>302</v>
      </c>
      <c r="U124" s="127">
        <f>+SUM(U97,U100,U103,U109,U112,U115,U118,U121,U106)</f>
        <v>302</v>
      </c>
      <c r="V124" s="127">
        <f>+U124-T124</f>
        <v>0</v>
      </c>
      <c r="X124" s="545"/>
      <c r="Y124" s="546"/>
      <c r="Z124" s="546"/>
      <c r="AA124" s="546"/>
      <c r="AB124" s="546"/>
      <c r="AC124" s="546"/>
      <c r="AD124" s="546"/>
      <c r="AE124" s="546"/>
      <c r="AF124" s="547"/>
      <c r="AG124" s="157"/>
      <c r="AH124" s="116"/>
    </row>
    <row r="125" spans="1:34">
      <c r="A125" s="116"/>
      <c r="B125" s="121"/>
      <c r="P125" s="381" t="s">
        <v>2368</v>
      </c>
      <c r="T125" s="449">
        <f>+SUM(T98,T101,T104,T107,T110,T113,T116,T119,T122)</f>
        <v>277</v>
      </c>
      <c r="U125" s="449">
        <f>+SUM(U98,U101,U104,U107,U110,U113,U116,U119,U122)</f>
        <v>277</v>
      </c>
      <c r="V125" s="449">
        <f>+U125-T125</f>
        <v>0</v>
      </c>
      <c r="X125" s="545"/>
      <c r="Y125" s="546"/>
      <c r="Z125" s="546"/>
      <c r="AA125" s="546"/>
      <c r="AB125" s="546"/>
      <c r="AC125" s="546"/>
      <c r="AD125" s="546"/>
      <c r="AE125" s="546"/>
      <c r="AF125" s="547"/>
      <c r="AG125" s="157"/>
      <c r="AH125" s="116"/>
    </row>
    <row r="126" spans="1:34">
      <c r="A126" s="116"/>
      <c r="B126" s="121"/>
      <c r="P126" s="382" t="s">
        <v>2358</v>
      </c>
      <c r="Q126" s="130"/>
      <c r="R126" s="130"/>
      <c r="S126" s="130"/>
      <c r="T126" s="450">
        <f>+SUM(T99,T102,T105,T108,T111,T114,T117,T120,T123)</f>
        <v>25</v>
      </c>
      <c r="U126" s="450">
        <f>+SUM(U99,U102,U105,U108,U111,U114,U117,U120,U123)</f>
        <v>25</v>
      </c>
      <c r="V126" s="450">
        <f>+U126-T126</f>
        <v>0</v>
      </c>
      <c r="X126" s="545"/>
      <c r="Y126" s="546"/>
      <c r="Z126" s="546"/>
      <c r="AA126" s="546"/>
      <c r="AB126" s="546"/>
      <c r="AC126" s="546"/>
      <c r="AD126" s="546"/>
      <c r="AE126" s="546"/>
      <c r="AF126" s="547"/>
      <c r="AG126" s="157"/>
      <c r="AH126" s="116"/>
    </row>
    <row r="127" spans="1:34">
      <c r="A127" s="116"/>
      <c r="B127" s="121"/>
      <c r="X127" s="545"/>
      <c r="Y127" s="546"/>
      <c r="Z127" s="546"/>
      <c r="AA127" s="546"/>
      <c r="AB127" s="546"/>
      <c r="AC127" s="546"/>
      <c r="AD127" s="546"/>
      <c r="AE127" s="546"/>
      <c r="AF127" s="547"/>
      <c r="AG127" s="157"/>
      <c r="AH127" s="116"/>
    </row>
    <row r="128" spans="1:34">
      <c r="A128" s="116"/>
      <c r="B128" s="121"/>
      <c r="P128" s="129" t="s">
        <v>632</v>
      </c>
      <c r="Q128" s="130"/>
      <c r="R128" s="130"/>
      <c r="S128" s="130"/>
      <c r="T128" s="130"/>
      <c r="U128" s="130"/>
      <c r="V128" s="130"/>
      <c r="X128" s="545"/>
      <c r="Y128" s="546"/>
      <c r="Z128" s="546"/>
      <c r="AA128" s="546"/>
      <c r="AB128" s="546"/>
      <c r="AC128" s="546"/>
      <c r="AD128" s="546"/>
      <c r="AE128" s="546"/>
      <c r="AF128" s="547"/>
      <c r="AG128" s="157"/>
      <c r="AH128" s="116"/>
    </row>
    <row r="129" spans="1:34">
      <c r="A129" s="116"/>
      <c r="B129" s="121"/>
      <c r="O129" s="159" t="s">
        <v>619</v>
      </c>
      <c r="P129" s="25" t="s">
        <v>216</v>
      </c>
      <c r="T129" s="161" t="s">
        <v>621</v>
      </c>
      <c r="X129" s="545"/>
      <c r="Y129" s="546"/>
      <c r="Z129" s="546"/>
      <c r="AA129" s="546"/>
      <c r="AB129" s="546"/>
      <c r="AC129" s="546"/>
      <c r="AD129" s="546"/>
      <c r="AE129" s="546"/>
      <c r="AF129" s="547"/>
      <c r="AG129" s="157"/>
      <c r="AH129" s="116"/>
    </row>
    <row r="130" spans="1:34">
      <c r="A130" s="116"/>
      <c r="B130" s="121"/>
      <c r="O130" s="159" t="s">
        <v>619</v>
      </c>
      <c r="P130" s="25" t="s">
        <v>215</v>
      </c>
      <c r="T130" s="161" t="s">
        <v>621</v>
      </c>
      <c r="X130" s="545"/>
      <c r="Y130" s="546"/>
      <c r="Z130" s="546"/>
      <c r="AA130" s="546"/>
      <c r="AB130" s="546"/>
      <c r="AC130" s="546"/>
      <c r="AD130" s="546"/>
      <c r="AE130" s="546"/>
      <c r="AF130" s="547"/>
      <c r="AG130" s="157"/>
      <c r="AH130" s="116"/>
    </row>
    <row r="131" spans="1:34">
      <c r="A131" s="116"/>
      <c r="B131" s="121"/>
      <c r="O131" s="159" t="s">
        <v>619</v>
      </c>
      <c r="P131" s="25" t="s">
        <v>213</v>
      </c>
      <c r="T131" s="161" t="s">
        <v>621</v>
      </c>
      <c r="X131" s="545"/>
      <c r="Y131" s="546"/>
      <c r="Z131" s="546"/>
      <c r="AA131" s="546"/>
      <c r="AB131" s="546"/>
      <c r="AC131" s="546"/>
      <c r="AD131" s="546"/>
      <c r="AE131" s="546"/>
      <c r="AF131" s="547"/>
      <c r="AG131" s="157"/>
      <c r="AH131" s="116"/>
    </row>
    <row r="132" spans="1:34">
      <c r="A132" s="116"/>
      <c r="B132" s="121"/>
      <c r="O132" s="159" t="s">
        <v>619</v>
      </c>
      <c r="P132" s="25" t="s">
        <v>212</v>
      </c>
      <c r="T132" s="161" t="s">
        <v>621</v>
      </c>
      <c r="X132" s="545"/>
      <c r="Y132" s="546"/>
      <c r="Z132" s="546"/>
      <c r="AA132" s="546"/>
      <c r="AB132" s="546"/>
      <c r="AC132" s="546"/>
      <c r="AD132" s="546"/>
      <c r="AE132" s="546"/>
      <c r="AF132" s="547"/>
      <c r="AG132" s="157"/>
      <c r="AH132" s="116"/>
    </row>
    <row r="133" spans="1:34">
      <c r="A133" s="116"/>
      <c r="B133" s="121"/>
      <c r="O133" s="159" t="s">
        <v>619</v>
      </c>
      <c r="P133" s="25" t="s">
        <v>217</v>
      </c>
      <c r="T133" s="161" t="s">
        <v>621</v>
      </c>
      <c r="X133" s="545"/>
      <c r="Y133" s="546"/>
      <c r="Z133" s="546"/>
      <c r="AA133" s="546"/>
      <c r="AB133" s="546"/>
      <c r="AC133" s="546"/>
      <c r="AD133" s="546"/>
      <c r="AE133" s="546"/>
      <c r="AF133" s="547"/>
      <c r="AG133" s="157"/>
      <c r="AH133" s="116"/>
    </row>
    <row r="134" spans="1:34">
      <c r="A134" s="116"/>
      <c r="B134" s="121"/>
      <c r="O134" s="159" t="s">
        <v>619</v>
      </c>
      <c r="P134" s="25" t="s">
        <v>218</v>
      </c>
      <c r="T134" s="161" t="s">
        <v>621</v>
      </c>
      <c r="X134" s="545"/>
      <c r="Y134" s="546"/>
      <c r="Z134" s="546"/>
      <c r="AA134" s="546"/>
      <c r="AB134" s="546"/>
      <c r="AC134" s="546"/>
      <c r="AD134" s="546"/>
      <c r="AE134" s="546"/>
      <c r="AF134" s="547"/>
      <c r="AG134" s="157"/>
      <c r="AH134" s="116"/>
    </row>
    <row r="135" spans="1:34">
      <c r="A135" s="116"/>
      <c r="B135" s="121"/>
      <c r="O135" s="159" t="s">
        <v>619</v>
      </c>
      <c r="P135" s="25" t="s">
        <v>219</v>
      </c>
      <c r="T135" s="161" t="s">
        <v>621</v>
      </c>
      <c r="X135" s="545"/>
      <c r="Y135" s="546"/>
      <c r="Z135" s="546"/>
      <c r="AA135" s="546"/>
      <c r="AB135" s="546"/>
      <c r="AC135" s="546"/>
      <c r="AD135" s="546"/>
      <c r="AE135" s="546"/>
      <c r="AF135" s="547"/>
      <c r="AG135" s="157"/>
      <c r="AH135" s="116"/>
    </row>
    <row r="136" spans="1:34">
      <c r="A136" s="116"/>
      <c r="B136" s="121"/>
      <c r="O136" s="159" t="s">
        <v>619</v>
      </c>
      <c r="P136" s="25" t="s">
        <v>214</v>
      </c>
      <c r="T136" s="161" t="s">
        <v>621</v>
      </c>
      <c r="X136" s="545"/>
      <c r="Y136" s="546"/>
      <c r="Z136" s="546"/>
      <c r="AA136" s="546"/>
      <c r="AB136" s="546"/>
      <c r="AC136" s="546"/>
      <c r="AD136" s="546"/>
      <c r="AE136" s="546"/>
      <c r="AF136" s="547"/>
      <c r="AG136" s="157"/>
      <c r="AH136" s="116"/>
    </row>
    <row r="137" spans="1:34">
      <c r="A137" s="116"/>
      <c r="B137" s="121"/>
      <c r="O137" s="159" t="s">
        <v>619</v>
      </c>
      <c r="P137" s="25" t="s">
        <v>182</v>
      </c>
      <c r="T137" s="486" t="s">
        <v>2433</v>
      </c>
      <c r="X137" s="545"/>
      <c r="Y137" s="546"/>
      <c r="Z137" s="546"/>
      <c r="AA137" s="546"/>
      <c r="AB137" s="546"/>
      <c r="AC137" s="546"/>
      <c r="AD137" s="546"/>
      <c r="AE137" s="546"/>
      <c r="AF137" s="547"/>
      <c r="AG137" s="157"/>
      <c r="AH137" s="116"/>
    </row>
    <row r="138" spans="1:34">
      <c r="A138" s="116"/>
      <c r="B138" s="121"/>
      <c r="O138" s="159" t="s">
        <v>619</v>
      </c>
      <c r="P138" s="171" t="s">
        <v>2320</v>
      </c>
      <c r="T138" s="200" t="s">
        <v>2432</v>
      </c>
      <c r="X138" s="545"/>
      <c r="Y138" s="546"/>
      <c r="Z138" s="546"/>
      <c r="AA138" s="546"/>
      <c r="AB138" s="546"/>
      <c r="AC138" s="546"/>
      <c r="AD138" s="546"/>
      <c r="AE138" s="546"/>
      <c r="AF138" s="547"/>
      <c r="AG138" s="157"/>
      <c r="AH138" s="116"/>
    </row>
    <row r="139" spans="1:34">
      <c r="A139" s="116"/>
      <c r="B139" s="121"/>
      <c r="O139" s="159" t="s">
        <v>619</v>
      </c>
      <c r="P139" s="171" t="s">
        <v>2319</v>
      </c>
      <c r="T139" s="161" t="s">
        <v>621</v>
      </c>
      <c r="X139" s="545"/>
      <c r="Y139" s="546"/>
      <c r="Z139" s="546"/>
      <c r="AA139" s="546"/>
      <c r="AB139" s="546"/>
      <c r="AC139" s="546"/>
      <c r="AD139" s="546"/>
      <c r="AE139" s="546"/>
      <c r="AF139" s="547"/>
      <c r="AG139" s="157"/>
      <c r="AH139" s="116"/>
    </row>
    <row r="140" spans="1:34">
      <c r="A140" s="116"/>
      <c r="B140" s="121"/>
      <c r="P140" s="158"/>
      <c r="X140" s="545"/>
      <c r="Y140" s="546"/>
      <c r="Z140" s="546"/>
      <c r="AA140" s="546"/>
      <c r="AB140" s="546"/>
      <c r="AC140" s="546"/>
      <c r="AD140" s="546"/>
      <c r="AE140" s="546"/>
      <c r="AF140" s="547"/>
      <c r="AG140" s="157"/>
      <c r="AH140" s="116"/>
    </row>
    <row r="141" spans="1:34">
      <c r="A141" s="116"/>
      <c r="B141" s="121"/>
      <c r="O141" s="159" t="s">
        <v>619</v>
      </c>
      <c r="P141" s="129" t="s">
        <v>633</v>
      </c>
      <c r="Q141" s="130"/>
      <c r="R141" s="130"/>
      <c r="S141" s="130"/>
      <c r="T141" s="130"/>
      <c r="U141" s="130"/>
      <c r="V141" s="130"/>
      <c r="X141" s="545"/>
      <c r="Y141" s="546"/>
      <c r="Z141" s="546"/>
      <c r="AA141" s="546"/>
      <c r="AB141" s="546"/>
      <c r="AC141" s="546"/>
      <c r="AD141" s="546"/>
      <c r="AE141" s="546"/>
      <c r="AF141" s="547"/>
      <c r="AG141" s="157"/>
      <c r="AH141" s="116"/>
    </row>
    <row r="142" spans="1:34">
      <c r="A142" s="116"/>
      <c r="B142" s="121"/>
      <c r="O142" s="159" t="s">
        <v>619</v>
      </c>
      <c r="P142" s="25" t="s">
        <v>634</v>
      </c>
      <c r="T142" s="161" t="s">
        <v>621</v>
      </c>
      <c r="X142" s="545"/>
      <c r="Y142" s="546"/>
      <c r="Z142" s="546"/>
      <c r="AA142" s="546"/>
      <c r="AB142" s="546"/>
      <c r="AC142" s="546"/>
      <c r="AD142" s="546"/>
      <c r="AE142" s="546"/>
      <c r="AF142" s="547"/>
      <c r="AG142" s="157"/>
      <c r="AH142" s="116"/>
    </row>
    <row r="143" spans="1:34">
      <c r="A143" s="116"/>
      <c r="B143" s="121"/>
      <c r="O143" s="159" t="s">
        <v>619</v>
      </c>
      <c r="P143" s="25" t="s">
        <v>311</v>
      </c>
      <c r="T143" s="161" t="s">
        <v>635</v>
      </c>
      <c r="X143" s="545"/>
      <c r="Y143" s="546"/>
      <c r="Z143" s="546"/>
      <c r="AA143" s="546"/>
      <c r="AB143" s="546"/>
      <c r="AC143" s="546"/>
      <c r="AD143" s="546"/>
      <c r="AE143" s="546"/>
      <c r="AF143" s="547"/>
      <c r="AG143" s="157"/>
      <c r="AH143" s="116"/>
    </row>
    <row r="144" spans="1:34">
      <c r="A144" s="116"/>
      <c r="B144" s="121"/>
      <c r="O144" s="159" t="s">
        <v>619</v>
      </c>
      <c r="P144" s="25" t="s">
        <v>325</v>
      </c>
      <c r="T144" s="161" t="s">
        <v>621</v>
      </c>
      <c r="X144" s="545"/>
      <c r="Y144" s="546"/>
      <c r="Z144" s="546"/>
      <c r="AA144" s="546"/>
      <c r="AB144" s="546"/>
      <c r="AC144" s="546"/>
      <c r="AD144" s="546"/>
      <c r="AE144" s="546"/>
      <c r="AF144" s="547"/>
      <c r="AG144" s="157"/>
      <c r="AH144" s="116"/>
    </row>
    <row r="145" spans="1:34">
      <c r="A145" s="116"/>
      <c r="B145" s="121"/>
      <c r="O145" s="159"/>
      <c r="P145" s="25" t="s">
        <v>333</v>
      </c>
      <c r="T145" s="487" t="s">
        <v>1843</v>
      </c>
      <c r="X145" s="545"/>
      <c r="Y145" s="546"/>
      <c r="Z145" s="546"/>
      <c r="AA145" s="546"/>
      <c r="AB145" s="546"/>
      <c r="AC145" s="546"/>
      <c r="AD145" s="546"/>
      <c r="AE145" s="546"/>
      <c r="AF145" s="547"/>
      <c r="AG145" s="157"/>
      <c r="AH145" s="116"/>
    </row>
    <row r="146" spans="1:34">
      <c r="A146" s="116"/>
      <c r="B146" s="121"/>
      <c r="O146" s="159"/>
      <c r="T146" s="160"/>
      <c r="X146" s="548"/>
      <c r="Y146" s="549"/>
      <c r="Z146" s="549"/>
      <c r="AA146" s="549"/>
      <c r="AB146" s="549"/>
      <c r="AC146" s="549"/>
      <c r="AD146" s="549"/>
      <c r="AE146" s="549"/>
      <c r="AF146" s="550"/>
      <c r="AG146" s="157"/>
      <c r="AH146" s="116"/>
    </row>
    <row r="147" spans="1:34">
      <c r="A147" s="116"/>
      <c r="B147" s="12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t="s">
        <v>631</v>
      </c>
      <c r="Y147" s="124"/>
      <c r="Z147" s="124"/>
      <c r="AA147" s="124"/>
      <c r="AB147" s="124"/>
      <c r="AC147" s="124"/>
      <c r="AD147" s="124"/>
      <c r="AE147" s="124"/>
      <c r="AF147" s="124"/>
      <c r="AG147" s="125"/>
      <c r="AH147" s="116"/>
    </row>
    <row r="148" spans="1:34">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24" customHeight="1">
      <c r="A149" s="116"/>
      <c r="B149" s="126" t="s">
        <v>2331</v>
      </c>
      <c r="C149" s="116"/>
      <c r="D149" s="116"/>
      <c r="E149" s="116"/>
      <c r="F149" s="116"/>
      <c r="G149" s="128" t="s">
        <v>26</v>
      </c>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5.0999999999999996" customHeight="1">
      <c r="A150" s="116"/>
      <c r="B150" s="126"/>
      <c r="C150" s="116"/>
      <c r="D150" s="116"/>
      <c r="E150" s="116"/>
      <c r="F150" s="116"/>
      <c r="G150" s="128"/>
      <c r="H150" s="128"/>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16"/>
      <c r="B151" s="118"/>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20"/>
      <c r="AH151" s="116"/>
    </row>
    <row r="152" spans="1:34" ht="18" customHeight="1">
      <c r="A152" s="116"/>
      <c r="B152" s="121"/>
      <c r="C152" s="154" t="s">
        <v>606</v>
      </c>
      <c r="G152" s="154" t="s">
        <v>607</v>
      </c>
      <c r="P152" s="129" t="s">
        <v>608</v>
      </c>
      <c r="Q152" s="130"/>
      <c r="R152" s="129"/>
      <c r="S152" s="130"/>
      <c r="T152" s="131">
        <f>T51</f>
        <v>45709</v>
      </c>
      <c r="U152" s="131">
        <f>U51</f>
        <v>45716</v>
      </c>
      <c r="V152" s="132" t="s">
        <v>609</v>
      </c>
      <c r="X152" s="155" t="s">
        <v>610</v>
      </c>
      <c r="AG152" s="122"/>
      <c r="AH152" s="116"/>
    </row>
    <row r="153" spans="1:34">
      <c r="A153" s="116"/>
      <c r="B153" s="121"/>
      <c r="P153" s="25" t="s">
        <v>611</v>
      </c>
      <c r="T153" s="25">
        <f>COUNTIFS(Table4[Status Anterior],'1. Status Resumo FY24'!$P153,Table4[Sub-âmbito],'1. Status Resumo FY24'!$G$149,Table4[Tipo de teste],"2. Campo")</f>
        <v>4</v>
      </c>
      <c r="U153" s="25">
        <f>COUNTIFS(Table4[Status Atual],'1. Status Resumo FY24'!$P153,Table4[Sub-âmbito],'1. Status Resumo FY24'!$G$149,Table4[Tipo de teste],"2. Campo")</f>
        <v>4</v>
      </c>
      <c r="V153" s="25">
        <f t="shared" ref="V153:V188" si="9">U153-T153</f>
        <v>0</v>
      </c>
      <c r="X153" s="540" t="s">
        <v>2453</v>
      </c>
      <c r="Y153" s="541"/>
      <c r="Z153" s="541"/>
      <c r="AA153" s="541"/>
      <c r="AB153" s="541"/>
      <c r="AC153" s="541"/>
      <c r="AD153" s="541"/>
      <c r="AE153" s="541"/>
      <c r="AF153" s="541"/>
      <c r="AG153" s="162"/>
      <c r="AH153" s="116"/>
    </row>
    <row r="154" spans="1:34">
      <c r="A154" s="116"/>
      <c r="B154" s="121"/>
      <c r="C154" s="430" t="s">
        <v>2375</v>
      </c>
      <c r="D154" s="429"/>
      <c r="E154" s="429"/>
      <c r="P154" s="375" t="s">
        <v>2368</v>
      </c>
      <c r="Q154" s="376"/>
      <c r="R154" s="376"/>
      <c r="S154" s="376"/>
      <c r="T154" s="446">
        <f>COUNTIFS(Table4[Status Anterior],'1. Status Resumo FY24'!$P153,Table4[Sub-âmbito],'1. Status Resumo FY24'!$G$149,Table4[Tipo de teste],"2. Campo",'2. Status Detalhe Campos FY24'!$U$7:$U$740,"*Plano anterior*")</f>
        <v>4</v>
      </c>
      <c r="U154" s="446">
        <f>COUNTIFS(Table4[Status Atual],'1. Status Resumo FY24'!$P153,Table4[Sub-âmbito],'1. Status Resumo FY24'!$G$149,Table4[Tipo de teste],"2. Campo",'2. Status Detalhe Campos FY24'!$U$7:$U$740,"*Plano anterior*")</f>
        <v>4</v>
      </c>
      <c r="V154" s="446">
        <f t="shared" si="9"/>
        <v>0</v>
      </c>
      <c r="X154" s="540"/>
      <c r="Y154" s="541"/>
      <c r="Z154" s="541"/>
      <c r="AA154" s="541"/>
      <c r="AB154" s="541"/>
      <c r="AC154" s="541"/>
      <c r="AD154" s="541"/>
      <c r="AE154" s="541"/>
      <c r="AF154" s="541"/>
      <c r="AG154" s="162"/>
      <c r="AH154" s="116"/>
    </row>
    <row r="155" spans="1:34">
      <c r="A155" s="116"/>
      <c r="B155" s="121"/>
      <c r="C155" s="428"/>
      <c r="P155" s="375" t="s">
        <v>2363</v>
      </c>
      <c r="Q155" s="376"/>
      <c r="R155" s="376"/>
      <c r="S155" s="376"/>
      <c r="T155" s="446">
        <f>COUNTIFS(Table4[Status Anterior],'1. Status Resumo FY24'!$P153,Table4[Sub-âmbito],'1. Status Resumo FY24'!$G$149,Table4[Tipo de teste],"2. Campo",'2. Status Detalhe Campos FY24'!$U$7:$U$740,"*Novo Plano*",'2. Status Detalhe Campos FY24'!$T$7:$T$740,"*Âmbito ESTR e (ou) LF*")</f>
        <v>0</v>
      </c>
      <c r="U155" s="446">
        <f>COUNTIFS(Table4[Status Atual],'1. Status Resumo FY24'!$P153,Table4[Sub-âmbito],'1. Status Resumo FY24'!$G$149,Table4[Tipo de teste],"2. Campo",'2. Status Detalhe Campos FY24'!$U$7:$U$740,"*Novo Plano*",'2. Status Detalhe Campos FY24'!$U$7:$U$740,"*Novo Plano*",'2. Status Detalhe Campos FY24'!$T$7:$T$740,"*Âmbito ESTR e (ou) LF*")</f>
        <v>0</v>
      </c>
      <c r="V155" s="446">
        <f t="shared" si="9"/>
        <v>0</v>
      </c>
      <c r="X155" s="540"/>
      <c r="Y155" s="541"/>
      <c r="Z155" s="541"/>
      <c r="AA155" s="541"/>
      <c r="AB155" s="541"/>
      <c r="AC155" s="541"/>
      <c r="AD155" s="541"/>
      <c r="AE155" s="541"/>
      <c r="AF155" s="541"/>
      <c r="AG155" s="162"/>
      <c r="AH155" s="116"/>
    </row>
    <row r="156" spans="1:34">
      <c r="A156" s="116"/>
      <c r="B156" s="121"/>
      <c r="P156" s="377" t="s">
        <v>2364</v>
      </c>
      <c r="Q156" s="378"/>
      <c r="R156" s="378"/>
      <c r="S156" s="378"/>
      <c r="T156" s="447">
        <f>COUNTIFS(Table4[Status Anterior],'1. Status Resumo FY24'!$P153,Table4[Sub-âmbito],'1. Status Resumo FY24'!$G$149,Table4[Tipo de teste],"2. Campo",'2. Status Detalhe Campos FY24'!$U$7:$U$740,"*Novo Plano*",'2. Status Detalhe Campos FY24'!$T$7:$T$740,"*Outros*")</f>
        <v>0</v>
      </c>
      <c r="U156" s="447">
        <f>COUNTIFS(Table4[Status Atual],'1. Status Resumo FY24'!$P153,Table4[Sub-âmbito],'1. Status Resumo FY24'!$G$149,Table4[Tipo de teste],"2. Campo",'2. Status Detalhe Campos FY24'!$U$7:$U$740,"*Novo Plano*",'2. Status Detalhe Campos FY24'!$U$7:$U$740,"*Novo Plano*",'2. Status Detalhe Campos FY24'!$T$7:$T$740,"*Outros*")</f>
        <v>0</v>
      </c>
      <c r="V156" s="447">
        <f t="shared" si="9"/>
        <v>0</v>
      </c>
      <c r="X156" s="540"/>
      <c r="Y156" s="541"/>
      <c r="Z156" s="541"/>
      <c r="AA156" s="541"/>
      <c r="AB156" s="541"/>
      <c r="AC156" s="541"/>
      <c r="AD156" s="541"/>
      <c r="AE156" s="541"/>
      <c r="AF156" s="541"/>
      <c r="AG156" s="162"/>
      <c r="AH156" s="116"/>
    </row>
    <row r="157" spans="1:34">
      <c r="A157" s="116"/>
      <c r="B157" s="121"/>
      <c r="P157" s="25" t="s">
        <v>612</v>
      </c>
      <c r="T157" s="25">
        <f>COUNTIFS(Table4[Status Anterior],'1. Status Resumo FY24'!$P157,Table4[Sub-âmbito],'1. Status Resumo FY24'!$G$149,Table4[Tipo de teste],"2. Campo")</f>
        <v>112</v>
      </c>
      <c r="U157" s="25">
        <f>COUNTIFS(Table4[Status Atual],'1. Status Resumo FY24'!$P157,Table4[Sub-âmbito],'1. Status Resumo FY24'!$G$149,Table4[Tipo de teste],"2. Campo")</f>
        <v>112</v>
      </c>
      <c r="V157" s="25">
        <f t="shared" si="9"/>
        <v>0</v>
      </c>
      <c r="X157" s="541"/>
      <c r="Y157" s="541"/>
      <c r="Z157" s="541"/>
      <c r="AA157" s="541"/>
      <c r="AB157" s="541"/>
      <c r="AC157" s="541"/>
      <c r="AD157" s="541"/>
      <c r="AE157" s="541"/>
      <c r="AF157" s="541"/>
      <c r="AG157" s="162"/>
      <c r="AH157" s="116"/>
    </row>
    <row r="158" spans="1:34">
      <c r="A158" s="116"/>
      <c r="B158" s="121"/>
      <c r="P158" s="375" t="s">
        <v>2368</v>
      </c>
      <c r="Q158" s="376"/>
      <c r="R158" s="376"/>
      <c r="S158" s="376"/>
      <c r="T158" s="446">
        <f>COUNTIFS(Table4[Status Anterior],'1. Status Resumo FY24'!$P157,Table4[Sub-âmbito],'1. Status Resumo FY24'!$G$149,Table4[Tipo de teste],"2. Campo",'2. Status Detalhe Campos FY24'!$U$7:$U$740,"*Plano anterior*")</f>
        <v>112</v>
      </c>
      <c r="U158" s="446">
        <f>COUNTIFS(Table4[Status Atual],'1. Status Resumo FY24'!$P157,Table4[Sub-âmbito],'1. Status Resumo FY24'!$G$149,Table4[Tipo de teste],"2. Campo",'2. Status Detalhe Campos FY24'!$U$7:$U$740,"*Plano anterior*")</f>
        <v>112</v>
      </c>
      <c r="V158" s="446">
        <f t="shared" si="9"/>
        <v>0</v>
      </c>
      <c r="X158" s="541"/>
      <c r="Y158" s="541"/>
      <c r="Z158" s="541"/>
      <c r="AA158" s="541"/>
      <c r="AB158" s="541"/>
      <c r="AC158" s="541"/>
      <c r="AD158" s="541"/>
      <c r="AE158" s="541"/>
      <c r="AF158" s="541"/>
      <c r="AG158" s="162"/>
      <c r="AH158" s="116"/>
    </row>
    <row r="159" spans="1:34">
      <c r="A159" s="116"/>
      <c r="B159" s="121"/>
      <c r="P159" s="375" t="s">
        <v>2363</v>
      </c>
      <c r="Q159" s="376"/>
      <c r="R159" s="376"/>
      <c r="S159" s="376"/>
      <c r="T159" s="446">
        <f>COUNTIFS(Table4[Status Anterior],'1. Status Resumo FY24'!$P157,Table4[Sub-âmbito],'1. Status Resumo FY24'!$G$149,Table4[Tipo de teste],"2. Campo",'2. Status Detalhe Campos FY24'!$U$7:$U$740,"*Novo Plano*",'2. Status Detalhe Campos FY24'!$T$7:$T$740,"*Âmbito ESTR e (ou) LF*")</f>
        <v>0</v>
      </c>
      <c r="U159" s="446">
        <f>COUNTIFS(Table4[Status Atual],'1. Status Resumo FY24'!$P157,Table4[Sub-âmbito],'1. Status Resumo FY24'!$G$149,Table4[Tipo de teste],"2. Campo",'2. Status Detalhe Campos FY24'!$U$7:$U$740,"*Novo Plano*",'2. Status Detalhe Campos FY24'!$U$7:$U$740,"*Novo Plano*",'2. Status Detalhe Campos FY24'!$T$7:$T$740,"*Âmbito ESTR e (ou) LF*")</f>
        <v>0</v>
      </c>
      <c r="V159" s="446">
        <f t="shared" si="9"/>
        <v>0</v>
      </c>
      <c r="X159" s="541"/>
      <c r="Y159" s="541"/>
      <c r="Z159" s="541"/>
      <c r="AA159" s="541"/>
      <c r="AB159" s="541"/>
      <c r="AC159" s="541"/>
      <c r="AD159" s="541"/>
      <c r="AE159" s="541"/>
      <c r="AF159" s="541"/>
      <c r="AG159" s="162"/>
      <c r="AH159" s="116"/>
    </row>
    <row r="160" spans="1:34">
      <c r="A160" s="116"/>
      <c r="B160" s="121"/>
      <c r="P160" s="377" t="s">
        <v>2364</v>
      </c>
      <c r="Q160" s="378"/>
      <c r="R160" s="378"/>
      <c r="S160" s="378"/>
      <c r="T160" s="447">
        <f>COUNTIFS(Table4[Status Anterior],'1. Status Resumo FY24'!$P157,Table4[Sub-âmbito],'1. Status Resumo FY24'!$G$149,Table4[Tipo de teste],"2. Campo",'2. Status Detalhe Campos FY24'!$U$7:$U$740,"*Novo Plano*",'2. Status Detalhe Campos FY24'!$T$7:$T$740,"*Outros*")</f>
        <v>0</v>
      </c>
      <c r="U160" s="447">
        <f>COUNTIFS(Table4[Status Atual],'1. Status Resumo FY24'!$P157,Table4[Sub-âmbito],'1. Status Resumo FY24'!$G$149,Table4[Tipo de teste],"2. Campo",'2. Status Detalhe Campos FY24'!$U$7:$U$740,"*Novo Plano*",'2. Status Detalhe Campos FY24'!$U$7:$U$740,"*Novo Plano*",'2. Status Detalhe Campos FY24'!$T$7:$T$740,"*Outros*")</f>
        <v>0</v>
      </c>
      <c r="V160" s="447">
        <f t="shared" si="9"/>
        <v>0</v>
      </c>
      <c r="X160" s="541"/>
      <c r="Y160" s="541"/>
      <c r="Z160" s="541"/>
      <c r="AA160" s="541"/>
      <c r="AB160" s="541"/>
      <c r="AC160" s="541"/>
      <c r="AD160" s="541"/>
      <c r="AE160" s="541"/>
      <c r="AF160" s="541"/>
      <c r="AG160" s="162"/>
      <c r="AH160" s="116"/>
    </row>
    <row r="161" spans="1:34" ht="17.850000000000001" customHeight="1">
      <c r="A161" s="116"/>
      <c r="B161" s="121"/>
      <c r="P161" s="25" t="s">
        <v>1842</v>
      </c>
      <c r="T161" s="25">
        <f>COUNTIFS(Table4[Status Anterior],'1. Status Resumo FY24'!$P161,Table4[Sub-âmbito],'1. Status Resumo FY24'!$G$149,Table4[Tipo de teste],"2. Campo")</f>
        <v>2</v>
      </c>
      <c r="U161" s="25">
        <f>COUNTIFS(Table4[Status Atual],'1. Status Resumo FY24'!$P161,Table4[Sub-âmbito],'1. Status Resumo FY24'!$G$149,Table4[Tipo de teste],"2. Campo")</f>
        <v>2</v>
      </c>
      <c r="V161" s="25">
        <f t="shared" si="9"/>
        <v>0</v>
      </c>
      <c r="X161" s="541"/>
      <c r="Y161" s="541"/>
      <c r="Z161" s="541"/>
      <c r="AA161" s="541"/>
      <c r="AB161" s="541"/>
      <c r="AC161" s="541"/>
      <c r="AD161" s="541"/>
      <c r="AE161" s="541"/>
      <c r="AF161" s="541"/>
      <c r="AG161" s="162"/>
      <c r="AH161" s="116"/>
    </row>
    <row r="162" spans="1:34" ht="17.850000000000001" customHeight="1">
      <c r="A162" s="116"/>
      <c r="B162" s="121"/>
      <c r="E162" s="528" t="str">
        <f>+"#"&amp;SUM($U$191:$U$192)</f>
        <v>#71</v>
      </c>
      <c r="P162" s="375" t="s">
        <v>2368</v>
      </c>
      <c r="Q162" s="376"/>
      <c r="R162" s="376"/>
      <c r="S162" s="376"/>
      <c r="T162" s="446">
        <f>COUNTIFS(Table4[Status Anterior],'1. Status Resumo FY24'!$P161,Table4[Sub-âmbito],'1. Status Resumo FY24'!$G$149,Table4[Tipo de teste],"2. Campo",'2. Status Detalhe Campos FY24'!$U$7:$U$740,"*Plano anterior*")</f>
        <v>2</v>
      </c>
      <c r="U162" s="446">
        <f>COUNTIFS(Table4[Status Atual],'1. Status Resumo FY24'!$P161,Table4[Sub-âmbito],'1. Status Resumo FY24'!$G$149,Table4[Tipo de teste],"2. Campo",'2. Status Detalhe Campos FY24'!$U$7:$U$740,"*Plano anterior*")</f>
        <v>2</v>
      </c>
      <c r="V162" s="446">
        <f t="shared" si="9"/>
        <v>0</v>
      </c>
      <c r="X162" s="541"/>
      <c r="Y162" s="541"/>
      <c r="Z162" s="541"/>
      <c r="AA162" s="541"/>
      <c r="AB162" s="541"/>
      <c r="AC162" s="541"/>
      <c r="AD162" s="541"/>
      <c r="AE162" s="541"/>
      <c r="AF162" s="541"/>
      <c r="AG162" s="162"/>
      <c r="AH162" s="116"/>
    </row>
    <row r="163" spans="1:34" ht="17.850000000000001" customHeight="1">
      <c r="A163" s="116"/>
      <c r="B163" s="121"/>
      <c r="E163" s="528"/>
      <c r="P163" s="375" t="s">
        <v>2363</v>
      </c>
      <c r="Q163" s="376"/>
      <c r="R163" s="376"/>
      <c r="S163" s="376"/>
      <c r="T163" s="446">
        <f>COUNTIFS(Table4[Status Anterior],'1. Status Resumo FY24'!$P161,Table4[Sub-âmbito],'1. Status Resumo FY24'!$G$149,Table4[Tipo de teste],"2. Campo",'2. Status Detalhe Campos FY24'!$U$7:$U$740,"*Novo Plano*",'2. Status Detalhe Campos FY24'!$T$7:$T$740,"*Âmbito ESTR e (ou) LF*")</f>
        <v>0</v>
      </c>
      <c r="U163" s="446">
        <f>COUNTIFS(Table4[Status Atual],'1. Status Resumo FY24'!$P161,Table4[Sub-âmbito],'1. Status Resumo FY24'!$G$149,Table4[Tipo de teste],"2. Campo",'2. Status Detalhe Campos FY24'!$U$7:$U$740,"*Novo Plano*",'2. Status Detalhe Campos FY24'!$U$7:$U$740,"*Novo Plano*",'2. Status Detalhe Campos FY24'!$T$7:$T$740,"*Âmbito ESTR e (ou) LF*")</f>
        <v>0</v>
      </c>
      <c r="V163" s="446">
        <f t="shared" si="9"/>
        <v>0</v>
      </c>
      <c r="X163" s="541"/>
      <c r="Y163" s="541"/>
      <c r="Z163" s="541"/>
      <c r="AA163" s="541"/>
      <c r="AB163" s="541"/>
      <c r="AC163" s="541"/>
      <c r="AD163" s="541"/>
      <c r="AE163" s="541"/>
      <c r="AF163" s="541"/>
      <c r="AG163" s="162"/>
      <c r="AH163" s="116"/>
    </row>
    <row r="164" spans="1:34" ht="17.850000000000001" customHeight="1">
      <c r="A164" s="116"/>
      <c r="B164" s="121"/>
      <c r="E164" s="528"/>
      <c r="P164" s="377" t="s">
        <v>2364</v>
      </c>
      <c r="Q164" s="378"/>
      <c r="R164" s="378"/>
      <c r="S164" s="378"/>
      <c r="T164" s="447">
        <f>COUNTIFS(Table4[Status Anterior],'1. Status Resumo FY24'!$P161,Table4[Sub-âmbito],'1. Status Resumo FY24'!$G$149,Table4[Tipo de teste],"2. Campo",'2. Status Detalhe Campos FY24'!$U$7:$U$740,"*Novo Plano*",'2. Status Detalhe Campos FY24'!$T$7:$T$740,"*Outros*")</f>
        <v>0</v>
      </c>
      <c r="U164" s="447">
        <f>COUNTIFS(Table4[Status Atual],'1. Status Resumo FY24'!$P161,Table4[Sub-âmbito],'1. Status Resumo FY24'!$G$149,Table4[Tipo de teste],"2. Campo",'2. Status Detalhe Campos FY24'!$U$7:$U$740,"*Novo Plano*",'2. Status Detalhe Campos FY24'!$U$7:$U$740,"*Novo Plano*",'2. Status Detalhe Campos FY24'!$T$7:$T$740,"*Outros*")</f>
        <v>0</v>
      </c>
      <c r="V164" s="447">
        <f t="shared" si="9"/>
        <v>0</v>
      </c>
      <c r="X164" s="541"/>
      <c r="Y164" s="541"/>
      <c r="Z164" s="541"/>
      <c r="AA164" s="541"/>
      <c r="AB164" s="541"/>
      <c r="AC164" s="541"/>
      <c r="AD164" s="541"/>
      <c r="AE164" s="541"/>
      <c r="AF164" s="541"/>
      <c r="AG164" s="162"/>
      <c r="AH164" s="116"/>
    </row>
    <row r="165" spans="1:34" ht="17.850000000000001" customHeight="1">
      <c r="A165" s="116"/>
      <c r="B165" s="121"/>
      <c r="D165" s="427"/>
      <c r="E165" s="427"/>
      <c r="P165" s="25" t="s">
        <v>2321</v>
      </c>
      <c r="T165" s="25">
        <f>COUNTIFS(Table4[Status Anterior],'1. Status Resumo FY24'!$P165,Table4[Sub-âmbito],'1. Status Resumo FY24'!$G$149,Table4[Tipo de teste],"2. Campo")</f>
        <v>6</v>
      </c>
      <c r="U165" s="25">
        <f>COUNTIFS(Table4[Status Atual],'1. Status Resumo FY24'!$P165,Table4[Sub-âmbito],'1. Status Resumo FY24'!$G$149,Table4[Tipo de teste],"2. Campo")</f>
        <v>6</v>
      </c>
      <c r="V165" s="25">
        <f t="shared" si="9"/>
        <v>0</v>
      </c>
      <c r="X165" s="541"/>
      <c r="Y165" s="541"/>
      <c r="Z165" s="541"/>
      <c r="AA165" s="541"/>
      <c r="AB165" s="541"/>
      <c r="AC165" s="541"/>
      <c r="AD165" s="541"/>
      <c r="AE165" s="541"/>
      <c r="AF165" s="541"/>
      <c r="AG165" s="162"/>
      <c r="AH165" s="116"/>
    </row>
    <row r="166" spans="1:34" ht="17.850000000000001" customHeight="1">
      <c r="A166" s="116"/>
      <c r="B166" s="121"/>
      <c r="D166" s="427"/>
      <c r="E166" s="427"/>
      <c r="P166" s="375" t="s">
        <v>2368</v>
      </c>
      <c r="Q166" s="376"/>
      <c r="R166" s="376"/>
      <c r="S166" s="376"/>
      <c r="T166" s="446">
        <f>COUNTIFS(Table4[Status Anterior],'1. Status Resumo FY24'!$P165,Table4[Sub-âmbito],'1. Status Resumo FY24'!$G$149,Table4[Tipo de teste],"2. Campo",'2. Status Detalhe Campos FY24'!$U$7:$U$740,"*Plano anterior*")</f>
        <v>6</v>
      </c>
      <c r="U166" s="446">
        <f>COUNTIFS(Table4[Status Atual],'1. Status Resumo FY24'!$P165,Table4[Sub-âmbito],'1. Status Resumo FY24'!$G$149,Table4[Tipo de teste],"2. Campo",'2. Status Detalhe Campos FY24'!$U$7:$U$740,"*Plano anterior*")</f>
        <v>6</v>
      </c>
      <c r="V166" s="446">
        <f t="shared" si="9"/>
        <v>0</v>
      </c>
      <c r="X166" s="541"/>
      <c r="Y166" s="541"/>
      <c r="Z166" s="541"/>
      <c r="AA166" s="541"/>
      <c r="AB166" s="541"/>
      <c r="AC166" s="541"/>
      <c r="AD166" s="541"/>
      <c r="AE166" s="541"/>
      <c r="AF166" s="541"/>
      <c r="AG166" s="162"/>
      <c r="AH166" s="116"/>
    </row>
    <row r="167" spans="1:34" ht="17.850000000000001" customHeight="1">
      <c r="A167" s="116"/>
      <c r="B167" s="121"/>
      <c r="D167" s="427"/>
      <c r="E167" s="427"/>
      <c r="P167" s="375" t="s">
        <v>2363</v>
      </c>
      <c r="Q167" s="376"/>
      <c r="R167" s="376"/>
      <c r="S167" s="376"/>
      <c r="T167" s="446">
        <f>COUNTIFS(Table4[Status Anterior],'1. Status Resumo FY24'!$P165,Table4[Sub-âmbito],'1. Status Resumo FY24'!$G$149,Table4[Tipo de teste],"2. Campo",'2. Status Detalhe Campos FY24'!$U$7:$U$740,"*Novo Plano*",'2. Status Detalhe Campos FY24'!$T$7:$T$740,"*Âmbito ESTR e (ou) LF*")</f>
        <v>0</v>
      </c>
      <c r="U167" s="446">
        <f>COUNTIFS(Table4[Status Atual],'1. Status Resumo FY24'!$P165,Table4[Sub-âmbito],'1. Status Resumo FY24'!$G$149,Table4[Tipo de teste],"2. Campo",'2. Status Detalhe Campos FY24'!$U$7:$U$740,"*Novo Plano*",'2. Status Detalhe Campos FY24'!$U$7:$U$740,"*Novo Plano*",'2. Status Detalhe Campos FY24'!$T$7:$T$740,"*Âmbito ESTR e (ou) LF*")</f>
        <v>0</v>
      </c>
      <c r="V167" s="446">
        <f t="shared" si="9"/>
        <v>0</v>
      </c>
      <c r="X167" s="541"/>
      <c r="Y167" s="541"/>
      <c r="Z167" s="541"/>
      <c r="AA167" s="541"/>
      <c r="AB167" s="541"/>
      <c r="AC167" s="541"/>
      <c r="AD167" s="541"/>
      <c r="AE167" s="541"/>
      <c r="AF167" s="541"/>
      <c r="AG167" s="162"/>
      <c r="AH167" s="116"/>
    </row>
    <row r="168" spans="1:34" ht="17.850000000000001" customHeight="1">
      <c r="A168" s="116"/>
      <c r="B168" s="121"/>
      <c r="D168" s="427"/>
      <c r="E168" s="427"/>
      <c r="P168" s="377" t="s">
        <v>2364</v>
      </c>
      <c r="Q168" s="378"/>
      <c r="R168" s="378"/>
      <c r="S168" s="378"/>
      <c r="T168" s="447">
        <f>COUNTIFS(Table4[Status Anterior],'1. Status Resumo FY24'!$P165,Table4[Sub-âmbito],'1. Status Resumo FY24'!$G$149,Table4[Tipo de teste],"2. Campo",'2. Status Detalhe Campos FY24'!$U$7:$U$740,"*Novo Plano*",'2. Status Detalhe Campos FY24'!$T$7:$T$740,"*Outros*")</f>
        <v>0</v>
      </c>
      <c r="U168" s="447">
        <f>COUNTIFS(Table4[Status Atual],'1. Status Resumo FY24'!$P165,Table4[Sub-âmbito],'1. Status Resumo FY24'!$G$149,Table4[Tipo de teste],"2. Campo",'2. Status Detalhe Campos FY24'!$U$7:$U$740,"*Novo Plano*",'2. Status Detalhe Campos FY24'!$U$7:$U$740,"*Novo Plano*",'2. Status Detalhe Campos FY24'!$T$7:$T$740,"*Outros*")</f>
        <v>0</v>
      </c>
      <c r="V168" s="447">
        <f t="shared" si="9"/>
        <v>0</v>
      </c>
      <c r="X168" s="541"/>
      <c r="Y168" s="541"/>
      <c r="Z168" s="541"/>
      <c r="AA168" s="541"/>
      <c r="AB168" s="541"/>
      <c r="AC168" s="541"/>
      <c r="AD168" s="541"/>
      <c r="AE168" s="541"/>
      <c r="AF168" s="541"/>
      <c r="AG168" s="162"/>
      <c r="AH168" s="116"/>
    </row>
    <row r="169" spans="1:34" ht="17.25" customHeight="1">
      <c r="A169" s="116"/>
      <c r="B169" s="121"/>
      <c r="D169" s="427"/>
      <c r="E169" s="427"/>
      <c r="P169" s="25" t="s">
        <v>613</v>
      </c>
      <c r="T169" s="25">
        <f>COUNTIFS(Table4[Status Anterior],'1. Status Resumo FY24'!$P169,Table4[Sub-âmbito],'1. Status Resumo FY24'!$G$149,Table4[Tipo de teste],"2. Campo")</f>
        <v>0</v>
      </c>
      <c r="U169" s="25">
        <f>COUNTIFS(Table4[Status Atual],'1. Status Resumo FY24'!$P169,Table4[Sub-âmbito],'1. Status Resumo FY24'!$G$149,Table4[Tipo de teste],"2. Campo")</f>
        <v>0</v>
      </c>
      <c r="V169" s="25">
        <f t="shared" si="9"/>
        <v>0</v>
      </c>
      <c r="X169" s="541"/>
      <c r="Y169" s="541"/>
      <c r="Z169" s="541"/>
      <c r="AA169" s="541"/>
      <c r="AB169" s="541"/>
      <c r="AC169" s="541"/>
      <c r="AD169" s="541"/>
      <c r="AE169" s="541"/>
      <c r="AF169" s="541"/>
      <c r="AG169" s="162"/>
      <c r="AH169" s="116"/>
    </row>
    <row r="170" spans="1:34" ht="17.25" customHeight="1">
      <c r="A170" s="116"/>
      <c r="B170" s="121"/>
      <c r="D170" s="427"/>
      <c r="E170" s="427"/>
      <c r="P170" s="375" t="s">
        <v>2368</v>
      </c>
      <c r="Q170" s="376"/>
      <c r="R170" s="376"/>
      <c r="S170" s="376"/>
      <c r="T170" s="446">
        <f>COUNTIFS(Table4[Status Anterior],'1. Status Resumo FY24'!$P169,Table4[Sub-âmbito],'1. Status Resumo FY24'!$G$149,Table4[Tipo de teste],"2. Campo",'2. Status Detalhe Campos FY24'!$U$7:$U$740,"*Plano anterior*")</f>
        <v>0</v>
      </c>
      <c r="U170" s="446">
        <f>COUNTIFS(Table4[Status Atual],'1. Status Resumo FY24'!$P169,Table4[Sub-âmbito],'1. Status Resumo FY24'!$G$149,Table4[Tipo de teste],"2. Campo",'2. Status Detalhe Campos FY24'!$U$7:$U$740,"*Plano anterior*")</f>
        <v>0</v>
      </c>
      <c r="V170" s="446">
        <f t="shared" si="9"/>
        <v>0</v>
      </c>
      <c r="X170" s="541"/>
      <c r="Y170" s="541"/>
      <c r="Z170" s="541"/>
      <c r="AA170" s="541"/>
      <c r="AB170" s="541"/>
      <c r="AC170" s="541"/>
      <c r="AD170" s="541"/>
      <c r="AE170" s="541"/>
      <c r="AF170" s="541"/>
      <c r="AG170" s="162"/>
      <c r="AH170" s="116"/>
    </row>
    <row r="171" spans="1:34" ht="17.25" customHeight="1">
      <c r="A171" s="116"/>
      <c r="B171" s="121"/>
      <c r="D171" s="427"/>
      <c r="E171" s="427"/>
      <c r="P171" s="375" t="s">
        <v>2363</v>
      </c>
      <c r="Q171" s="376"/>
      <c r="R171" s="376"/>
      <c r="S171" s="376"/>
      <c r="T171" s="446">
        <f>COUNTIFS(Table4[Status Anterior],'1. Status Resumo FY24'!$P169,Table4[Sub-âmbito],'1. Status Resumo FY24'!$G$149,Table4[Tipo de teste],"2. Campo",'2. Status Detalhe Campos FY24'!$U$7:$U$740,"*Novo Plano*",'2. Status Detalhe Campos FY24'!$T$7:$T$740,"*Âmbito ESTR e (ou) LF*")</f>
        <v>0</v>
      </c>
      <c r="U171" s="446">
        <f>COUNTIFS(Table4[Status Atual],'1. Status Resumo FY24'!$P169,Table4[Sub-âmbito],'1. Status Resumo FY24'!$G$149,Table4[Tipo de teste],"2. Campo",'2. Status Detalhe Campos FY24'!$U$7:$U$740,"*Novo Plano*",'2. Status Detalhe Campos FY24'!$U$7:$U$740,"*Novo Plano*",'2. Status Detalhe Campos FY24'!$T$7:$T$740,"*Âmbito ESTR e (ou) LF*")</f>
        <v>0</v>
      </c>
      <c r="V171" s="446">
        <f t="shared" si="9"/>
        <v>0</v>
      </c>
      <c r="X171" s="541"/>
      <c r="Y171" s="541"/>
      <c r="Z171" s="541"/>
      <c r="AA171" s="541"/>
      <c r="AB171" s="541"/>
      <c r="AC171" s="541"/>
      <c r="AD171" s="541"/>
      <c r="AE171" s="541"/>
      <c r="AF171" s="541"/>
      <c r="AG171" s="162"/>
      <c r="AH171" s="116"/>
    </row>
    <row r="172" spans="1:34" ht="17.25" customHeight="1">
      <c r="A172" s="116"/>
      <c r="B172" s="121"/>
      <c r="D172" s="427"/>
      <c r="E172" s="427"/>
      <c r="P172" s="377" t="s">
        <v>2364</v>
      </c>
      <c r="Q172" s="378"/>
      <c r="R172" s="378"/>
      <c r="S172" s="378"/>
      <c r="T172" s="447">
        <f>COUNTIFS(Table4[Status Anterior],'1. Status Resumo FY24'!$P169,Table4[Sub-âmbito],'1. Status Resumo FY24'!$G$149,Table4[Tipo de teste],"2. Campo",'2. Status Detalhe Campos FY24'!$U$7:$U$740,"*Novo Plano*",'2. Status Detalhe Campos FY24'!$T$7:$T$740,"*Outros*")</f>
        <v>0</v>
      </c>
      <c r="U172" s="447">
        <f>COUNTIFS(Table4[Status Atual],'1. Status Resumo FY24'!$P169,Table4[Sub-âmbito],'1. Status Resumo FY24'!$G$149,Table4[Tipo de teste],"2. Campo",'2. Status Detalhe Campos FY24'!$U$7:$U$740,"*Novo Plano*",'2. Status Detalhe Campos FY24'!$U$7:$U$740,"*Novo Plano*",'2. Status Detalhe Campos FY24'!$T$7:$T$740,"*Outros*")</f>
        <v>0</v>
      </c>
      <c r="V172" s="447">
        <f t="shared" si="9"/>
        <v>0</v>
      </c>
      <c r="X172" s="541"/>
      <c r="Y172" s="541"/>
      <c r="Z172" s="541"/>
      <c r="AA172" s="541"/>
      <c r="AB172" s="541"/>
      <c r="AC172" s="541"/>
      <c r="AD172" s="541"/>
      <c r="AE172" s="541"/>
      <c r="AF172" s="541"/>
      <c r="AG172" s="162"/>
      <c r="AH172" s="116"/>
    </row>
    <row r="173" spans="1:34" ht="18.75" customHeight="1">
      <c r="A173" s="116"/>
      <c r="B173" s="121"/>
      <c r="D173" s="427"/>
      <c r="E173" s="427"/>
      <c r="P173" s="25" t="s">
        <v>614</v>
      </c>
      <c r="T173" s="25">
        <f>COUNTIFS(Table4[Status Anterior],'1. Status Resumo FY24'!$P173,Table4[Sub-âmbito],'1. Status Resumo FY24'!$G$149,Table4[Tipo de teste],"2. Campo")</f>
        <v>7</v>
      </c>
      <c r="U173" s="25">
        <f>COUNTIFS(Table4[Status Atual],'1. Status Resumo FY24'!$P173,Table4[Sub-âmbito],'1. Status Resumo FY24'!$G$149,Table4[Tipo de teste],"2. Campo")</f>
        <v>7</v>
      </c>
      <c r="V173" s="25">
        <f t="shared" si="9"/>
        <v>0</v>
      </c>
      <c r="X173" s="541"/>
      <c r="Y173" s="541"/>
      <c r="Z173" s="541"/>
      <c r="AA173" s="541"/>
      <c r="AB173" s="541"/>
      <c r="AC173" s="541"/>
      <c r="AD173" s="541"/>
      <c r="AE173" s="541"/>
      <c r="AF173" s="541"/>
      <c r="AG173" s="162"/>
      <c r="AH173" s="116"/>
    </row>
    <row r="174" spans="1:34" ht="18.75" customHeight="1">
      <c r="A174" s="116"/>
      <c r="B174" s="121"/>
      <c r="C174" s="430" t="s">
        <v>2376</v>
      </c>
      <c r="D174" s="427"/>
      <c r="E174" s="427"/>
      <c r="P174" s="375" t="s">
        <v>2368</v>
      </c>
      <c r="Q174" s="376"/>
      <c r="R174" s="376"/>
      <c r="S174" s="376"/>
      <c r="T174" s="446">
        <f>COUNTIFS(Table4[Status Anterior],'1. Status Resumo FY24'!$P173,Table4[Sub-âmbito],'1. Status Resumo FY24'!$G$149,Table4[Tipo de teste],"2. Campo",'2. Status Detalhe Campos FY24'!$U$7:$U$740,"*Plano anterior*")</f>
        <v>3</v>
      </c>
      <c r="U174" s="446">
        <f>COUNTIFS(Table4[Status Atual],'1. Status Resumo FY24'!$P173,Table4[Sub-âmbito],'1. Status Resumo FY24'!$G$149,Table4[Tipo de teste],"2. Campo",'2. Status Detalhe Campos FY24'!$U$7:$U$740,"*Plano anterior*")</f>
        <v>3</v>
      </c>
      <c r="V174" s="446">
        <f t="shared" si="9"/>
        <v>0</v>
      </c>
      <c r="X174" s="541"/>
      <c r="Y174" s="541"/>
      <c r="Z174" s="541"/>
      <c r="AA174" s="541"/>
      <c r="AB174" s="541"/>
      <c r="AC174" s="541"/>
      <c r="AD174" s="541"/>
      <c r="AE174" s="541"/>
      <c r="AF174" s="541"/>
      <c r="AG174" s="162"/>
      <c r="AH174" s="116"/>
    </row>
    <row r="175" spans="1:34" ht="18.75" customHeight="1">
      <c r="A175" s="116"/>
      <c r="B175" s="121"/>
      <c r="D175" s="427"/>
      <c r="E175" s="427"/>
      <c r="P175" s="375" t="s">
        <v>2363</v>
      </c>
      <c r="Q175" s="376"/>
      <c r="R175" s="376"/>
      <c r="S175" s="376"/>
      <c r="T175" s="446">
        <f>COUNTIFS(Table4[Status Anterior],'1. Status Resumo FY24'!$P173,Table4[Sub-âmbito],'1. Status Resumo FY24'!$G$149,Table4[Tipo de teste],"2. Campo",'2. Status Detalhe Campos FY24'!$U$7:$U$740,"*Novo Plano*",'2. Status Detalhe Campos FY24'!$T$7:$T$740,"*Âmbito ESTR e (ou) LF*")</f>
        <v>0</v>
      </c>
      <c r="U175" s="446">
        <f>COUNTIFS(Table4[Status Atual],'1. Status Resumo FY24'!$P173,Table4[Sub-âmbito],'1. Status Resumo FY24'!$G$149,Table4[Tipo de teste],"2. Campo",'2. Status Detalhe Campos FY24'!$U$7:$U$740,"*Novo Plano*",'2. Status Detalhe Campos FY24'!$U$7:$U$740,"*Novo Plano*",'2. Status Detalhe Campos FY24'!$T$7:$T$740,"*Âmbito ESTR e (ou) LF*")</f>
        <v>0</v>
      </c>
      <c r="V175" s="446">
        <f t="shared" si="9"/>
        <v>0</v>
      </c>
      <c r="X175" s="541"/>
      <c r="Y175" s="541"/>
      <c r="Z175" s="541"/>
      <c r="AA175" s="541"/>
      <c r="AB175" s="541"/>
      <c r="AC175" s="541"/>
      <c r="AD175" s="541"/>
      <c r="AE175" s="541"/>
      <c r="AF175" s="541"/>
      <c r="AG175" s="162"/>
      <c r="AH175" s="116"/>
    </row>
    <row r="176" spans="1:34" ht="18.75" customHeight="1">
      <c r="A176" s="116"/>
      <c r="B176" s="121"/>
      <c r="D176" s="427"/>
      <c r="E176" s="427"/>
      <c r="P176" s="377" t="s">
        <v>2364</v>
      </c>
      <c r="Q176" s="378"/>
      <c r="R176" s="378"/>
      <c r="S176" s="378"/>
      <c r="T176" s="447">
        <f>COUNTIFS(Table4[Status Anterior],'1. Status Resumo FY24'!$P173,Table4[Sub-âmbito],'1. Status Resumo FY24'!$G$149,Table4[Tipo de teste],"2. Campo",'2. Status Detalhe Campos FY24'!$U$7:$U$740,"*Novo Plano*",'2. Status Detalhe Campos FY24'!$T$7:$T$740,"*Outros*")</f>
        <v>4</v>
      </c>
      <c r="U176" s="447">
        <f>COUNTIFS(Table4[Status Atual],'1. Status Resumo FY24'!$P173,Table4[Sub-âmbito],'1. Status Resumo FY24'!$G$149,Table4[Tipo de teste],"2. Campo",'2. Status Detalhe Campos FY24'!$U$7:$U$740,"*Novo Plano*",'2. Status Detalhe Campos FY24'!$U$7:$U$740,"*Novo Plano*",'2. Status Detalhe Campos FY24'!$T$7:$T$740,"*Outros*")</f>
        <v>4</v>
      </c>
      <c r="V176" s="447">
        <f t="shared" si="9"/>
        <v>0</v>
      </c>
      <c r="X176" s="541"/>
      <c r="Y176" s="541"/>
      <c r="Z176" s="541"/>
      <c r="AA176" s="541"/>
      <c r="AB176" s="541"/>
      <c r="AC176" s="541"/>
      <c r="AD176" s="541"/>
      <c r="AE176" s="541"/>
      <c r="AF176" s="541"/>
      <c r="AG176" s="162"/>
      <c r="AH176" s="116"/>
    </row>
    <row r="177" spans="1:34" ht="18.75" customHeight="1">
      <c r="A177" s="116"/>
      <c r="B177" s="121"/>
      <c r="D177" s="427"/>
      <c r="E177" s="427"/>
      <c r="P177" s="25" t="s">
        <v>615</v>
      </c>
      <c r="R177" s="25" t="s">
        <v>616</v>
      </c>
      <c r="T177" s="25">
        <f>COUNTIFS(Table4[Status Anterior],'1. Status Resumo FY24'!$P177,Table4[Sub-âmbito],'1. Status Resumo FY24'!$G$149,Table4[Tipo de teste],"2. Campo")</f>
        <v>0</v>
      </c>
      <c r="U177" s="25">
        <f>COUNTIFS(Table4[Status Atual],'1. Status Resumo FY24'!$P177,Table4[Sub-âmbito],'1. Status Resumo FY24'!$G$149,Table4[Tipo de teste],"2. Campo")</f>
        <v>0</v>
      </c>
      <c r="V177" s="25">
        <f t="shared" si="9"/>
        <v>0</v>
      </c>
      <c r="X177" s="541"/>
      <c r="Y177" s="541"/>
      <c r="Z177" s="541"/>
      <c r="AA177" s="541"/>
      <c r="AB177" s="541"/>
      <c r="AC177" s="541"/>
      <c r="AD177" s="541"/>
      <c r="AE177" s="541"/>
      <c r="AF177" s="541"/>
      <c r="AG177" s="162"/>
      <c r="AH177" s="116"/>
    </row>
    <row r="178" spans="1:34" ht="18.75" customHeight="1">
      <c r="A178" s="116"/>
      <c r="B178" s="121"/>
      <c r="D178" s="427"/>
      <c r="E178" s="427"/>
      <c r="P178" s="375" t="s">
        <v>2368</v>
      </c>
      <c r="Q178" s="376"/>
      <c r="R178" s="376"/>
      <c r="S178" s="376"/>
      <c r="T178" s="446">
        <f>COUNTIFS(Table4[Status Anterior],'1. Status Resumo FY24'!$P177,Table4[Sub-âmbito],'1. Status Resumo FY24'!$G$149,Table4[Tipo de teste],"2. Campo",'2. Status Detalhe Campos FY24'!$U$7:$U$740,"*Plano anterior*")</f>
        <v>0</v>
      </c>
      <c r="U178" s="446">
        <f>COUNTIFS(Table4[Status Atual],'1. Status Resumo FY24'!$P177,Table4[Sub-âmbito],'1. Status Resumo FY24'!$G$149,Table4[Tipo de teste],"2. Campo",'2. Status Detalhe Campos FY24'!$U$7:$U$740,"*Plano anterior*")</f>
        <v>0</v>
      </c>
      <c r="V178" s="446">
        <f t="shared" si="9"/>
        <v>0</v>
      </c>
      <c r="X178" s="541"/>
      <c r="Y178" s="541"/>
      <c r="Z178" s="541"/>
      <c r="AA178" s="541"/>
      <c r="AB178" s="541"/>
      <c r="AC178" s="541"/>
      <c r="AD178" s="541"/>
      <c r="AE178" s="541"/>
      <c r="AF178" s="541"/>
      <c r="AG178" s="162"/>
      <c r="AH178" s="116"/>
    </row>
    <row r="179" spans="1:34" ht="18.75" customHeight="1">
      <c r="A179" s="116"/>
      <c r="B179" s="121"/>
      <c r="D179" s="427"/>
      <c r="E179" s="427"/>
      <c r="P179" s="375" t="s">
        <v>2363</v>
      </c>
      <c r="Q179" s="376"/>
      <c r="R179" s="376"/>
      <c r="S179" s="376"/>
      <c r="T179" s="446">
        <f>COUNTIFS(Table4[Status Anterior],'1. Status Resumo FY24'!$P177,Table4[Sub-âmbito],'1. Status Resumo FY24'!$G$149,Table4[Tipo de teste],"2. Campo",'2. Status Detalhe Campos FY24'!$U$7:$U$740,"*Novo Plano*",'2. Status Detalhe Campos FY24'!$T$7:$T$740,"*Âmbito ESTR e (ou) LF*")</f>
        <v>0</v>
      </c>
      <c r="U179" s="446">
        <f>COUNTIFS(Table4[Status Atual],'1. Status Resumo FY24'!$P177,Table4[Sub-âmbito],'1. Status Resumo FY24'!$G$149,Table4[Tipo de teste],"2. Campo",'2. Status Detalhe Campos FY24'!$U$7:$U$740,"*Novo Plano*",'2. Status Detalhe Campos FY24'!$U$7:$U$740,"*Novo Plano*",'2. Status Detalhe Campos FY24'!$T$7:$T$740,"*Âmbito ESTR e (ou) LF*")</f>
        <v>0</v>
      </c>
      <c r="V179" s="446">
        <f t="shared" si="9"/>
        <v>0</v>
      </c>
      <c r="X179" s="541"/>
      <c r="Y179" s="541"/>
      <c r="Z179" s="541"/>
      <c r="AA179" s="541"/>
      <c r="AB179" s="541"/>
      <c r="AC179" s="541"/>
      <c r="AD179" s="541"/>
      <c r="AE179" s="541"/>
      <c r="AF179" s="541"/>
      <c r="AG179" s="162"/>
      <c r="AH179" s="116"/>
    </row>
    <row r="180" spans="1:34" ht="17.850000000000001" customHeight="1">
      <c r="A180" s="116"/>
      <c r="B180" s="121"/>
      <c r="D180" s="427"/>
      <c r="E180" s="427"/>
      <c r="P180" s="377" t="s">
        <v>2364</v>
      </c>
      <c r="Q180" s="378"/>
      <c r="R180" s="378"/>
      <c r="S180" s="378"/>
      <c r="T180" s="447">
        <f>COUNTIFS(Table4[Status Anterior],'1. Status Resumo FY24'!$P177,Table4[Sub-âmbito],'1. Status Resumo FY24'!$G$149,Table4[Tipo de teste],"2. Campo",'2. Status Detalhe Campos FY24'!$U$7:$U$740,"*Novo Plano*",'2. Status Detalhe Campos FY24'!$T$7:$T$740,"*Outros*")</f>
        <v>0</v>
      </c>
      <c r="U180" s="447">
        <f>COUNTIFS(Table4[Status Atual],'1. Status Resumo FY24'!$P177,Table4[Sub-âmbito],'1. Status Resumo FY24'!$G$149,Table4[Tipo de teste],"2. Campo",'2. Status Detalhe Campos FY24'!$U$7:$U$740,"*Novo Plano*",'2. Status Detalhe Campos FY24'!$U$7:$U$740,"*Novo Plano*",'2. Status Detalhe Campos FY24'!$T$7:$T$740,"*Outros*")</f>
        <v>0</v>
      </c>
      <c r="V180" s="447">
        <f t="shared" si="9"/>
        <v>0</v>
      </c>
      <c r="X180" s="541"/>
      <c r="Y180" s="541"/>
      <c r="Z180" s="541"/>
      <c r="AA180" s="541"/>
      <c r="AB180" s="541"/>
      <c r="AC180" s="541"/>
      <c r="AD180" s="541"/>
      <c r="AE180" s="541"/>
      <c r="AF180" s="541"/>
      <c r="AG180" s="162"/>
      <c r="AH180" s="116"/>
    </row>
    <row r="181" spans="1:34" ht="17.850000000000001" customHeight="1">
      <c r="A181" s="116"/>
      <c r="B181" s="121"/>
      <c r="D181" s="427"/>
      <c r="E181" s="427"/>
      <c r="P181" s="25" t="s">
        <v>2322</v>
      </c>
      <c r="T181" s="25">
        <f>COUNTIFS(Table4[Status Anterior],'1. Status Resumo FY24'!$P181,Table4[Sub-âmbito],'1. Status Resumo FY24'!$G$149,Table4[Tipo de teste],"2. Campo")</f>
        <v>74</v>
      </c>
      <c r="U181" s="25">
        <f>COUNTIFS(Table4[Status Atual],'1. Status Resumo FY24'!$P181,Table4[Sub-âmbito],'1. Status Resumo FY24'!$G$149,Table4[Tipo de teste],"2. Campo")</f>
        <v>74</v>
      </c>
      <c r="V181" s="25">
        <f t="shared" si="9"/>
        <v>0</v>
      </c>
      <c r="X181" s="541"/>
      <c r="Y181" s="541"/>
      <c r="Z181" s="541"/>
      <c r="AA181" s="541"/>
      <c r="AB181" s="541"/>
      <c r="AC181" s="541"/>
      <c r="AD181" s="541"/>
      <c r="AE181" s="541"/>
      <c r="AF181" s="541"/>
      <c r="AG181" s="162"/>
      <c r="AH181" s="116"/>
    </row>
    <row r="182" spans="1:34" ht="17.850000000000001" customHeight="1">
      <c r="A182" s="116"/>
      <c r="B182" s="121"/>
      <c r="D182" s="371"/>
      <c r="E182" s="528" t="str">
        <f>+"#"&amp;$U$190</f>
        <v>#134</v>
      </c>
      <c r="P182" s="375" t="s">
        <v>2368</v>
      </c>
      <c r="Q182" s="376"/>
      <c r="R182" s="376"/>
      <c r="S182" s="376"/>
      <c r="T182" s="446">
        <f>COUNTIFS(Table4[Status Anterior],'1. Status Resumo FY24'!$P181,Table4[Sub-âmbito],'1. Status Resumo FY24'!$G$149,Table4[Tipo de teste],"2. Campo",'2. Status Detalhe Campos FY24'!$U$7:$U$740,"*Plano anterior*")</f>
        <v>7</v>
      </c>
      <c r="U182" s="446">
        <f>COUNTIFS(Table4[Status Atual],'1. Status Resumo FY24'!$P181,Table4[Sub-âmbito],'1. Status Resumo FY24'!$G$149,Table4[Tipo de teste],"2. Campo",'2. Status Detalhe Campos FY24'!$U$7:$U$740,"*Plano anterior*")</f>
        <v>7</v>
      </c>
      <c r="V182" s="446">
        <f t="shared" si="9"/>
        <v>0</v>
      </c>
      <c r="X182" s="541"/>
      <c r="Y182" s="541"/>
      <c r="Z182" s="541"/>
      <c r="AA182" s="541"/>
      <c r="AB182" s="541"/>
      <c r="AC182" s="541"/>
      <c r="AD182" s="541"/>
      <c r="AE182" s="541"/>
      <c r="AF182" s="541"/>
      <c r="AG182" s="162"/>
      <c r="AH182" s="116"/>
    </row>
    <row r="183" spans="1:34" ht="17.850000000000001" customHeight="1">
      <c r="A183" s="116"/>
      <c r="B183" s="121"/>
      <c r="D183" s="371"/>
      <c r="E183" s="528"/>
      <c r="P183" s="375" t="s">
        <v>2363</v>
      </c>
      <c r="Q183" s="376"/>
      <c r="R183" s="376"/>
      <c r="S183" s="376"/>
      <c r="T183" s="446">
        <f>COUNTIFS(Table4[Status Anterior],'1. Status Resumo FY24'!$P181,Table4[Sub-âmbito],'1. Status Resumo FY24'!$G$149,Table4[Tipo de teste],"2. Campo",'2. Status Detalhe Campos FY24'!$U$7:$U$740,"*Novo Plano*",'2. Status Detalhe Campos FY24'!$T$7:$T$740,"*Âmbito ESTR e (ou) LF*")</f>
        <v>20</v>
      </c>
      <c r="U183" s="446">
        <f>COUNTIFS(Table4[Status Atual],'1. Status Resumo FY24'!$P181,Table4[Sub-âmbito],'1. Status Resumo FY24'!$G$149,Table4[Tipo de teste],"2. Campo",'2. Status Detalhe Campos FY24'!$U$7:$U$740,"*Novo Plano*",'2. Status Detalhe Campos FY24'!$U$7:$U$740,"*Novo Plano*",'2. Status Detalhe Campos FY24'!$T$7:$T$740,"*Âmbito ESTR e (ou) LF*")</f>
        <v>20</v>
      </c>
      <c r="V183" s="446">
        <f t="shared" si="9"/>
        <v>0</v>
      </c>
      <c r="X183" s="541"/>
      <c r="Y183" s="541"/>
      <c r="Z183" s="541"/>
      <c r="AA183" s="541"/>
      <c r="AB183" s="541"/>
      <c r="AC183" s="541"/>
      <c r="AD183" s="541"/>
      <c r="AE183" s="541"/>
      <c r="AF183" s="541"/>
      <c r="AG183" s="162"/>
      <c r="AH183" s="116"/>
    </row>
    <row r="184" spans="1:34" ht="17.850000000000001" customHeight="1">
      <c r="A184" s="116"/>
      <c r="B184" s="121"/>
      <c r="D184" s="371"/>
      <c r="E184" s="528"/>
      <c r="P184" s="377" t="s">
        <v>2364</v>
      </c>
      <c r="Q184" s="378"/>
      <c r="R184" s="378"/>
      <c r="S184" s="378"/>
      <c r="T184" s="447">
        <f>COUNTIFS(Table4[Status Anterior],'1. Status Resumo FY24'!$P181,Table4[Sub-âmbito],'1. Status Resumo FY24'!$G$149,Table4[Tipo de teste],"2. Campo",'2. Status Detalhe Campos FY24'!$U$7:$U$740,"*Novo Plano*",'2. Status Detalhe Campos FY24'!$T$7:$T$740,"*Outros*")</f>
        <v>47</v>
      </c>
      <c r="U184" s="447">
        <f>COUNTIFS(Table4[Status Atual],'1. Status Resumo FY24'!$P181,Table4[Sub-âmbito],'1. Status Resumo FY24'!$G$149,Table4[Tipo de teste],"2. Campo",'2. Status Detalhe Campos FY24'!$U$7:$U$740,"*Novo Plano*",'2. Status Detalhe Campos FY24'!$U$7:$U$740,"*Novo Plano*",'2. Status Detalhe Campos FY24'!$T$7:$T$740,"*Outros*")</f>
        <v>47</v>
      </c>
      <c r="V184" s="447">
        <f t="shared" si="9"/>
        <v>0</v>
      </c>
      <c r="X184" s="541"/>
      <c r="Y184" s="541"/>
      <c r="Z184" s="541"/>
      <c r="AA184" s="541"/>
      <c r="AB184" s="541"/>
      <c r="AC184" s="541"/>
      <c r="AD184" s="541"/>
      <c r="AE184" s="541"/>
      <c r="AF184" s="541"/>
      <c r="AG184" s="162"/>
      <c r="AH184" s="116"/>
    </row>
    <row r="185" spans="1:34" ht="17.850000000000001" customHeight="1">
      <c r="A185" s="116"/>
      <c r="B185" s="121"/>
      <c r="P185" s="25" t="s">
        <v>28</v>
      </c>
      <c r="T185" s="25">
        <f>COUNTIFS(Table4[Status Anterior],'1. Status Resumo FY24'!$P185,Table4[Sub-âmbito],'1. Status Resumo FY24'!$G$149,Table4[Tipo de teste],"2. Campo")</f>
        <v>0</v>
      </c>
      <c r="U185" s="25">
        <f>COUNTIFS(Table4[Status Atual],'1. Status Resumo FY24'!$P185,Table4[Sub-âmbito],'1. Status Resumo FY24'!$G$149,Table4[Tipo de teste],"2. Campo")</f>
        <v>0</v>
      </c>
      <c r="V185" s="25">
        <f t="shared" si="9"/>
        <v>0</v>
      </c>
      <c r="X185" s="541"/>
      <c r="Y185" s="541"/>
      <c r="Z185" s="541"/>
      <c r="AA185" s="541"/>
      <c r="AB185" s="541"/>
      <c r="AC185" s="541"/>
      <c r="AD185" s="541"/>
      <c r="AE185" s="541"/>
      <c r="AF185" s="541"/>
      <c r="AG185" s="162"/>
      <c r="AH185" s="116"/>
    </row>
    <row r="186" spans="1:34" ht="17.850000000000001" customHeight="1">
      <c r="A186" s="116"/>
      <c r="B186" s="121"/>
      <c r="P186" s="375" t="s">
        <v>2368</v>
      </c>
      <c r="Q186" s="376"/>
      <c r="R186" s="376"/>
      <c r="S186" s="376"/>
      <c r="T186" s="446">
        <f>COUNTIFS(Table4[Status Anterior],'1. Status Resumo FY24'!$P185,Table4[Sub-âmbito],'1. Status Resumo FY24'!$G$149,Table4[Tipo de teste],"2. Campo",'2. Status Detalhe Campos FY24'!$U$7:$U$740,"*Plano anterior*")</f>
        <v>0</v>
      </c>
      <c r="U186" s="446">
        <f>COUNTIFS(Table4[Status Atual],'1. Status Resumo FY24'!$P185,Table4[Sub-âmbito],'1. Status Resumo FY24'!$G$149,Table4[Tipo de teste],"2. Campo",'2. Status Detalhe Campos FY24'!$U$7:$U$740,"*Plano anterior*")</f>
        <v>0</v>
      </c>
      <c r="V186" s="446">
        <f t="shared" si="9"/>
        <v>0</v>
      </c>
      <c r="X186" s="541"/>
      <c r="Y186" s="541"/>
      <c r="Z186" s="541"/>
      <c r="AA186" s="541"/>
      <c r="AB186" s="541"/>
      <c r="AC186" s="541"/>
      <c r="AD186" s="541"/>
      <c r="AE186" s="541"/>
      <c r="AF186" s="541"/>
      <c r="AG186" s="162"/>
      <c r="AH186" s="116"/>
    </row>
    <row r="187" spans="1:34" ht="17.850000000000001" customHeight="1">
      <c r="A187" s="116"/>
      <c r="B187" s="121"/>
      <c r="P187" s="375" t="s">
        <v>2363</v>
      </c>
      <c r="Q187" s="376"/>
      <c r="R187" s="376"/>
      <c r="S187" s="376"/>
      <c r="T187" s="446">
        <f>COUNTIFS(Table4[Status Anterior],'1. Status Resumo FY24'!$P185,Table4[Sub-âmbito],'1. Status Resumo FY24'!$G$149,Table4[Tipo de teste],"2. Campo",'2. Status Detalhe Campos FY24'!$U$7:$U$740,"*Novo Plano*",'2. Status Detalhe Campos FY24'!$T$7:$T$740,"*Âmbito ESTR e (ou) LF*")</f>
        <v>0</v>
      </c>
      <c r="U187" s="446">
        <f>COUNTIFS(Table4[Status Atual],'1. Status Resumo FY24'!$P185,Table4[Sub-âmbito],'1. Status Resumo FY24'!$G$149,Table4[Tipo de teste],"2. Campo",'2. Status Detalhe Campos FY24'!$U$7:$U$740,"*Novo Plano*",'2. Status Detalhe Campos FY24'!$U$7:$U$740,"*Novo Plano*",'2. Status Detalhe Campos FY24'!$T$7:$T$740,"*Âmbito ESTR e (ou) LF*")</f>
        <v>0</v>
      </c>
      <c r="V187" s="446">
        <f t="shared" si="9"/>
        <v>0</v>
      </c>
      <c r="X187" s="541"/>
      <c r="Y187" s="541"/>
      <c r="Z187" s="541"/>
      <c r="AA187" s="541"/>
      <c r="AB187" s="541"/>
      <c r="AC187" s="541"/>
      <c r="AD187" s="541"/>
      <c r="AE187" s="541"/>
      <c r="AF187" s="541"/>
      <c r="AG187" s="162"/>
      <c r="AH187" s="116"/>
    </row>
    <row r="188" spans="1:34" ht="17.850000000000001" customHeight="1">
      <c r="A188" s="116"/>
      <c r="B188" s="121"/>
      <c r="P188" s="379" t="s">
        <v>2364</v>
      </c>
      <c r="Q188" s="380"/>
      <c r="R188" s="380"/>
      <c r="S188" s="380"/>
      <c r="T188" s="448">
        <f>COUNTIFS(Table4[Status Anterior],'1. Status Resumo FY24'!$P185,Table4[Sub-âmbito],'1. Status Resumo FY24'!$G$149,Table4[Tipo de teste],"2. Campo",'2. Status Detalhe Campos FY24'!$U$7:$U$740,"*Novo Plano*",'2. Status Detalhe Campos FY24'!$T$7:$T$740,"*Outros*")</f>
        <v>0</v>
      </c>
      <c r="U188" s="448">
        <f>COUNTIFS(Table4[Status Atual],'1. Status Resumo FY24'!$P185,Table4[Sub-âmbito],'1. Status Resumo FY24'!$G$149,Table4[Tipo de teste],"2. Campo",'2. Status Detalhe Campos FY24'!$U$7:$U$740,"*Novo Plano*",'2. Status Detalhe Campos FY24'!$U$7:$U$740,"*Novo Plano*",'2. Status Detalhe Campos FY24'!$T$7:$T$740,"*Outros*")</f>
        <v>0</v>
      </c>
      <c r="V188" s="448">
        <f t="shared" si="9"/>
        <v>0</v>
      </c>
      <c r="X188" s="541"/>
      <c r="Y188" s="541"/>
      <c r="Z188" s="541"/>
      <c r="AA188" s="541"/>
      <c r="AB188" s="541"/>
      <c r="AC188" s="541"/>
      <c r="AD188" s="541"/>
      <c r="AE188" s="541"/>
      <c r="AF188" s="541"/>
      <c r="AG188" s="162"/>
      <c r="AH188" s="116"/>
    </row>
    <row r="189" spans="1:34" ht="17.850000000000001" customHeight="1">
      <c r="A189" s="116"/>
      <c r="B189" s="121"/>
      <c r="P189" s="127" t="s">
        <v>2328</v>
      </c>
      <c r="T189" s="127">
        <f t="shared" ref="T189:U192" si="10">+SUM(T153,T157,T161,T165,T169,T173,T177,T181,T185)</f>
        <v>205</v>
      </c>
      <c r="U189" s="127">
        <f t="shared" si="10"/>
        <v>205</v>
      </c>
      <c r="V189" s="127">
        <f>+U189-T189</f>
        <v>0</v>
      </c>
      <c r="X189" s="541"/>
      <c r="Y189" s="541"/>
      <c r="Z189" s="541"/>
      <c r="AA189" s="541"/>
      <c r="AB189" s="541"/>
      <c r="AC189" s="541"/>
      <c r="AD189" s="541"/>
      <c r="AE189" s="541"/>
      <c r="AF189" s="541"/>
      <c r="AG189" s="162"/>
      <c r="AH189" s="116"/>
    </row>
    <row r="190" spans="1:34" ht="17.850000000000001" customHeight="1">
      <c r="A190" s="116"/>
      <c r="B190" s="121"/>
      <c r="P190" s="381" t="s">
        <v>2368</v>
      </c>
      <c r="T190" s="449">
        <f t="shared" si="10"/>
        <v>134</v>
      </c>
      <c r="U190" s="449">
        <f t="shared" si="10"/>
        <v>134</v>
      </c>
      <c r="V190" s="449">
        <f>+U190-T190</f>
        <v>0</v>
      </c>
      <c r="X190" s="541"/>
      <c r="Y190" s="541"/>
      <c r="Z190" s="541"/>
      <c r="AA190" s="541"/>
      <c r="AB190" s="541"/>
      <c r="AC190" s="541"/>
      <c r="AD190" s="541"/>
      <c r="AE190" s="541"/>
      <c r="AF190" s="541"/>
      <c r="AG190" s="162"/>
      <c r="AH190" s="116"/>
    </row>
    <row r="191" spans="1:34" ht="17.850000000000001" customHeight="1">
      <c r="A191" s="116"/>
      <c r="B191" s="121"/>
      <c r="P191" s="381" t="s">
        <v>2363</v>
      </c>
      <c r="T191" s="449">
        <f t="shared" si="10"/>
        <v>20</v>
      </c>
      <c r="U191" s="449">
        <f t="shared" si="10"/>
        <v>20</v>
      </c>
      <c r="V191" s="449">
        <f>+U191-T191</f>
        <v>0</v>
      </c>
      <c r="X191" s="541"/>
      <c r="Y191" s="541"/>
      <c r="Z191" s="541"/>
      <c r="AA191" s="541"/>
      <c r="AB191" s="541"/>
      <c r="AC191" s="541"/>
      <c r="AD191" s="541"/>
      <c r="AE191" s="541"/>
      <c r="AF191" s="541"/>
      <c r="AG191" s="162"/>
      <c r="AH191" s="116"/>
    </row>
    <row r="192" spans="1:34" ht="17.850000000000001" customHeight="1">
      <c r="A192" s="116"/>
      <c r="B192" s="121"/>
      <c r="P192" s="382" t="s">
        <v>2364</v>
      </c>
      <c r="Q192" s="130"/>
      <c r="R192" s="130"/>
      <c r="S192" s="130"/>
      <c r="T192" s="450">
        <f t="shared" si="10"/>
        <v>51</v>
      </c>
      <c r="U192" s="450">
        <f t="shared" si="10"/>
        <v>51</v>
      </c>
      <c r="V192" s="450">
        <f>+U192-T192</f>
        <v>0</v>
      </c>
      <c r="X192" s="541"/>
      <c r="Y192" s="541"/>
      <c r="Z192" s="541"/>
      <c r="AA192" s="541"/>
      <c r="AB192" s="541"/>
      <c r="AC192" s="541"/>
      <c r="AD192" s="541"/>
      <c r="AE192" s="541"/>
      <c r="AF192" s="541"/>
      <c r="AG192" s="162"/>
      <c r="AH192" s="116"/>
    </row>
    <row r="193" spans="1:34">
      <c r="A193" s="116"/>
      <c r="B193" s="121"/>
      <c r="T193" s="127"/>
      <c r="U193" s="127"/>
      <c r="X193" s="541"/>
      <c r="Y193" s="541"/>
      <c r="Z193" s="541"/>
      <c r="AA193" s="541"/>
      <c r="AB193" s="541"/>
      <c r="AC193" s="541"/>
      <c r="AD193" s="541"/>
      <c r="AE193" s="541"/>
      <c r="AF193" s="541"/>
      <c r="AG193" s="162"/>
      <c r="AH193" s="116"/>
    </row>
    <row r="194" spans="1:34">
      <c r="A194" s="116"/>
      <c r="B194" s="121"/>
      <c r="P194" s="129" t="s">
        <v>617</v>
      </c>
      <c r="Q194" s="130"/>
      <c r="R194" s="130"/>
      <c r="S194" s="130"/>
      <c r="T194" s="130"/>
      <c r="U194" s="130"/>
      <c r="V194" s="130"/>
      <c r="X194" s="541"/>
      <c r="Y194" s="541"/>
      <c r="Z194" s="541"/>
      <c r="AA194" s="541"/>
      <c r="AB194" s="541"/>
      <c r="AC194" s="541"/>
      <c r="AD194" s="541"/>
      <c r="AE194" s="541"/>
      <c r="AF194" s="541"/>
      <c r="AG194" s="162"/>
      <c r="AH194" s="116"/>
    </row>
    <row r="195" spans="1:34">
      <c r="A195" s="116"/>
      <c r="B195" s="121"/>
      <c r="O195" s="159" t="s">
        <v>619</v>
      </c>
      <c r="P195" s="25" t="s">
        <v>379</v>
      </c>
      <c r="T195" s="200" t="s">
        <v>1843</v>
      </c>
      <c r="X195" s="541"/>
      <c r="Y195" s="541"/>
      <c r="Z195" s="541"/>
      <c r="AA195" s="541"/>
      <c r="AB195" s="541"/>
      <c r="AC195" s="541"/>
      <c r="AD195" s="541"/>
      <c r="AE195" s="541"/>
      <c r="AF195" s="541"/>
      <c r="AG195" s="162"/>
      <c r="AH195" s="116"/>
    </row>
    <row r="196" spans="1:34">
      <c r="A196" s="116"/>
      <c r="B196" s="121"/>
      <c r="O196" s="159" t="s">
        <v>619</v>
      </c>
      <c r="P196" s="25" t="s">
        <v>335</v>
      </c>
      <c r="T196" s="200" t="s">
        <v>1843</v>
      </c>
      <c r="X196" s="541"/>
      <c r="Y196" s="541"/>
      <c r="Z196" s="541"/>
      <c r="AA196" s="541"/>
      <c r="AB196" s="541"/>
      <c r="AC196" s="541"/>
      <c r="AD196" s="541"/>
      <c r="AE196" s="541"/>
      <c r="AF196" s="541"/>
      <c r="AG196" s="162"/>
      <c r="AH196" s="116"/>
    </row>
    <row r="197" spans="1:34">
      <c r="A197" s="116"/>
      <c r="B197" s="121"/>
      <c r="O197" s="159" t="s">
        <v>619</v>
      </c>
      <c r="P197" s="25" t="s">
        <v>368</v>
      </c>
      <c r="T197" s="200" t="s">
        <v>1843</v>
      </c>
      <c r="X197" s="541"/>
      <c r="Y197" s="541"/>
      <c r="Z197" s="541"/>
      <c r="AA197" s="541"/>
      <c r="AB197" s="541"/>
      <c r="AC197" s="541"/>
      <c r="AD197" s="541"/>
      <c r="AE197" s="541"/>
      <c r="AF197" s="541"/>
      <c r="AG197" s="162"/>
      <c r="AH197" s="116"/>
    </row>
    <row r="198" spans="1:34">
      <c r="A198" s="116"/>
      <c r="B198" s="121"/>
      <c r="O198" s="159" t="s">
        <v>619</v>
      </c>
      <c r="P198" s="25" t="s">
        <v>439</v>
      </c>
      <c r="T198" s="161" t="s">
        <v>621</v>
      </c>
      <c r="X198" s="541"/>
      <c r="Y198" s="541"/>
      <c r="Z198" s="541"/>
      <c r="AA198" s="541"/>
      <c r="AB198" s="541"/>
      <c r="AC198" s="541"/>
      <c r="AD198" s="541"/>
      <c r="AE198" s="541"/>
      <c r="AF198" s="541"/>
      <c r="AG198" s="162"/>
      <c r="AH198" s="116"/>
    </row>
    <row r="199" spans="1:34">
      <c r="A199" s="116"/>
      <c r="B199" s="121"/>
      <c r="O199" s="159" t="s">
        <v>619</v>
      </c>
      <c r="P199" s="25" t="s">
        <v>441</v>
      </c>
      <c r="T199" s="488" t="s">
        <v>2434</v>
      </c>
      <c r="X199" s="541"/>
      <c r="Y199" s="541"/>
      <c r="Z199" s="541"/>
      <c r="AA199" s="541"/>
      <c r="AB199" s="541"/>
      <c r="AC199" s="541"/>
      <c r="AD199" s="541"/>
      <c r="AE199" s="541"/>
      <c r="AF199" s="541"/>
      <c r="AG199" s="162"/>
      <c r="AH199" s="116"/>
    </row>
    <row r="200" spans="1:34">
      <c r="A200" s="116"/>
      <c r="B200" s="121"/>
      <c r="O200" s="159" t="s">
        <v>619</v>
      </c>
      <c r="P200" s="25" t="s">
        <v>1862</v>
      </c>
      <c r="T200" s="200" t="s">
        <v>1843</v>
      </c>
      <c r="X200" s="541"/>
      <c r="Y200" s="541"/>
      <c r="Z200" s="541"/>
      <c r="AA200" s="541"/>
      <c r="AB200" s="541"/>
      <c r="AC200" s="541"/>
      <c r="AD200" s="541"/>
      <c r="AE200" s="541"/>
      <c r="AF200" s="541"/>
      <c r="AG200" s="162"/>
      <c r="AH200" s="116"/>
    </row>
    <row r="201" spans="1:34">
      <c r="A201" s="116"/>
      <c r="B201" s="121"/>
      <c r="O201" s="159" t="s">
        <v>619</v>
      </c>
      <c r="P201" s="25" t="s">
        <v>1863</v>
      </c>
      <c r="T201" s="161" t="s">
        <v>621</v>
      </c>
      <c r="X201" s="541"/>
      <c r="Y201" s="541"/>
      <c r="Z201" s="541"/>
      <c r="AA201" s="541"/>
      <c r="AB201" s="541"/>
      <c r="AC201" s="541"/>
      <c r="AD201" s="541"/>
      <c r="AE201" s="541"/>
      <c r="AF201" s="541"/>
      <c r="AG201" s="162"/>
      <c r="AH201" s="116"/>
    </row>
    <row r="202" spans="1:34">
      <c r="A202" s="116"/>
      <c r="B202" s="121"/>
      <c r="O202" s="159" t="s">
        <v>619</v>
      </c>
      <c r="P202" s="25" t="s">
        <v>392</v>
      </c>
      <c r="T202" s="161" t="s">
        <v>621</v>
      </c>
      <c r="X202" s="541"/>
      <c r="Y202" s="541"/>
      <c r="Z202" s="541"/>
      <c r="AA202" s="541"/>
      <c r="AB202" s="541"/>
      <c r="AC202" s="541"/>
      <c r="AD202" s="541"/>
      <c r="AE202" s="541"/>
      <c r="AF202" s="541"/>
      <c r="AG202" s="162"/>
      <c r="AH202" s="116"/>
    </row>
    <row r="203" spans="1:34">
      <c r="A203" s="116"/>
      <c r="B203" s="121"/>
      <c r="O203" s="159"/>
      <c r="T203" s="161"/>
      <c r="X203" s="541"/>
      <c r="Y203" s="541"/>
      <c r="Z203" s="541"/>
      <c r="AA203" s="541"/>
      <c r="AB203" s="541"/>
      <c r="AC203" s="541"/>
      <c r="AD203" s="541"/>
      <c r="AE203" s="541"/>
      <c r="AF203" s="541"/>
      <c r="AG203" s="162"/>
      <c r="AH203" s="116"/>
    </row>
    <row r="204" spans="1:34">
      <c r="A204" s="116"/>
      <c r="B204" s="121"/>
      <c r="O204" s="159"/>
      <c r="T204" s="161"/>
      <c r="X204" s="541"/>
      <c r="Y204" s="541"/>
      <c r="Z204" s="541"/>
      <c r="AA204" s="541"/>
      <c r="AB204" s="541"/>
      <c r="AC204" s="541"/>
      <c r="AD204" s="541"/>
      <c r="AE204" s="541"/>
      <c r="AF204" s="541"/>
      <c r="AG204" s="162"/>
      <c r="AH204" s="116"/>
    </row>
    <row r="205" spans="1:34">
      <c r="A205" s="116"/>
      <c r="B205" s="121"/>
      <c r="O205" s="159"/>
      <c r="T205" s="161"/>
      <c r="X205" s="541"/>
      <c r="Y205" s="541"/>
      <c r="Z205" s="541"/>
      <c r="AA205" s="541"/>
      <c r="AB205" s="541"/>
      <c r="AC205" s="541"/>
      <c r="AD205" s="541"/>
      <c r="AE205" s="541"/>
      <c r="AF205" s="541"/>
      <c r="AG205" s="162"/>
      <c r="AH205" s="116"/>
    </row>
    <row r="206" spans="1:34">
      <c r="A206" s="116"/>
      <c r="B206" s="121"/>
      <c r="X206" s="541"/>
      <c r="Y206" s="541"/>
      <c r="Z206" s="541"/>
      <c r="AA206" s="541"/>
      <c r="AB206" s="541"/>
      <c r="AC206" s="541"/>
      <c r="AD206" s="541"/>
      <c r="AE206" s="541"/>
      <c r="AF206" s="541"/>
      <c r="AG206" s="162"/>
      <c r="AH206" s="116"/>
    </row>
    <row r="207" spans="1:34">
      <c r="A207" s="116"/>
      <c r="B207" s="123"/>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5"/>
      <c r="AH207" s="116"/>
    </row>
    <row r="208" spans="1:34" ht="22.35"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5.0999999999999996"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50000000000001"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50000000000001"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50000000000001"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50000000000001"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7.850000000000001" hidden="1"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7.850000000000001" hidden="1"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7.850000000000001" hidden="1"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s="198" customForma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s="198" customFormat="1" hidden="1">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row>
    <row r="238" spans="1:34" s="198" customFormat="1" hidden="1"/>
    <row r="239" spans="1:34" s="198" customFormat="1" hidden="1"/>
    <row r="240" spans="1:34" s="198" customFormat="1" hidden="1"/>
    <row r="241" spans="2:33" hidden="1">
      <c r="B241" s="198"/>
      <c r="C241" s="198"/>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c r="AA241" s="198"/>
      <c r="AB241" s="198"/>
      <c r="AC241" s="198"/>
      <c r="AD241" s="198"/>
      <c r="AE241" s="198"/>
      <c r="AF241" s="198"/>
      <c r="AG241" s="198"/>
    </row>
  </sheetData>
  <sortState ref="O13:O20">
    <sortCondition ref="O13:O20"/>
  </sortState>
  <mergeCells count="38">
    <mergeCell ref="X10:AF45"/>
    <mergeCell ref="E162:E164"/>
    <mergeCell ref="E182:E184"/>
    <mergeCell ref="D109:D111"/>
    <mergeCell ref="J26:O26"/>
    <mergeCell ref="E26:I26"/>
    <mergeCell ref="P26:R26"/>
    <mergeCell ref="X52:AF90"/>
    <mergeCell ref="D61:E67"/>
    <mergeCell ref="X153:AF206"/>
    <mergeCell ref="X97:AF146"/>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3.8"/>
  <cols>
    <col min="1" max="1" width="44.09765625" bestFit="1" customWidth="1"/>
    <col min="2" max="2" width="58.09765625" customWidth="1"/>
    <col min="3" max="3" width="100.59765625" customWidth="1"/>
  </cols>
  <sheetData>
    <row r="2" spans="2:10">
      <c r="D2" t="s">
        <v>1825</v>
      </c>
    </row>
    <row r="3" spans="2:10" ht="17.399999999999999">
      <c r="B3" s="16" t="s">
        <v>1826</v>
      </c>
      <c r="D3" t="s">
        <v>1156</v>
      </c>
    </row>
    <row r="4" spans="2:10" ht="17.399999999999999">
      <c r="B4" s="52" t="s">
        <v>1827</v>
      </c>
      <c r="C4" s="52" t="s">
        <v>1828</v>
      </c>
      <c r="D4" s="51" t="s">
        <v>1177</v>
      </c>
      <c r="E4" s="51" t="s">
        <v>1178</v>
      </c>
      <c r="F4" s="51" t="s">
        <v>1169</v>
      </c>
      <c r="H4" s="30" t="s">
        <v>1177</v>
      </c>
      <c r="I4" s="30" t="s">
        <v>1178</v>
      </c>
      <c r="J4" s="30" t="s">
        <v>1169</v>
      </c>
    </row>
    <row r="5" spans="2:10" ht="34.799999999999997">
      <c r="B5" s="2" t="s">
        <v>1167</v>
      </c>
      <c r="C5" s="4" t="s">
        <v>1829</v>
      </c>
      <c r="D5">
        <v>8</v>
      </c>
      <c r="E5">
        <v>8</v>
      </c>
      <c r="F5">
        <v>8</v>
      </c>
      <c r="H5" s="30">
        <v>1</v>
      </c>
      <c r="I5" s="30">
        <v>3</v>
      </c>
      <c r="J5" s="30">
        <v>8</v>
      </c>
    </row>
    <row r="6" spans="2:10" ht="34.799999999999997">
      <c r="B6" s="2" t="s">
        <v>1170</v>
      </c>
      <c r="C6" s="4" t="s">
        <v>1830</v>
      </c>
      <c r="D6">
        <v>2</v>
      </c>
      <c r="E6">
        <v>4</v>
      </c>
      <c r="F6">
        <v>8</v>
      </c>
      <c r="H6" s="30">
        <v>1</v>
      </c>
      <c r="I6" s="30">
        <v>3</v>
      </c>
      <c r="J6" s="30">
        <v>4</v>
      </c>
    </row>
    <row r="7" spans="2:10" ht="17.399999999999999">
      <c r="B7" s="2" t="s">
        <v>1171</v>
      </c>
      <c r="C7" s="4" t="s">
        <v>1831</v>
      </c>
      <c r="D7">
        <v>2</v>
      </c>
      <c r="E7">
        <v>4</v>
      </c>
      <c r="F7">
        <v>8</v>
      </c>
      <c r="H7" s="30">
        <v>1</v>
      </c>
      <c r="I7" s="30">
        <v>1</v>
      </c>
      <c r="J7" s="30">
        <v>2</v>
      </c>
    </row>
    <row r="8" spans="2:10" ht="17.399999999999999">
      <c r="B8" s="27" t="s">
        <v>1172</v>
      </c>
      <c r="C8" s="4" t="s">
        <v>1832</v>
      </c>
      <c r="D8">
        <v>2</v>
      </c>
      <c r="E8">
        <v>4</v>
      </c>
      <c r="F8">
        <v>8</v>
      </c>
      <c r="H8" s="30">
        <v>2</v>
      </c>
      <c r="I8" s="30">
        <v>4</v>
      </c>
      <c r="J8" s="30">
        <v>4</v>
      </c>
    </row>
    <row r="9" spans="2:10" ht="17.399999999999999">
      <c r="B9" s="28" t="s">
        <v>1175</v>
      </c>
      <c r="C9" s="4" t="s">
        <v>1833</v>
      </c>
      <c r="D9">
        <v>1</v>
      </c>
      <c r="E9">
        <v>1</v>
      </c>
      <c r="F9">
        <v>1</v>
      </c>
      <c r="H9" s="30"/>
      <c r="I9" s="30"/>
      <c r="J9" s="30"/>
    </row>
    <row r="10" spans="2:10" ht="52.2">
      <c r="B10" s="2" t="s">
        <v>1173</v>
      </c>
      <c r="C10" s="4" t="s">
        <v>1834</v>
      </c>
      <c r="D10">
        <v>0.1</v>
      </c>
      <c r="E10">
        <v>0.1</v>
      </c>
      <c r="F10">
        <v>0.1</v>
      </c>
      <c r="H10" s="30">
        <v>0.1</v>
      </c>
      <c r="I10" s="30">
        <v>0.5</v>
      </c>
      <c r="J10" s="30">
        <v>0.5</v>
      </c>
    </row>
    <row r="11" spans="2:10" ht="17.399999999999999">
      <c r="B11" s="28" t="s">
        <v>1174</v>
      </c>
      <c r="C11" s="4" t="s">
        <v>1835</v>
      </c>
      <c r="D11">
        <v>1</v>
      </c>
      <c r="E11">
        <v>2</v>
      </c>
      <c r="F11">
        <v>2</v>
      </c>
      <c r="H11" s="30"/>
      <c r="I11" s="30"/>
      <c r="J11" s="30"/>
    </row>
    <row r="12" spans="2:10" ht="17.399999999999999">
      <c r="B12" s="28" t="s">
        <v>1214</v>
      </c>
      <c r="C12" s="4" t="s">
        <v>1836</v>
      </c>
      <c r="D12">
        <v>0.5</v>
      </c>
      <c r="E12">
        <v>0.5</v>
      </c>
      <c r="F12">
        <v>0.5</v>
      </c>
      <c r="H12" s="30">
        <v>0.5</v>
      </c>
      <c r="I12" s="30">
        <v>0.5</v>
      </c>
      <c r="J12" s="30">
        <v>0.5</v>
      </c>
    </row>
    <row r="13" spans="2:10" ht="34.799999999999997">
      <c r="B13" s="33" t="s">
        <v>1181</v>
      </c>
      <c r="C13" s="4" t="s">
        <v>1837</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1838</v>
      </c>
      <c r="B17" s="17" t="s">
        <v>613</v>
      </c>
      <c r="C17">
        <v>4</v>
      </c>
      <c r="D17" s="95">
        <v>0.25</v>
      </c>
      <c r="E17" s="95">
        <v>0</v>
      </c>
    </row>
    <row r="18" spans="1:5" ht="17.399999999999999">
      <c r="B18" s="23" t="s">
        <v>28</v>
      </c>
      <c r="C18">
        <v>8</v>
      </c>
      <c r="D18" s="95">
        <v>0</v>
      </c>
      <c r="E18" s="95">
        <v>0</v>
      </c>
    </row>
    <row r="19" spans="1:5" ht="17.399999999999999">
      <c r="B19" s="1" t="s">
        <v>1842</v>
      </c>
      <c r="C19">
        <f>_xlfn.NUMBERVALUE(LEFT(B19,1))</f>
        <v>2</v>
      </c>
      <c r="D19" s="95">
        <v>0.5</v>
      </c>
      <c r="E19" s="95">
        <v>0.25</v>
      </c>
    </row>
    <row r="20" spans="1:5" ht="17.399999999999999">
      <c r="B20" s="1" t="s">
        <v>2321</v>
      </c>
      <c r="C20">
        <v>3</v>
      </c>
      <c r="D20" s="95">
        <v>0.5</v>
      </c>
      <c r="E20" s="95">
        <v>0</v>
      </c>
    </row>
    <row r="21" spans="1:5" ht="17.399999999999999">
      <c r="A21" t="s">
        <v>1839</v>
      </c>
      <c r="B21" s="24" t="s">
        <v>614</v>
      </c>
      <c r="C21">
        <v>5</v>
      </c>
      <c r="D21" s="95">
        <v>0.25</v>
      </c>
      <c r="E21" s="95">
        <v>0.25</v>
      </c>
    </row>
    <row r="22" spans="1:5" ht="17.399999999999999">
      <c r="A22" t="s">
        <v>1840</v>
      </c>
      <c r="B22" s="18" t="s">
        <v>615</v>
      </c>
      <c r="C22">
        <v>6</v>
      </c>
      <c r="D22" s="95">
        <v>0.25</v>
      </c>
      <c r="E22" s="95">
        <v>0</v>
      </c>
    </row>
    <row r="23" spans="1:5" ht="17.399999999999999">
      <c r="A23" t="s">
        <v>1840</v>
      </c>
      <c r="B23" s="18" t="s">
        <v>2322</v>
      </c>
      <c r="C23">
        <v>7</v>
      </c>
      <c r="D23" s="95">
        <v>0.25</v>
      </c>
      <c r="E23" s="95">
        <v>0</v>
      </c>
    </row>
    <row r="24" spans="1:5" ht="17.399999999999999">
      <c r="A24" t="s">
        <v>1841</v>
      </c>
      <c r="B24" s="1" t="s">
        <v>611</v>
      </c>
      <c r="C24">
        <f>_xlfn.NUMBERVALUE(LEFT(B24,1))</f>
        <v>0</v>
      </c>
      <c r="D24" s="95">
        <v>0</v>
      </c>
      <c r="E24" s="95">
        <v>0</v>
      </c>
    </row>
  </sheetData>
  <conditionalFormatting sqref="B16:B24">
    <cfRule type="cellIs" dxfId="18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28" zoomScale="70" zoomScaleNormal="70" workbookViewId="0">
      <selection activeCell="I171" sqref="I171"/>
    </sheetView>
  </sheetViews>
  <sheetFormatPr defaultRowHeight="13.8"/>
  <cols>
    <col min="1" max="1" width="3.59765625" customWidth="1"/>
    <col min="2" max="2" width="15.69921875" customWidth="1"/>
    <col min="3" max="3" width="17.5" customWidth="1"/>
    <col min="4" max="4" width="12.19921875" customWidth="1"/>
    <col min="5" max="5" width="12.3984375" customWidth="1"/>
    <col min="6" max="6" width="15.19921875" customWidth="1"/>
    <col min="7" max="7" width="21.69921875" customWidth="1"/>
    <col min="8" max="8" width="20.19921875" customWidth="1"/>
    <col min="9" max="10" width="11.69921875" customWidth="1"/>
    <col min="11" max="11" width="13.09765625" bestFit="1" customWidth="1"/>
    <col min="12" max="12" width="13.09765625" customWidth="1"/>
    <col min="13" max="13" width="11.59765625" customWidth="1"/>
    <col min="14" max="14" width="16.09765625" bestFit="1" customWidth="1"/>
    <col min="15" max="15" width="11.59765625" bestFit="1" customWidth="1"/>
    <col min="16" max="16" width="11.09765625" bestFit="1" customWidth="1"/>
    <col min="17" max="18" width="14.09765625" bestFit="1" customWidth="1"/>
    <col min="19" max="19" width="11" bestFit="1" customWidth="1"/>
    <col min="20" max="20" width="11.59765625" bestFit="1" customWidth="1"/>
    <col min="21" max="21" width="11" bestFit="1" customWidth="1"/>
  </cols>
  <sheetData>
    <row r="2" spans="2:9" ht="22.2">
      <c r="B2" s="126" t="s">
        <v>1933</v>
      </c>
    </row>
    <row r="3" spans="2:9" ht="17.55" customHeight="1">
      <c r="B3" s="138"/>
    </row>
    <row r="6" spans="2:9" ht="18" customHeight="1">
      <c r="B6" s="49" t="s">
        <v>8</v>
      </c>
      <c r="C6" t="s">
        <v>26</v>
      </c>
    </row>
    <row r="7" spans="2:9">
      <c r="B7" s="49" t="s">
        <v>10</v>
      </c>
      <c r="C7" t="s">
        <v>40</v>
      </c>
    </row>
    <row r="9" spans="2:9">
      <c r="C9" s="49" t="s">
        <v>1149</v>
      </c>
    </row>
    <row r="10" spans="2:9">
      <c r="C10" t="s">
        <v>611</v>
      </c>
      <c r="D10" t="s">
        <v>612</v>
      </c>
      <c r="E10" t="s">
        <v>1842</v>
      </c>
      <c r="F10" t="s">
        <v>614</v>
      </c>
      <c r="G10" t="s">
        <v>2322</v>
      </c>
      <c r="H10" t="s">
        <v>2321</v>
      </c>
      <c r="I10" t="s">
        <v>1146</v>
      </c>
    </row>
    <row r="11" spans="2:9">
      <c r="B11" t="s">
        <v>1148</v>
      </c>
      <c r="C11" s="482">
        <v>32</v>
      </c>
      <c r="D11" s="482">
        <v>469</v>
      </c>
      <c r="E11" s="482">
        <v>60</v>
      </c>
      <c r="F11" s="482">
        <v>9</v>
      </c>
      <c r="G11" s="482">
        <v>138</v>
      </c>
      <c r="H11" s="482">
        <v>7</v>
      </c>
      <c r="I11" s="482">
        <v>715</v>
      </c>
    </row>
    <row r="18" spans="2:3">
      <c r="B18" s="50"/>
    </row>
    <row r="20" spans="2:3">
      <c r="B20" s="49" t="s">
        <v>8</v>
      </c>
      <c r="C20" t="s">
        <v>26</v>
      </c>
    </row>
    <row r="21" spans="2:3">
      <c r="B21" s="49" t="s">
        <v>10</v>
      </c>
      <c r="C21" t="s">
        <v>40</v>
      </c>
    </row>
    <row r="23" spans="2:3">
      <c r="B23" s="49" t="s">
        <v>1150</v>
      </c>
      <c r="C23" t="s">
        <v>1148</v>
      </c>
    </row>
    <row r="24" spans="2:3">
      <c r="B24" s="50" t="s">
        <v>611</v>
      </c>
      <c r="C24" s="482">
        <v>32</v>
      </c>
    </row>
    <row r="25" spans="2:3">
      <c r="B25" s="50" t="s">
        <v>612</v>
      </c>
      <c r="C25" s="482">
        <v>469</v>
      </c>
    </row>
    <row r="26" spans="2:3">
      <c r="B26" s="50" t="s">
        <v>1842</v>
      </c>
      <c r="C26" s="482">
        <v>60</v>
      </c>
    </row>
    <row r="27" spans="2:3">
      <c r="B27" s="50" t="s">
        <v>614</v>
      </c>
      <c r="C27" s="482">
        <v>9</v>
      </c>
    </row>
    <row r="28" spans="2:3">
      <c r="B28" s="50" t="s">
        <v>2322</v>
      </c>
      <c r="C28" s="482">
        <v>138</v>
      </c>
    </row>
    <row r="29" spans="2:3">
      <c r="B29" s="50" t="s">
        <v>2321</v>
      </c>
      <c r="C29" s="482">
        <v>7</v>
      </c>
    </row>
    <row r="30" spans="2:3">
      <c r="B30" s="50" t="s">
        <v>1146</v>
      </c>
      <c r="C30" s="482">
        <v>715</v>
      </c>
    </row>
    <row r="42" spans="2:12" ht="22.2">
      <c r="B42" s="126" t="s">
        <v>1934</v>
      </c>
      <c r="C42" s="10"/>
      <c r="D42" s="10"/>
      <c r="E42" s="10"/>
      <c r="F42" s="10"/>
      <c r="G42" s="10"/>
      <c r="H42" s="10"/>
      <c r="I42" s="10"/>
      <c r="J42" s="10"/>
      <c r="K42" s="10"/>
      <c r="L42" s="10"/>
    </row>
    <row r="45" spans="2:12">
      <c r="B45" s="49" t="s">
        <v>8</v>
      </c>
      <c r="C45" t="s" vm="1">
        <v>26</v>
      </c>
    </row>
    <row r="46" spans="2:12">
      <c r="B46" s="49" t="s">
        <v>9</v>
      </c>
      <c r="C46" t="s" vm="2">
        <v>1147</v>
      </c>
    </row>
    <row r="47" spans="2:12">
      <c r="B47" s="49" t="s">
        <v>10</v>
      </c>
      <c r="C47" t="s" vm="3">
        <v>40</v>
      </c>
    </row>
    <row r="49" spans="2:7">
      <c r="B49" s="49" t="s">
        <v>1148</v>
      </c>
      <c r="C49" s="49" t="s">
        <v>1149</v>
      </c>
    </row>
    <row r="50" spans="2:7">
      <c r="B50" s="49" t="s">
        <v>1150</v>
      </c>
      <c r="C50" t="s">
        <v>611</v>
      </c>
      <c r="D50" t="s">
        <v>612</v>
      </c>
      <c r="E50" t="s">
        <v>1842</v>
      </c>
      <c r="F50" t="s">
        <v>614</v>
      </c>
      <c r="G50" t="s">
        <v>1146</v>
      </c>
    </row>
    <row r="51" spans="2:7">
      <c r="B51" s="50" t="s">
        <v>74</v>
      </c>
      <c r="C51" s="482">
        <v>3</v>
      </c>
      <c r="D51" s="482">
        <v>17</v>
      </c>
      <c r="E51" s="482"/>
      <c r="F51" s="482"/>
      <c r="G51" s="482">
        <v>20</v>
      </c>
    </row>
    <row r="52" spans="2:7">
      <c r="B52" s="50" t="s">
        <v>123</v>
      </c>
      <c r="C52" s="482"/>
      <c r="D52" s="482">
        <v>72</v>
      </c>
      <c r="E52" s="482">
        <v>2</v>
      </c>
      <c r="F52" s="482">
        <v>2</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c r="E56" s="482">
        <v>44</v>
      </c>
      <c r="F56" s="482"/>
      <c r="G56" s="482">
        <v>46</v>
      </c>
    </row>
    <row r="57" spans="2:7">
      <c r="B57" s="50" t="s">
        <v>1146</v>
      </c>
      <c r="C57" s="482">
        <v>12</v>
      </c>
      <c r="D57" s="482">
        <v>148</v>
      </c>
      <c r="E57" s="482">
        <v>46</v>
      </c>
      <c r="F57" s="482">
        <v>2</v>
      </c>
      <c r="G57" s="482">
        <v>208</v>
      </c>
    </row>
    <row r="62" spans="2:7">
      <c r="B62" s="49" t="s">
        <v>8</v>
      </c>
      <c r="C62" t="s" vm="1">
        <v>26</v>
      </c>
    </row>
    <row r="63" spans="2:7">
      <c r="B63" s="49" t="s">
        <v>9</v>
      </c>
      <c r="C63" t="s" vm="2">
        <v>1147</v>
      </c>
    </row>
    <row r="64" spans="2:7">
      <c r="B64" s="49" t="s">
        <v>10</v>
      </c>
      <c r="C64" t="s" vm="3">
        <v>40</v>
      </c>
    </row>
    <row r="66" spans="2:3">
      <c r="B66" s="49" t="s">
        <v>1150</v>
      </c>
      <c r="C66" t="s">
        <v>1148</v>
      </c>
    </row>
    <row r="67" spans="2:3">
      <c r="B67" s="50" t="s">
        <v>611</v>
      </c>
      <c r="C67" s="482">
        <v>12</v>
      </c>
    </row>
    <row r="68" spans="2:3">
      <c r="B68" s="50" t="s">
        <v>612</v>
      </c>
      <c r="C68" s="482">
        <v>148</v>
      </c>
    </row>
    <row r="69" spans="2:3">
      <c r="B69" s="50" t="s">
        <v>1842</v>
      </c>
      <c r="C69" s="482">
        <v>46</v>
      </c>
    </row>
    <row r="70" spans="2:3">
      <c r="B70" s="50" t="s">
        <v>614</v>
      </c>
      <c r="C70" s="482">
        <v>2</v>
      </c>
    </row>
    <row r="71" spans="2:3">
      <c r="B71" s="50" t="s">
        <v>1146</v>
      </c>
      <c r="C71" s="482">
        <v>208</v>
      </c>
    </row>
    <row r="81" spans="2:16" ht="22.2">
      <c r="B81" s="126" t="s">
        <v>1935</v>
      </c>
      <c r="C81" s="10"/>
      <c r="D81" s="10"/>
      <c r="E81" s="10"/>
      <c r="F81" s="10"/>
      <c r="G81" s="10"/>
      <c r="H81" s="10"/>
      <c r="I81" s="10"/>
      <c r="J81" s="10"/>
      <c r="K81" s="10"/>
      <c r="L81" s="10"/>
      <c r="M81" s="10"/>
      <c r="N81" s="10"/>
      <c r="O81" s="10"/>
      <c r="P81" s="10"/>
    </row>
    <row r="83" spans="2:16">
      <c r="B83" s="49" t="s">
        <v>8</v>
      </c>
      <c r="C83" t="s" vm="1">
        <v>26</v>
      </c>
    </row>
    <row r="84" spans="2:16">
      <c r="B84" s="49" t="s">
        <v>9</v>
      </c>
      <c r="C84" t="s" vm="4">
        <v>1147</v>
      </c>
    </row>
    <row r="85" spans="2:16">
      <c r="B85" s="49" t="s">
        <v>10</v>
      </c>
      <c r="C85" t="s" vm="3">
        <v>40</v>
      </c>
    </row>
    <row r="87" spans="2:16">
      <c r="B87" s="49" t="s">
        <v>1148</v>
      </c>
      <c r="C87" s="49" t="s">
        <v>1149</v>
      </c>
    </row>
    <row r="88" spans="2:16">
      <c r="B88" s="49" t="s">
        <v>1150</v>
      </c>
      <c r="C88" t="s">
        <v>611</v>
      </c>
      <c r="D88" t="s">
        <v>612</v>
      </c>
      <c r="E88" t="s">
        <v>1842</v>
      </c>
      <c r="F88" t="s">
        <v>2321</v>
      </c>
      <c r="G88" t="s">
        <v>2326</v>
      </c>
      <c r="H88" t="s">
        <v>1146</v>
      </c>
    </row>
    <row r="89" spans="2:16">
      <c r="B89" s="50" t="s">
        <v>2099</v>
      </c>
      <c r="C89" s="482">
        <v>3</v>
      </c>
      <c r="D89" s="482"/>
      <c r="E89" s="482"/>
      <c r="F89" s="482"/>
      <c r="G89" s="482">
        <v>45</v>
      </c>
      <c r="H89" s="482">
        <v>48</v>
      </c>
    </row>
    <row r="90" spans="2:16">
      <c r="B90" s="50" t="s">
        <v>2082</v>
      </c>
      <c r="C90" s="482">
        <v>2</v>
      </c>
      <c r="D90" s="482"/>
      <c r="E90" s="482"/>
      <c r="F90" s="482">
        <v>1</v>
      </c>
      <c r="G90" s="482">
        <v>14</v>
      </c>
      <c r="H90" s="482">
        <v>17</v>
      </c>
    </row>
    <row r="91" spans="2:16">
      <c r="B91" s="50" t="s">
        <v>331</v>
      </c>
      <c r="C91" s="482"/>
      <c r="D91" s="482">
        <v>15</v>
      </c>
      <c r="E91" s="482"/>
      <c r="F91" s="482"/>
      <c r="G91" s="482"/>
      <c r="H91" s="482">
        <v>15</v>
      </c>
    </row>
    <row r="92" spans="2:16">
      <c r="B92" s="50" t="s">
        <v>325</v>
      </c>
      <c r="C92" s="482"/>
      <c r="D92" s="482">
        <v>41</v>
      </c>
      <c r="E92" s="482">
        <v>8</v>
      </c>
      <c r="F92" s="482"/>
      <c r="G92" s="482">
        <v>5</v>
      </c>
      <c r="H92" s="482">
        <v>54</v>
      </c>
    </row>
    <row r="93" spans="2:16">
      <c r="B93" s="50" t="s">
        <v>311</v>
      </c>
      <c r="C93" s="482"/>
      <c r="D93" s="482">
        <v>14</v>
      </c>
      <c r="E93" s="482">
        <v>4</v>
      </c>
      <c r="F93" s="482"/>
      <c r="G93" s="482"/>
      <c r="H93" s="482">
        <v>18</v>
      </c>
    </row>
    <row r="94" spans="2:16">
      <c r="B94" s="50" t="s">
        <v>2157</v>
      </c>
      <c r="C94" s="482"/>
      <c r="D94" s="482">
        <v>5</v>
      </c>
      <c r="E94" s="482"/>
      <c r="F94" s="482"/>
      <c r="G94" s="482"/>
      <c r="H94" s="482">
        <v>5</v>
      </c>
    </row>
    <row r="95" spans="2:16">
      <c r="B95" s="50" t="s">
        <v>216</v>
      </c>
      <c r="C95" s="482"/>
      <c r="D95" s="482">
        <v>6</v>
      </c>
      <c r="E95" s="482"/>
      <c r="F95" s="482"/>
      <c r="G95" s="482"/>
      <c r="H95" s="482">
        <v>6</v>
      </c>
    </row>
    <row r="96" spans="2:16">
      <c r="B96" s="50" t="s">
        <v>2063</v>
      </c>
      <c r="C96" s="482"/>
      <c r="D96" s="482">
        <v>9</v>
      </c>
      <c r="E96" s="482"/>
      <c r="F96" s="482"/>
      <c r="G96" s="482"/>
      <c r="H96" s="482">
        <v>9</v>
      </c>
    </row>
    <row r="97" spans="2:8">
      <c r="B97" s="50" t="s">
        <v>215</v>
      </c>
      <c r="C97" s="482"/>
      <c r="D97" s="482">
        <v>41</v>
      </c>
      <c r="E97" s="482"/>
      <c r="F97" s="482"/>
      <c r="G97" s="482"/>
      <c r="H97" s="482">
        <v>41</v>
      </c>
    </row>
    <row r="98" spans="2:8">
      <c r="B98" s="50" t="s">
        <v>213</v>
      </c>
      <c r="C98" s="482">
        <v>3</v>
      </c>
      <c r="D98" s="482">
        <v>6</v>
      </c>
      <c r="E98" s="482"/>
      <c r="F98" s="482"/>
      <c r="G98" s="482"/>
      <c r="H98" s="482">
        <v>9</v>
      </c>
    </row>
    <row r="99" spans="2:8">
      <c r="B99" s="50" t="s">
        <v>212</v>
      </c>
      <c r="C99" s="482"/>
      <c r="D99" s="482">
        <v>17</v>
      </c>
      <c r="E99" s="482"/>
      <c r="F99" s="482"/>
      <c r="G99" s="482"/>
      <c r="H99" s="482">
        <v>17</v>
      </c>
    </row>
    <row r="100" spans="2:8">
      <c r="B100" s="50" t="s">
        <v>217</v>
      </c>
      <c r="C100" s="482"/>
      <c r="D100" s="482">
        <v>17</v>
      </c>
      <c r="E100" s="482"/>
      <c r="F100" s="482"/>
      <c r="G100" s="482"/>
      <c r="H100" s="482">
        <v>17</v>
      </c>
    </row>
    <row r="101" spans="2:8">
      <c r="B101" s="50" t="s">
        <v>218</v>
      </c>
      <c r="C101" s="482">
        <v>7</v>
      </c>
      <c r="D101" s="482">
        <v>14</v>
      </c>
      <c r="E101" s="482"/>
      <c r="F101" s="482"/>
      <c r="G101" s="482"/>
      <c r="H101" s="482">
        <v>21</v>
      </c>
    </row>
    <row r="102" spans="2:8">
      <c r="B102" s="50" t="s">
        <v>219</v>
      </c>
      <c r="C102" s="482">
        <v>1</v>
      </c>
      <c r="D102" s="482">
        <v>17</v>
      </c>
      <c r="E102" s="482"/>
      <c r="F102" s="482"/>
      <c r="G102" s="482"/>
      <c r="H102" s="482">
        <v>18</v>
      </c>
    </row>
    <row r="103" spans="2:8">
      <c r="B103" s="50" t="s">
        <v>214</v>
      </c>
      <c r="C103" s="482"/>
      <c r="D103" s="482">
        <v>7</v>
      </c>
      <c r="E103" s="482"/>
      <c r="F103" s="482"/>
      <c r="G103" s="482"/>
      <c r="H103" s="482">
        <v>7</v>
      </c>
    </row>
    <row r="104" spans="2:8">
      <c r="B104" s="50" t="s">
        <v>1146</v>
      </c>
      <c r="C104" s="482">
        <v>16</v>
      </c>
      <c r="D104" s="482">
        <v>209</v>
      </c>
      <c r="E104" s="482">
        <v>12</v>
      </c>
      <c r="F104" s="482">
        <v>1</v>
      </c>
      <c r="G104" s="482">
        <v>64</v>
      </c>
      <c r="H104" s="482">
        <v>302</v>
      </c>
    </row>
    <row r="107" spans="2:8">
      <c r="B107" s="49" t="s">
        <v>8</v>
      </c>
      <c r="C107" t="s" vm="6">
        <v>2373</v>
      </c>
    </row>
    <row r="108" spans="2:8">
      <c r="B108" s="49" t="s">
        <v>9</v>
      </c>
      <c r="C108" t="s" vm="5">
        <v>26</v>
      </c>
    </row>
    <row r="109" spans="2:8">
      <c r="B109" s="49" t="s">
        <v>10</v>
      </c>
      <c r="C109" t="s" vm="3">
        <v>40</v>
      </c>
    </row>
    <row r="111" spans="2:8">
      <c r="B111" s="49" t="s">
        <v>1150</v>
      </c>
      <c r="C111" t="s">
        <v>1148</v>
      </c>
    </row>
    <row r="112" spans="2:8">
      <c r="B112" s="50" t="s">
        <v>611</v>
      </c>
      <c r="C112" s="482">
        <v>4</v>
      </c>
    </row>
    <row r="113" spans="2:16">
      <c r="B113" s="50" t="s">
        <v>612</v>
      </c>
      <c r="C113" s="482">
        <v>112</v>
      </c>
    </row>
    <row r="114" spans="2:16">
      <c r="B114" s="50" t="s">
        <v>1842</v>
      </c>
      <c r="C114" s="482">
        <v>2</v>
      </c>
    </row>
    <row r="115" spans="2:16">
      <c r="B115" s="50" t="s">
        <v>2321</v>
      </c>
      <c r="C115" s="482">
        <v>6</v>
      </c>
    </row>
    <row r="116" spans="2:16">
      <c r="B116" s="50" t="s">
        <v>614</v>
      </c>
      <c r="C116" s="482">
        <v>7</v>
      </c>
    </row>
    <row r="117" spans="2:16">
      <c r="B117" s="50" t="s">
        <v>2326</v>
      </c>
      <c r="C117" s="482">
        <v>74</v>
      </c>
    </row>
    <row r="118" spans="2:16">
      <c r="B118" s="50" t="s">
        <v>1146</v>
      </c>
      <c r="C118" s="482">
        <v>205</v>
      </c>
    </row>
    <row r="126" spans="2:16" ht="22.2">
      <c r="B126" s="126" t="s">
        <v>1936</v>
      </c>
      <c r="C126" s="10"/>
      <c r="D126" s="10"/>
      <c r="E126" s="10"/>
      <c r="F126" s="10"/>
      <c r="G126" s="10"/>
      <c r="H126" s="10"/>
      <c r="I126" s="10"/>
      <c r="J126" s="10"/>
      <c r="K126" s="10"/>
      <c r="L126" s="10"/>
      <c r="M126" s="10"/>
      <c r="N126" s="10"/>
      <c r="O126" s="10"/>
      <c r="P126" s="10"/>
    </row>
    <row r="127" spans="2:16" ht="22.2">
      <c r="B127" s="138"/>
    </row>
    <row r="129" spans="2:9">
      <c r="B129" s="49" t="s">
        <v>8</v>
      </c>
      <c r="C129" t="s" vm="1">
        <v>26</v>
      </c>
    </row>
    <row r="130" spans="2:9">
      <c r="B130" s="49" t="s">
        <v>9</v>
      </c>
      <c r="C130" t="s" vm="5">
        <v>26</v>
      </c>
    </row>
    <row r="131" spans="2:9">
      <c r="B131" s="49" t="s">
        <v>10</v>
      </c>
      <c r="C131" t="s" vm="3">
        <v>40</v>
      </c>
    </row>
    <row r="133" spans="2:9">
      <c r="B133" s="49" t="s">
        <v>1148</v>
      </c>
      <c r="C133" s="49" t="s">
        <v>1149</v>
      </c>
    </row>
    <row r="134" spans="2:9">
      <c r="B134" s="49" t="s">
        <v>1150</v>
      </c>
      <c r="C134" t="s">
        <v>611</v>
      </c>
      <c r="D134" t="s">
        <v>612</v>
      </c>
      <c r="E134" t="s">
        <v>1842</v>
      </c>
      <c r="F134" t="s">
        <v>2321</v>
      </c>
      <c r="G134" t="s">
        <v>614</v>
      </c>
      <c r="H134" t="s">
        <v>2326</v>
      </c>
      <c r="I134" t="s">
        <v>1146</v>
      </c>
    </row>
    <row r="135" spans="2:9">
      <c r="B135" s="50" t="s">
        <v>379</v>
      </c>
      <c r="C135" s="482"/>
      <c r="D135" s="482">
        <v>22</v>
      </c>
      <c r="E135" s="482"/>
      <c r="F135" s="482">
        <v>6</v>
      </c>
      <c r="G135" s="482">
        <v>1</v>
      </c>
      <c r="H135" s="482">
        <v>16</v>
      </c>
      <c r="I135" s="482">
        <v>45</v>
      </c>
    </row>
    <row r="136" spans="2:9">
      <c r="B136" s="50" t="s">
        <v>335</v>
      </c>
      <c r="C136" s="482"/>
      <c r="D136" s="482">
        <v>39</v>
      </c>
      <c r="E136" s="482"/>
      <c r="F136" s="482"/>
      <c r="G136" s="482"/>
      <c r="H136" s="482">
        <v>28</v>
      </c>
      <c r="I136" s="482">
        <v>67</v>
      </c>
    </row>
    <row r="137" spans="2:9">
      <c r="B137" s="50" t="s">
        <v>368</v>
      </c>
      <c r="C137" s="482">
        <v>4</v>
      </c>
      <c r="D137" s="482">
        <v>16</v>
      </c>
      <c r="E137" s="482">
        <v>2</v>
      </c>
      <c r="F137" s="482"/>
      <c r="G137" s="482">
        <v>5</v>
      </c>
      <c r="H137" s="482">
        <v>20</v>
      </c>
      <c r="I137" s="482">
        <v>47</v>
      </c>
    </row>
    <row r="138" spans="2:9">
      <c r="B138" s="50" t="s">
        <v>439</v>
      </c>
      <c r="C138" s="482"/>
      <c r="D138" s="482">
        <v>5</v>
      </c>
      <c r="E138" s="482"/>
      <c r="F138" s="482"/>
      <c r="G138" s="482"/>
      <c r="H138" s="482"/>
      <c r="I138" s="482">
        <v>5</v>
      </c>
    </row>
    <row r="139" spans="2:9">
      <c r="B139" s="50" t="s">
        <v>441</v>
      </c>
      <c r="C139" s="482"/>
      <c r="D139" s="482">
        <v>4</v>
      </c>
      <c r="E139" s="482"/>
      <c r="F139" s="482"/>
      <c r="G139" s="482"/>
      <c r="H139" s="482">
        <v>2</v>
      </c>
      <c r="I139" s="482">
        <v>6</v>
      </c>
    </row>
    <row r="140" spans="2:9">
      <c r="B140" s="50" t="s">
        <v>1862</v>
      </c>
      <c r="C140" s="482"/>
      <c r="D140" s="482">
        <v>2</v>
      </c>
      <c r="E140" s="482"/>
      <c r="F140" s="482"/>
      <c r="G140" s="482">
        <v>1</v>
      </c>
      <c r="H140" s="482">
        <v>8</v>
      </c>
      <c r="I140" s="482">
        <v>11</v>
      </c>
    </row>
    <row r="141" spans="2:9">
      <c r="B141" s="50" t="s">
        <v>392</v>
      </c>
      <c r="C141" s="482"/>
      <c r="D141" s="482">
        <v>9</v>
      </c>
      <c r="E141" s="482"/>
      <c r="F141" s="482"/>
      <c r="G141" s="482"/>
      <c r="H141" s="482"/>
      <c r="I141" s="482">
        <v>9</v>
      </c>
    </row>
    <row r="142" spans="2:9">
      <c r="B142" s="50" t="s">
        <v>1863</v>
      </c>
      <c r="C142" s="482"/>
      <c r="D142" s="482">
        <v>15</v>
      </c>
      <c r="E142" s="482"/>
      <c r="F142" s="482"/>
      <c r="G142" s="482"/>
      <c r="H142" s="482"/>
      <c r="I142" s="482">
        <v>15</v>
      </c>
    </row>
    <row r="143" spans="2:9">
      <c r="B143" s="50" t="s">
        <v>1146</v>
      </c>
      <c r="C143" s="482">
        <v>4</v>
      </c>
      <c r="D143" s="482">
        <v>112</v>
      </c>
      <c r="E143" s="482">
        <v>2</v>
      </c>
      <c r="F143" s="482">
        <v>6</v>
      </c>
      <c r="G143" s="482">
        <v>7</v>
      </c>
      <c r="H143" s="482">
        <v>74</v>
      </c>
      <c r="I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1150</v>
      </c>
      <c r="C154" t="s">
        <v>1148</v>
      </c>
    </row>
    <row r="155" spans="2:3">
      <c r="B155" s="50" t="s">
        <v>612</v>
      </c>
      <c r="C155" s="482">
        <v>112</v>
      </c>
    </row>
    <row r="156" spans="2:3">
      <c r="B156" s="50" t="s">
        <v>611</v>
      </c>
      <c r="C156" s="482">
        <v>4</v>
      </c>
    </row>
    <row r="157" spans="2:3">
      <c r="B157" s="50" t="s">
        <v>614</v>
      </c>
      <c r="C157" s="482">
        <v>7</v>
      </c>
    </row>
    <row r="158" spans="2:3">
      <c r="B158" s="50" t="s">
        <v>2321</v>
      </c>
      <c r="C158" s="482">
        <v>6</v>
      </c>
    </row>
    <row r="159" spans="2:3">
      <c r="B159" s="50" t="s">
        <v>2326</v>
      </c>
      <c r="C159" s="482">
        <v>74</v>
      </c>
    </row>
    <row r="160" spans="2:3">
      <c r="B160" s="50" t="s">
        <v>1842</v>
      </c>
      <c r="C160" s="482">
        <v>2</v>
      </c>
    </row>
    <row r="161" spans="2:3">
      <c r="B161" s="50" t="s">
        <v>1146</v>
      </c>
      <c r="C161" s="482">
        <v>205</v>
      </c>
    </row>
    <row r="169" spans="2:3">
      <c r="B169" s="49" t="s">
        <v>9</v>
      </c>
      <c r="C169" t="s">
        <v>26</v>
      </c>
    </row>
    <row r="170" spans="2:3">
      <c r="B170" s="49" t="s">
        <v>1937</v>
      </c>
      <c r="C170" t="s">
        <v>2324</v>
      </c>
    </row>
    <row r="172" spans="2:3">
      <c r="B172" s="49" t="s">
        <v>1150</v>
      </c>
      <c r="C172" t="s">
        <v>2374</v>
      </c>
    </row>
    <row r="173" spans="2:3">
      <c r="B173" s="50" t="s">
        <v>614</v>
      </c>
      <c r="C173" s="482">
        <v>4</v>
      </c>
    </row>
    <row r="174" spans="2:3">
      <c r="B174" s="50" t="s">
        <v>2322</v>
      </c>
      <c r="C174" s="482">
        <v>67</v>
      </c>
    </row>
    <row r="175" spans="2:3">
      <c r="B175" s="50" t="s">
        <v>1146</v>
      </c>
      <c r="C175" s="482">
        <v>71</v>
      </c>
    </row>
    <row r="180" spans="2:2">
      <c r="B180" s="50"/>
    </row>
    <row r="181" spans="2:2">
      <c r="B181" s="50"/>
    </row>
    <row r="197" spans="2:3">
      <c r="B197" s="50"/>
    </row>
    <row r="198" spans="2:3">
      <c r="B198" s="50"/>
    </row>
    <row r="199" spans="2:3">
      <c r="B199" s="50"/>
    </row>
    <row r="201" spans="2:3">
      <c r="B201" s="49" t="s">
        <v>9</v>
      </c>
      <c r="C201" t="s">
        <v>26</v>
      </c>
    </row>
    <row r="202" spans="2:3">
      <c r="B202" s="49" t="s">
        <v>1937</v>
      </c>
      <c r="C202" t="s">
        <v>1147</v>
      </c>
    </row>
    <row r="204" spans="2:3">
      <c r="B204" s="49" t="s">
        <v>1150</v>
      </c>
      <c r="C204" t="s">
        <v>2374</v>
      </c>
    </row>
    <row r="205" spans="2:3">
      <c r="B205" s="50" t="s">
        <v>611</v>
      </c>
      <c r="C205" s="482">
        <v>4</v>
      </c>
    </row>
    <row r="206" spans="2:3">
      <c r="B206" s="50" t="s">
        <v>612</v>
      </c>
      <c r="C206" s="482">
        <v>112</v>
      </c>
    </row>
    <row r="207" spans="2:3">
      <c r="B207" s="50" t="s">
        <v>1842</v>
      </c>
      <c r="C207" s="482">
        <v>2</v>
      </c>
    </row>
    <row r="208" spans="2:3">
      <c r="B208" s="50" t="s">
        <v>2321</v>
      </c>
      <c r="C208" s="482">
        <v>6</v>
      </c>
    </row>
    <row r="209" spans="2:3">
      <c r="B209" s="50" t="s">
        <v>614</v>
      </c>
      <c r="C209" s="482">
        <v>3</v>
      </c>
    </row>
    <row r="210" spans="2:3">
      <c r="B210" s="50" t="s">
        <v>2322</v>
      </c>
      <c r="C210" s="482">
        <v>7</v>
      </c>
    </row>
    <row r="211" spans="2:3">
      <c r="B211" s="50" t="s">
        <v>1146</v>
      </c>
      <c r="C211" s="482">
        <v>134</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zoomScale="70" zoomScaleNormal="70" workbookViewId="0">
      <pane xSplit="3" ySplit="6" topLeftCell="D640" activePane="bottomRight" state="frozen"/>
      <selection pane="topRight" activeCell="D136" sqref="D136"/>
      <selection pane="bottomLeft" activeCell="D136" sqref="D136"/>
      <selection pane="bottomRight" activeCell="E649" sqref="E649"/>
    </sheetView>
  </sheetViews>
  <sheetFormatPr defaultColWidth="8.59765625" defaultRowHeight="13.8"/>
  <cols>
    <col min="1" max="1" width="3.59765625" customWidth="1"/>
    <col min="2" max="2" width="8.09765625" customWidth="1"/>
    <col min="3" max="3" width="19.59765625" bestFit="1" customWidth="1"/>
    <col min="4" max="4" width="12.5" customWidth="1"/>
    <col min="5" max="5" width="35.59765625" bestFit="1" customWidth="1"/>
    <col min="6" max="6" width="30.09765625" bestFit="1" customWidth="1"/>
    <col min="7" max="7" width="30.59765625" bestFit="1" customWidth="1"/>
    <col min="8" max="8" width="30.59765625" customWidth="1"/>
    <col min="9" max="9" width="30.59765625" style="263" customWidth="1"/>
    <col min="10" max="10" width="40.09765625" bestFit="1" customWidth="1"/>
    <col min="11" max="12" width="40.09765625" customWidth="1"/>
    <col min="13" max="13" width="35" hidden="1" customWidth="1"/>
    <col min="14" max="14" width="24" hidden="1" customWidth="1"/>
    <col min="15" max="17" width="22" hidden="1" customWidth="1"/>
    <col min="18" max="18" width="24.19921875" bestFit="1" customWidth="1"/>
    <col min="19" max="19" width="15.796875" customWidth="1"/>
    <col min="20" max="20" width="42.59765625" customWidth="1"/>
    <col min="21" max="21" width="40.796875" style="263" bestFit="1" customWidth="1"/>
    <col min="22" max="22" width="14.296875" bestFit="1" customWidth="1"/>
  </cols>
  <sheetData>
    <row r="1" spans="1:22" ht="17.399999999999999">
      <c r="A1" s="25"/>
      <c r="B1" s="25"/>
      <c r="C1" s="25"/>
      <c r="D1" s="25"/>
      <c r="E1" s="25"/>
      <c r="F1" s="25"/>
      <c r="G1" s="25"/>
      <c r="H1" s="25"/>
      <c r="I1" s="471"/>
      <c r="J1" s="25"/>
      <c r="K1" s="25"/>
      <c r="L1" s="25"/>
      <c r="M1" s="25"/>
      <c r="N1" s="25"/>
      <c r="O1" s="25"/>
      <c r="P1" s="25"/>
      <c r="Q1" s="25"/>
      <c r="R1" s="25"/>
    </row>
    <row r="2" spans="1:22" ht="17.399999999999999">
      <c r="A2" s="25"/>
      <c r="B2" s="25"/>
      <c r="C2" s="25"/>
      <c r="D2" s="25"/>
      <c r="E2" s="25"/>
      <c r="F2" s="25"/>
      <c r="G2" s="25"/>
      <c r="H2" s="25"/>
      <c r="I2" s="471"/>
      <c r="J2" s="25"/>
      <c r="K2" s="25"/>
      <c r="L2" s="25"/>
      <c r="M2" s="25"/>
      <c r="N2" s="25"/>
      <c r="O2" s="25"/>
      <c r="P2" s="25"/>
      <c r="Q2" s="25"/>
      <c r="R2" s="25"/>
    </row>
    <row r="3" spans="1:22" ht="17.399999999999999">
      <c r="A3" s="25"/>
      <c r="B3" s="25"/>
      <c r="C3" s="25"/>
      <c r="D3" s="25"/>
      <c r="E3" s="25"/>
      <c r="F3" s="25"/>
      <c r="G3" s="25"/>
      <c r="H3" s="25"/>
      <c r="I3" s="471"/>
      <c r="J3" s="25"/>
      <c r="K3" s="25"/>
      <c r="L3" s="25"/>
      <c r="M3" s="25"/>
      <c r="N3" s="25"/>
      <c r="O3" s="25"/>
      <c r="P3" s="25"/>
      <c r="Q3" s="25"/>
      <c r="R3" s="25"/>
    </row>
    <row r="4" spans="1:22" ht="5.0999999999999996"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2367</v>
      </c>
      <c r="K5" s="104" t="s">
        <v>2367</v>
      </c>
      <c r="L5" s="104" t="s">
        <v>2367</v>
      </c>
      <c r="M5" s="29"/>
      <c r="N5" s="29"/>
      <c r="O5" s="29"/>
      <c r="P5" s="29"/>
      <c r="Q5" s="29"/>
      <c r="R5" s="104" t="s">
        <v>2367</v>
      </c>
      <c r="S5" s="104" t="s">
        <v>2367</v>
      </c>
      <c r="T5" s="104" t="s">
        <v>2367</v>
      </c>
      <c r="U5" s="104" t="s">
        <v>2367</v>
      </c>
      <c r="V5" s="104" t="s">
        <v>2367</v>
      </c>
    </row>
    <row r="6" spans="1:22" ht="17.399999999999999">
      <c r="B6" s="216" t="s">
        <v>8</v>
      </c>
      <c r="C6" s="217" t="s">
        <v>9</v>
      </c>
      <c r="D6" s="217" t="s">
        <v>10</v>
      </c>
      <c r="E6" s="217" t="s">
        <v>11</v>
      </c>
      <c r="F6" s="217" t="s">
        <v>12</v>
      </c>
      <c r="G6" s="217" t="s">
        <v>636</v>
      </c>
      <c r="H6" s="217" t="s">
        <v>637</v>
      </c>
      <c r="I6" s="362" t="s">
        <v>2417</v>
      </c>
      <c r="J6" s="362" t="s">
        <v>2343</v>
      </c>
      <c r="K6" s="362" t="s">
        <v>2344</v>
      </c>
      <c r="L6" s="362" t="s">
        <v>2366</v>
      </c>
      <c r="M6" s="363" t="s">
        <v>638</v>
      </c>
      <c r="N6" s="363" t="s">
        <v>639</v>
      </c>
      <c r="O6" s="364" t="s">
        <v>640</v>
      </c>
      <c r="P6" s="365" t="s">
        <v>1845</v>
      </c>
      <c r="Q6" s="366" t="s">
        <v>1846</v>
      </c>
      <c r="R6" s="366" t="s">
        <v>2384</v>
      </c>
      <c r="S6" s="369" t="s">
        <v>2327</v>
      </c>
      <c r="T6" s="366" t="s">
        <v>2377</v>
      </c>
      <c r="U6" s="369" t="s">
        <v>1937</v>
      </c>
      <c r="V6" s="367" t="s">
        <v>1160</v>
      </c>
    </row>
    <row r="7" spans="1:22" ht="16.350000000000001" customHeight="1">
      <c r="A7" s="29" t="str">
        <f>E7&amp;F7</f>
        <v>PROPERTY_ENERGY_CERTIFICATECURRENT_ENERGY_RATING_PERCENTAGE</v>
      </c>
      <c r="B7" s="141" t="s">
        <v>26</v>
      </c>
      <c r="C7" s="137" t="s">
        <v>54</v>
      </c>
      <c r="D7" s="133" t="s">
        <v>40</v>
      </c>
      <c r="E7" s="134" t="s">
        <v>123</v>
      </c>
      <c r="F7" s="476" t="s">
        <v>1960</v>
      </c>
      <c r="G7" s="135" t="str">
        <f>VLOOKUP(A7,Plano_V3!$A$26:$G$768,7,0)</f>
        <v>1. Concluído</v>
      </c>
      <c r="H7" s="135" t="s">
        <v>612</v>
      </c>
      <c r="I7" s="473"/>
      <c r="J7" s="359" t="s">
        <v>2245</v>
      </c>
      <c r="K7" s="359" t="s">
        <v>2245</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2323</v>
      </c>
      <c r="V7" s="324" t="s">
        <v>1859</v>
      </c>
    </row>
    <row r="8" spans="1:22" ht="16.350000000000001" customHeight="1">
      <c r="A8" s="29" t="str">
        <f t="shared" ref="A8:A72" si="0">E8&amp;F8</f>
        <v>lt002_instrumentOFF_BLNC_SHT_AMNT_INSTRMNT</v>
      </c>
      <c r="B8" s="141" t="s">
        <v>26</v>
      </c>
      <c r="C8" s="137" t="s">
        <v>26</v>
      </c>
      <c r="D8" s="133" t="s">
        <v>40</v>
      </c>
      <c r="E8" s="136" t="s">
        <v>379</v>
      </c>
      <c r="F8" s="480" t="s">
        <v>1414</v>
      </c>
      <c r="G8" s="135" t="str">
        <f>VLOOKUP(A8,Plano_V3!$A$26:$G$768,7,0)</f>
        <v xml:space="preserve">6. Em implementação </v>
      </c>
      <c r="H8" s="135" t="s">
        <v>2322</v>
      </c>
      <c r="I8" s="473"/>
      <c r="J8" s="142" t="s">
        <v>2308</v>
      </c>
      <c r="K8" s="359" t="s">
        <v>2447</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2316</v>
      </c>
      <c r="S8" s="324" t="s">
        <v>2391</v>
      </c>
      <c r="T8" s="372" t="s">
        <v>2363</v>
      </c>
      <c r="U8" s="372" t="s">
        <v>2324</v>
      </c>
      <c r="V8" s="324" t="s">
        <v>1859</v>
      </c>
    </row>
    <row r="9" spans="1:22" ht="16.350000000000001" customHeight="1">
      <c r="A9" s="29" t="str">
        <f t="shared" si="0"/>
        <v>lt003_entityec_grp_id</v>
      </c>
      <c r="B9" s="141" t="s">
        <v>26</v>
      </c>
      <c r="C9" s="137" t="s">
        <v>26</v>
      </c>
      <c r="D9" s="133" t="s">
        <v>40</v>
      </c>
      <c r="E9" s="136" t="s">
        <v>335</v>
      </c>
      <c r="F9" s="480" t="s">
        <v>2195</v>
      </c>
      <c r="G9" s="135" t="str">
        <f>VLOOKUP(A9,Plano_V3!$A$26:$G$768,7,0)</f>
        <v xml:space="preserve">6. Em implementação </v>
      </c>
      <c r="H9" s="135" t="s">
        <v>2322</v>
      </c>
      <c r="I9" s="473"/>
      <c r="J9" s="359" t="s">
        <v>2243</v>
      </c>
      <c r="K9" s="359" t="s">
        <v>2447</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2316</v>
      </c>
      <c r="S9" s="324" t="s">
        <v>2389</v>
      </c>
      <c r="T9" s="372" t="s">
        <v>2363</v>
      </c>
      <c r="U9" s="372" t="s">
        <v>2324</v>
      </c>
      <c r="V9" s="324" t="s">
        <v>1858</v>
      </c>
    </row>
    <row r="10" spans="1:22" ht="16.350000000000001" customHeight="1">
      <c r="A10" s="29" t="str">
        <f t="shared" si="0"/>
        <v>lt003_entityec_grp_nm</v>
      </c>
      <c r="B10" s="141" t="s">
        <v>26</v>
      </c>
      <c r="C10" s="137" t="s">
        <v>26</v>
      </c>
      <c r="D10" s="133" t="s">
        <v>40</v>
      </c>
      <c r="E10" s="136" t="s">
        <v>335</v>
      </c>
      <c r="F10" s="480" t="s">
        <v>2196</v>
      </c>
      <c r="G10" s="135" t="str">
        <f>VLOOKUP(A10,Plano_V3!$A$26:$G$768,7,0)</f>
        <v xml:space="preserve">6. Em implementação </v>
      </c>
      <c r="H10" s="135" t="s">
        <v>2322</v>
      </c>
      <c r="I10" s="473"/>
      <c r="J10" s="359" t="s">
        <v>2243</v>
      </c>
      <c r="K10" s="359" t="s">
        <v>2447</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2316</v>
      </c>
      <c r="S10" s="324" t="s">
        <v>2389</v>
      </c>
      <c r="T10" s="372" t="s">
        <v>2363</v>
      </c>
      <c r="U10" s="372" t="s">
        <v>2324</v>
      </c>
      <c r="V10" s="324" t="s">
        <v>1858</v>
      </c>
    </row>
    <row r="11" spans="1:22" ht="16.350000000000001" customHeight="1">
      <c r="A11" s="29" t="str">
        <f t="shared" si="0"/>
        <v>lt004_protectionRL_ESTT_ADDRSS</v>
      </c>
      <c r="B11" s="141" t="s">
        <v>26</v>
      </c>
      <c r="C11" s="137" t="s">
        <v>26</v>
      </c>
      <c r="D11" s="133" t="s">
        <v>40</v>
      </c>
      <c r="E11" s="136" t="s">
        <v>368</v>
      </c>
      <c r="F11" s="480" t="s">
        <v>2246</v>
      </c>
      <c r="G11" s="135" t="str">
        <f>VLOOKUP(A11,Plano_V3!$A$26:$G$768,7,0)</f>
        <v xml:space="preserve">6. Em implementação </v>
      </c>
      <c r="H11" s="135" t="s">
        <v>2322</v>
      </c>
      <c r="I11" s="473"/>
      <c r="J11" s="359" t="s">
        <v>2243</v>
      </c>
      <c r="K11" s="359" t="s">
        <v>2447</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2316</v>
      </c>
      <c r="S11" s="324" t="s">
        <v>2394</v>
      </c>
      <c r="T11" s="372" t="s">
        <v>2363</v>
      </c>
      <c r="U11" s="372" t="s">
        <v>2324</v>
      </c>
      <c r="V11" s="324" t="s">
        <v>1858</v>
      </c>
    </row>
    <row r="12" spans="1:22" ht="16.350000000000001" customHeight="1">
      <c r="A12" s="29" t="str">
        <f t="shared" si="0"/>
        <v>lt004_protectionRL_ESTT_CLLTRL_LCTN_INT</v>
      </c>
      <c r="B12" s="141" t="s">
        <v>26</v>
      </c>
      <c r="C12" s="137" t="s">
        <v>26</v>
      </c>
      <c r="D12" s="133" t="s">
        <v>40</v>
      </c>
      <c r="E12" s="136" t="s">
        <v>368</v>
      </c>
      <c r="F12" s="480" t="s">
        <v>2247</v>
      </c>
      <c r="G12" s="135" t="str">
        <f>VLOOKUP(A12,Plano_V3!$A$26:$G$768,7,0)</f>
        <v xml:space="preserve">6. Em implementação </v>
      </c>
      <c r="H12" s="135" t="s">
        <v>2322</v>
      </c>
      <c r="I12" s="473"/>
      <c r="J12" s="359" t="s">
        <v>2244</v>
      </c>
      <c r="K12" s="359" t="s">
        <v>2447</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2316</v>
      </c>
      <c r="S12" s="324" t="s">
        <v>2394</v>
      </c>
      <c r="T12" s="372" t="s">
        <v>2363</v>
      </c>
      <c r="U12" s="372" t="s">
        <v>2324</v>
      </c>
      <c r="V12" s="324" t="s">
        <v>1858</v>
      </c>
    </row>
    <row r="13" spans="1:22" ht="16.350000000000001" customHeight="1">
      <c r="A13" s="29" t="str">
        <f t="shared" si="0"/>
        <v>lt004_protectionRL_ESTT_CTY</v>
      </c>
      <c r="B13" s="141" t="s">
        <v>26</v>
      </c>
      <c r="C13" s="137" t="s">
        <v>26</v>
      </c>
      <c r="D13" s="133" t="s">
        <v>40</v>
      </c>
      <c r="E13" s="136" t="s">
        <v>368</v>
      </c>
      <c r="F13" s="480" t="s">
        <v>2248</v>
      </c>
      <c r="G13" s="135" t="str">
        <f>VLOOKUP(A13,Plano_V3!$A$26:$G$768,7,0)</f>
        <v xml:space="preserve">6. Em implementação </v>
      </c>
      <c r="H13" s="135" t="s">
        <v>2322</v>
      </c>
      <c r="I13" s="473"/>
      <c r="J13" s="359" t="s">
        <v>2242</v>
      </c>
      <c r="K13" s="359" t="s">
        <v>2447</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2316</v>
      </c>
      <c r="S13" s="324" t="s">
        <v>2394</v>
      </c>
      <c r="T13" s="372" t="s">
        <v>2363</v>
      </c>
      <c r="U13" s="372" t="s">
        <v>2324</v>
      </c>
      <c r="V13" s="324" t="s">
        <v>1858</v>
      </c>
    </row>
    <row r="14" spans="1:22" ht="16.350000000000001" customHeight="1">
      <c r="A14" s="29" t="str">
        <f t="shared" si="0"/>
        <v>lt004_protectionYR_CNSTRCTN</v>
      </c>
      <c r="B14" s="141" t="s">
        <v>26</v>
      </c>
      <c r="C14" s="137" t="s">
        <v>26</v>
      </c>
      <c r="D14" s="133" t="s">
        <v>40</v>
      </c>
      <c r="E14" s="136" t="s">
        <v>368</v>
      </c>
      <c r="F14" s="480" t="s">
        <v>2260</v>
      </c>
      <c r="G14" s="135" t="str">
        <f>VLOOKUP(A14,Plano_V3!$A$26:$G$768,7,0)</f>
        <v xml:space="preserve">6. Em implementação </v>
      </c>
      <c r="H14" s="135" t="s">
        <v>2322</v>
      </c>
      <c r="I14" s="473"/>
      <c r="J14" s="359" t="s">
        <v>2242</v>
      </c>
      <c r="K14" s="359" t="s">
        <v>2447</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2316</v>
      </c>
      <c r="S14" s="324" t="s">
        <v>2400</v>
      </c>
      <c r="T14" s="372" t="s">
        <v>2363</v>
      </c>
      <c r="U14" s="372" t="s">
        <v>2324</v>
      </c>
      <c r="V14" s="324" t="s">
        <v>1858</v>
      </c>
    </row>
    <row r="15" spans="1:22" ht="16.350000000000001" customHeight="1">
      <c r="A15" s="29" t="str">
        <f t="shared" si="0"/>
        <v>lt004_protectionBLDNG_AR</v>
      </c>
      <c r="B15" s="141" t="s">
        <v>26</v>
      </c>
      <c r="C15" s="137" t="s">
        <v>26</v>
      </c>
      <c r="D15" s="133" t="s">
        <v>40</v>
      </c>
      <c r="E15" s="136" t="s">
        <v>368</v>
      </c>
      <c r="F15" s="480" t="s">
        <v>2261</v>
      </c>
      <c r="G15" s="135" t="str">
        <f>VLOOKUP(A15,Plano_V3!$A$26:$G$768,7,0)</f>
        <v xml:space="preserve">6. Em implementação </v>
      </c>
      <c r="H15" s="135" t="s">
        <v>2322</v>
      </c>
      <c r="I15" s="473"/>
      <c r="J15" s="359" t="s">
        <v>2242</v>
      </c>
      <c r="K15" s="359" t="s">
        <v>2447</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2316</v>
      </c>
      <c r="S15" s="324" t="s">
        <v>2396</v>
      </c>
      <c r="T15" s="372" t="s">
        <v>2364</v>
      </c>
      <c r="U15" s="372" t="s">
        <v>2324</v>
      </c>
      <c r="V15" s="324" t="s">
        <v>1858</v>
      </c>
    </row>
    <row r="16" spans="1:22" ht="16.350000000000001" customHeight="1">
      <c r="A16" s="29" t="str">
        <f t="shared" si="0"/>
        <v>lt002_instrumentNW_BSNSS</v>
      </c>
      <c r="B16" s="141" t="s">
        <v>26</v>
      </c>
      <c r="C16" s="137" t="s">
        <v>26</v>
      </c>
      <c r="D16" s="133" t="s">
        <v>40</v>
      </c>
      <c r="E16" s="136" t="s">
        <v>379</v>
      </c>
      <c r="F16" s="480" t="s">
        <v>1336</v>
      </c>
      <c r="G16" s="135" t="str">
        <f>VLOOKUP(A16,Plano_V3!$A$26:$G$768,7,0)</f>
        <v xml:space="preserve">6. Em implementação </v>
      </c>
      <c r="H16" s="135" t="s">
        <v>2322</v>
      </c>
      <c r="I16" s="473"/>
      <c r="J16" s="142" t="s">
        <v>2305</v>
      </c>
      <c r="K16" s="359" t="s">
        <v>2448</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2316</v>
      </c>
      <c r="S16" s="324" t="s">
        <v>2385</v>
      </c>
      <c r="T16" s="372" t="s">
        <v>2364</v>
      </c>
      <c r="U16" s="372" t="s">
        <v>2324</v>
      </c>
      <c r="V16" s="324" t="s">
        <v>2311</v>
      </c>
    </row>
    <row r="17" spans="1:22" ht="16.350000000000001" customHeight="1">
      <c r="A17" s="29" t="str">
        <f t="shared" si="0"/>
        <v>lt002_instrumentCNCLLD_INSTRMNT_STTS</v>
      </c>
      <c r="B17" s="141" t="s">
        <v>26</v>
      </c>
      <c r="C17" s="137" t="s">
        <v>26</v>
      </c>
      <c r="D17" s="133" t="s">
        <v>40</v>
      </c>
      <c r="E17" s="136" t="s">
        <v>379</v>
      </c>
      <c r="F17" s="480" t="s">
        <v>1346</v>
      </c>
      <c r="G17" s="135" t="str">
        <f>VLOOKUP(A17,Plano_V3!$A$26:$G$768,7,0)</f>
        <v>4. Validação EF</v>
      </c>
      <c r="H17" s="135" t="s">
        <v>614</v>
      </c>
      <c r="I17" s="473"/>
      <c r="J17" s="142" t="s">
        <v>2305</v>
      </c>
      <c r="K17" s="359" t="s">
        <v>2448</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2316</v>
      </c>
      <c r="S17" s="324" t="s">
        <v>2385</v>
      </c>
      <c r="T17" s="372" t="s">
        <v>2364</v>
      </c>
      <c r="U17" s="372" t="s">
        <v>2324</v>
      </c>
      <c r="V17" s="324" t="s">
        <v>2311</v>
      </c>
    </row>
    <row r="18" spans="1:22" ht="16.350000000000001" customHeight="1">
      <c r="A18" s="29" t="str">
        <f t="shared" si="0"/>
        <v>lt002_instrumentTYP_OFF_BLNC_PRDCT</v>
      </c>
      <c r="B18" s="141" t="s">
        <v>26</v>
      </c>
      <c r="C18" s="137" t="s">
        <v>26</v>
      </c>
      <c r="D18" s="133" t="s">
        <v>40</v>
      </c>
      <c r="E18" s="136" t="s">
        <v>379</v>
      </c>
      <c r="F18" s="480" t="s">
        <v>2176</v>
      </c>
      <c r="G18" s="135" t="str">
        <f>VLOOKUP(A18,Plano_V3!$A$26:$G$768,7,0)</f>
        <v xml:space="preserve">6. Em implementação </v>
      </c>
      <c r="H18" s="135" t="s">
        <v>2322</v>
      </c>
      <c r="I18" s="473"/>
      <c r="J18" s="361" t="s">
        <v>2403</v>
      </c>
      <c r="K18" s="359" t="s">
        <v>2448</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2316</v>
      </c>
      <c r="S18" s="324" t="s">
        <v>2395</v>
      </c>
      <c r="T18" s="372" t="s">
        <v>2363</v>
      </c>
      <c r="U18" s="372" t="s">
        <v>2324</v>
      </c>
      <c r="V18" s="324" t="s">
        <v>1858</v>
      </c>
    </row>
    <row r="19" spans="1:22" ht="16.350000000000001"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2245</v>
      </c>
      <c r="K19" s="359" t="s">
        <v>2309</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2324</v>
      </c>
      <c r="V19" s="324"/>
    </row>
    <row r="20" spans="1:22" ht="16.350000000000001"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2245</v>
      </c>
      <c r="K20" s="359" t="s">
        <v>2309</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2324</v>
      </c>
      <c r="V20" s="324"/>
    </row>
    <row r="21" spans="1:22" ht="16.350000000000001"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2245</v>
      </c>
      <c r="K21" s="359" t="s">
        <v>2309</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2324</v>
      </c>
      <c r="V21" s="324"/>
    </row>
    <row r="22" spans="1:22" ht="16.350000000000001"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2245</v>
      </c>
      <c r="K22" s="359" t="s">
        <v>2309</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2324</v>
      </c>
      <c r="V22" s="324"/>
    </row>
    <row r="23" spans="1:22" ht="16.350000000000001"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2245</v>
      </c>
      <c r="K23" s="359" t="s">
        <v>2309</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2324</v>
      </c>
      <c r="V23" s="324"/>
    </row>
    <row r="24" spans="1:22" ht="16.350000000000001"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2245</v>
      </c>
      <c r="K24" s="359" t="s">
        <v>2309</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2324</v>
      </c>
      <c r="V24" s="324"/>
    </row>
    <row r="25" spans="1:22" ht="16.350000000000001"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2245</v>
      </c>
      <c r="K25" s="359" t="s">
        <v>2309</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2324</v>
      </c>
      <c r="V25" s="324"/>
    </row>
    <row r="26" spans="1:22" ht="16.350000000000001"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2245</v>
      </c>
      <c r="K26" s="359" t="s">
        <v>2309</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2324</v>
      </c>
      <c r="V26" s="324"/>
    </row>
    <row r="27" spans="1:22" ht="16.350000000000001"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2245</v>
      </c>
      <c r="K27" s="359" t="s">
        <v>2309</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2324</v>
      </c>
      <c r="V27" s="324"/>
    </row>
    <row r="28" spans="1:22" ht="16.350000000000001"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2245</v>
      </c>
      <c r="K28" s="359" t="s">
        <v>2309</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2324</v>
      </c>
      <c r="V28" s="324"/>
    </row>
    <row r="29" spans="1:22" ht="16.350000000000001"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2245</v>
      </c>
      <c r="K29" s="359" t="s">
        <v>2309</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2324</v>
      </c>
      <c r="V29" s="324"/>
    </row>
    <row r="30" spans="1:22" ht="16.350000000000001"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2245</v>
      </c>
      <c r="K30" s="359" t="s">
        <v>2309</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2324</v>
      </c>
      <c r="V30" s="324"/>
    </row>
    <row r="31" spans="1:22" ht="16.350000000000001"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2245</v>
      </c>
      <c r="K31" s="359" t="s">
        <v>2309</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2324</v>
      </c>
      <c r="V31" s="324"/>
    </row>
    <row r="32" spans="1:22" ht="16.350000000000001"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2245</v>
      </c>
      <c r="K32" s="359" t="s">
        <v>2309</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2324</v>
      </c>
      <c r="V32" s="324"/>
    </row>
    <row r="33" spans="1:22" ht="16.350000000000001"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2245</v>
      </c>
      <c r="K33" s="359" t="s">
        <v>2309</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2324</v>
      </c>
      <c r="V33" s="324"/>
    </row>
    <row r="34" spans="1:22" ht="16.350000000000001"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2245</v>
      </c>
      <c r="K34" s="359" t="s">
        <v>2309</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2324</v>
      </c>
      <c r="V34" s="324"/>
    </row>
    <row r="35" spans="1:22" ht="16.350000000000001"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2245</v>
      </c>
      <c r="K35" s="359" t="s">
        <v>2309</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2324</v>
      </c>
      <c r="V35" s="324"/>
    </row>
    <row r="36" spans="1:22" ht="16.350000000000001"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2245</v>
      </c>
      <c r="K36" s="359" t="s">
        <v>2309</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2324</v>
      </c>
      <c r="V36" s="324"/>
    </row>
    <row r="37" spans="1:22" ht="16.350000000000001"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2245</v>
      </c>
      <c r="K37" s="359" t="s">
        <v>2309</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2324</v>
      </c>
      <c r="V37" s="324"/>
    </row>
    <row r="38" spans="1:22" ht="16.350000000000001"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2245</v>
      </c>
      <c r="K38" s="359" t="s">
        <v>2309</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2324</v>
      </c>
      <c r="V38" s="372"/>
    </row>
    <row r="39" spans="1:22" ht="16.350000000000001" customHeight="1">
      <c r="A39" s="29" t="str">
        <f t="shared" si="0"/>
        <v>lt007_instr_activityPRCNTG_ACTVTY</v>
      </c>
      <c r="B39" s="141" t="s">
        <v>26</v>
      </c>
      <c r="C39" s="137" t="s">
        <v>26</v>
      </c>
      <c r="D39" s="133" t="s">
        <v>40</v>
      </c>
      <c r="E39" s="136" t="s">
        <v>1862</v>
      </c>
      <c r="F39" s="480" t="s">
        <v>2294</v>
      </c>
      <c r="G39" s="135" t="str">
        <f>VLOOKUP(A39,Plano_V3!$A$26:$G$768,7,0)</f>
        <v xml:space="preserve">6. Em implementação </v>
      </c>
      <c r="H39" s="135" t="s">
        <v>2322</v>
      </c>
      <c r="I39" s="473"/>
      <c r="J39" s="359" t="s">
        <v>2244</v>
      </c>
      <c r="K39" s="359" t="s">
        <v>2449</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2316</v>
      </c>
      <c r="S39" s="324" t="s">
        <v>2385</v>
      </c>
      <c r="T39" s="372" t="s">
        <v>2364</v>
      </c>
      <c r="U39" s="372" t="s">
        <v>2324</v>
      </c>
      <c r="V39" s="324" t="s">
        <v>2311</v>
      </c>
    </row>
    <row r="40" spans="1:22" ht="16.350000000000001" customHeight="1">
      <c r="A40" s="29" t="str">
        <f t="shared" si="0"/>
        <v>lt007_instr_activityFLG_SBSTNTL_CNTRBTN</v>
      </c>
      <c r="B40" s="141" t="s">
        <v>26</v>
      </c>
      <c r="C40" s="137" t="s">
        <v>26</v>
      </c>
      <c r="D40" s="133" t="s">
        <v>40</v>
      </c>
      <c r="E40" s="136" t="s">
        <v>1862</v>
      </c>
      <c r="F40" s="480" t="s">
        <v>2295</v>
      </c>
      <c r="G40" s="135" t="str">
        <f>VLOOKUP(A40,Plano_V3!$A$26:$G$768,7,0)</f>
        <v xml:space="preserve">6. Em implementação </v>
      </c>
      <c r="H40" s="135" t="s">
        <v>2322</v>
      </c>
      <c r="I40" s="473"/>
      <c r="J40" s="359" t="s">
        <v>2244</v>
      </c>
      <c r="K40" s="359" t="s">
        <v>2449</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2316</v>
      </c>
      <c r="S40" s="324" t="s">
        <v>2386</v>
      </c>
      <c r="T40" s="372" t="s">
        <v>2364</v>
      </c>
      <c r="U40" s="372" t="s">
        <v>2324</v>
      </c>
      <c r="V40" s="324" t="s">
        <v>2311</v>
      </c>
    </row>
    <row r="41" spans="1:22" ht="16.350000000000001" customHeight="1">
      <c r="A41" s="29" t="str">
        <f t="shared" si="0"/>
        <v>lt003_entitygrp_ecnmc_actvty</v>
      </c>
      <c r="B41" s="141" t="s">
        <v>26</v>
      </c>
      <c r="C41" s="137" t="s">
        <v>26</v>
      </c>
      <c r="D41" s="133" t="s">
        <v>40</v>
      </c>
      <c r="E41" s="136" t="s">
        <v>335</v>
      </c>
      <c r="F41" s="480" t="s">
        <v>2197</v>
      </c>
      <c r="G41" s="135" t="str">
        <f>VLOOKUP(A41,Plano_V3!$A$26:$G$768,7,0)</f>
        <v xml:space="preserve">6. Em implementação </v>
      </c>
      <c r="H41" s="135" t="s">
        <v>2322</v>
      </c>
      <c r="I41" s="473"/>
      <c r="J41" s="359" t="s">
        <v>2244</v>
      </c>
      <c r="K41" s="359" t="s">
        <v>2449</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2316</v>
      </c>
      <c r="S41" s="324" t="s">
        <v>2397</v>
      </c>
      <c r="T41" s="372" t="s">
        <v>2364</v>
      </c>
      <c r="U41" s="372" t="s">
        <v>2324</v>
      </c>
      <c r="V41" s="324" t="s">
        <v>1858</v>
      </c>
    </row>
    <row r="42" spans="1:22" ht="16.350000000000001" customHeight="1">
      <c r="A42" s="29" t="str">
        <f t="shared" si="0"/>
        <v>lt006_instr_protTYP_RLTN</v>
      </c>
      <c r="B42" s="141" t="s">
        <v>26</v>
      </c>
      <c r="C42" s="137" t="s">
        <v>26</v>
      </c>
      <c r="D42" s="133" t="s">
        <v>40</v>
      </c>
      <c r="E42" s="136" t="s">
        <v>441</v>
      </c>
      <c r="F42" s="480" t="s">
        <v>2292</v>
      </c>
      <c r="G42" s="135" t="str">
        <f>VLOOKUP(A42,Plano_V3!$A$26:$G$768,7,0)</f>
        <v xml:space="preserve">6. Em implementação </v>
      </c>
      <c r="H42" s="135" t="s">
        <v>2322</v>
      </c>
      <c r="I42" s="473"/>
      <c r="J42" s="359" t="s">
        <v>2244</v>
      </c>
      <c r="K42" s="359" t="s">
        <v>2449</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2316</v>
      </c>
      <c r="S42" s="324" t="s">
        <v>2398</v>
      </c>
      <c r="T42" s="372" t="s">
        <v>2364</v>
      </c>
      <c r="U42" s="372" t="s">
        <v>2324</v>
      </c>
      <c r="V42" s="324" t="s">
        <v>1858</v>
      </c>
    </row>
    <row r="43" spans="1:22" ht="16.350000000000001" customHeight="1">
      <c r="A43" s="29" t="str">
        <f t="shared" si="0"/>
        <v>lt004_protectionEPC_EMSSNS_LBL</v>
      </c>
      <c r="B43" s="141" t="s">
        <v>26</v>
      </c>
      <c r="C43" s="137" t="s">
        <v>26</v>
      </c>
      <c r="D43" s="133" t="s">
        <v>40</v>
      </c>
      <c r="E43" s="136" t="s">
        <v>368</v>
      </c>
      <c r="F43" s="480" t="s">
        <v>2250</v>
      </c>
      <c r="G43" s="135" t="str">
        <f>VLOOKUP(A43,Plano_V3!$A$26:$G$768,7,0)</f>
        <v>4. Validação EF</v>
      </c>
      <c r="H43" s="135" t="s">
        <v>614</v>
      </c>
      <c r="I43" s="473"/>
      <c r="J43" s="359" t="s">
        <v>2243</v>
      </c>
      <c r="K43" s="359" t="s">
        <v>2449</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2316</v>
      </c>
      <c r="S43" s="324" t="s">
        <v>2399</v>
      </c>
      <c r="T43" s="372" t="s">
        <v>2364</v>
      </c>
      <c r="U43" s="372" t="s">
        <v>2324</v>
      </c>
      <c r="V43" s="324" t="s">
        <v>1858</v>
      </c>
    </row>
    <row r="44" spans="1:22" ht="16.350000000000001" customHeight="1">
      <c r="A44" s="29" t="str">
        <f t="shared" si="0"/>
        <v>lt004_protectionTYP_EMSSNS_SCR</v>
      </c>
      <c r="B44" s="141" t="s">
        <v>26</v>
      </c>
      <c r="C44" s="137" t="s">
        <v>26</v>
      </c>
      <c r="D44" s="133" t="s">
        <v>40</v>
      </c>
      <c r="E44" s="136" t="s">
        <v>368</v>
      </c>
      <c r="F44" s="480" t="s">
        <v>2252</v>
      </c>
      <c r="G44" s="135" t="str">
        <f>VLOOKUP(A44,Plano_V3!$A$26:$G$768,7,0)</f>
        <v>4. Validação EF</v>
      </c>
      <c r="H44" s="135" t="s">
        <v>614</v>
      </c>
      <c r="I44" s="473"/>
      <c r="J44" s="359" t="s">
        <v>2243</v>
      </c>
      <c r="K44" s="359" t="s">
        <v>2449</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2316</v>
      </c>
      <c r="S44" s="324" t="s">
        <v>2399</v>
      </c>
      <c r="T44" s="372" t="s">
        <v>2364</v>
      </c>
      <c r="U44" s="372" t="s">
        <v>2324</v>
      </c>
      <c r="V44" s="324" t="s">
        <v>1858</v>
      </c>
    </row>
    <row r="45" spans="1:22" ht="16.350000000000001" customHeight="1">
      <c r="A45" s="29" t="str">
        <f t="shared" si="0"/>
        <v>lt004_protectionEPC_EMSSNS_SCR</v>
      </c>
      <c r="B45" s="141" t="s">
        <v>26</v>
      </c>
      <c r="C45" s="137" t="s">
        <v>26</v>
      </c>
      <c r="D45" s="133" t="s">
        <v>40</v>
      </c>
      <c r="E45" s="136" t="s">
        <v>368</v>
      </c>
      <c r="F45" s="480" t="s">
        <v>2253</v>
      </c>
      <c r="G45" s="135" t="str">
        <f>VLOOKUP(A45,Plano_V3!$A$26:$G$768,7,0)</f>
        <v>4. Validação EF</v>
      </c>
      <c r="H45" s="135" t="s">
        <v>614</v>
      </c>
      <c r="I45" s="473"/>
      <c r="J45" s="359" t="s">
        <v>2243</v>
      </c>
      <c r="K45" s="359" t="s">
        <v>2449</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2316</v>
      </c>
      <c r="S45" s="324" t="s">
        <v>2399</v>
      </c>
      <c r="T45" s="372" t="s">
        <v>2364</v>
      </c>
      <c r="U45" s="372" t="s">
        <v>2324</v>
      </c>
      <c r="V45" s="324" t="s">
        <v>1858</v>
      </c>
    </row>
    <row r="46" spans="1:22" ht="16.350000000000001" customHeight="1">
      <c r="A46" s="29" t="str">
        <f t="shared" si="0"/>
        <v>lt004_protectionTYP_VHCL</v>
      </c>
      <c r="B46" s="141" t="s">
        <v>26</v>
      </c>
      <c r="C46" s="137" t="s">
        <v>26</v>
      </c>
      <c r="D46" s="133" t="s">
        <v>40</v>
      </c>
      <c r="E46" s="136" t="s">
        <v>368</v>
      </c>
      <c r="F46" s="480" t="s">
        <v>2263</v>
      </c>
      <c r="G46" s="135" t="str">
        <f>VLOOKUP(A46,Plano_V3!$A$26:$G$768,7,0)</f>
        <v xml:space="preserve">6. Em implementação </v>
      </c>
      <c r="H46" s="135" t="s">
        <v>2322</v>
      </c>
      <c r="I46" s="473"/>
      <c r="J46" s="359" t="s">
        <v>2243</v>
      </c>
      <c r="K46" s="359" t="s">
        <v>2449</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2316</v>
      </c>
      <c r="S46" s="324" t="s">
        <v>2401</v>
      </c>
      <c r="T46" s="372" t="s">
        <v>2364</v>
      </c>
      <c r="U46" s="372" t="s">
        <v>2324</v>
      </c>
      <c r="V46" s="324" t="s">
        <v>1858</v>
      </c>
    </row>
    <row r="47" spans="1:22" ht="16.350000000000001" customHeight="1">
      <c r="A47" s="29" t="str">
        <f t="shared" si="0"/>
        <v>lt004_protectionPRMRY_ENRGY_DMND_TTL</v>
      </c>
      <c r="B47" s="141" t="s">
        <v>26</v>
      </c>
      <c r="C47" s="137" t="s">
        <v>26</v>
      </c>
      <c r="D47" s="133" t="s">
        <v>40</v>
      </c>
      <c r="E47" s="136" t="s">
        <v>368</v>
      </c>
      <c r="F47" s="480" t="s">
        <v>2266</v>
      </c>
      <c r="G47" s="135" t="str">
        <f>VLOOKUP(A47,Plano_V3!$A$26:$G$768,7,0)</f>
        <v xml:space="preserve">6. Em implementação </v>
      </c>
      <c r="H47" s="135" t="s">
        <v>2322</v>
      </c>
      <c r="I47" s="473"/>
      <c r="J47" s="359" t="s">
        <v>2243</v>
      </c>
      <c r="K47" s="359" t="s">
        <v>2449</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2316</v>
      </c>
      <c r="S47" s="324" t="s">
        <v>2396</v>
      </c>
      <c r="T47" s="372" t="s">
        <v>2364</v>
      </c>
      <c r="U47" s="372" t="s">
        <v>2324</v>
      </c>
      <c r="V47" s="324" t="s">
        <v>1859</v>
      </c>
    </row>
    <row r="48" spans="1:22" ht="16.350000000000001" customHeight="1">
      <c r="A48" s="29" t="str">
        <f t="shared" si="0"/>
        <v>lt004_protectionPRMRY_ENRGY_DMND_RFRNC_VL</v>
      </c>
      <c r="B48" s="141" t="s">
        <v>26</v>
      </c>
      <c r="C48" s="137" t="s">
        <v>26</v>
      </c>
      <c r="D48" s="133" t="s">
        <v>40</v>
      </c>
      <c r="E48" s="136" t="s">
        <v>368</v>
      </c>
      <c r="F48" s="480" t="s">
        <v>2267</v>
      </c>
      <c r="G48" s="135" t="str">
        <f>VLOOKUP(A48,Plano_V3!$A$26:$G$768,7,0)</f>
        <v xml:space="preserve">6. Em implementação </v>
      </c>
      <c r="H48" s="135" t="s">
        <v>2322</v>
      </c>
      <c r="I48" s="473"/>
      <c r="J48" s="359" t="s">
        <v>2243</v>
      </c>
      <c r="K48" s="359" t="s">
        <v>2449</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2316</v>
      </c>
      <c r="S48" s="324" t="s">
        <v>2396</v>
      </c>
      <c r="T48" s="372" t="s">
        <v>2364</v>
      </c>
      <c r="U48" s="372" t="s">
        <v>2324</v>
      </c>
      <c r="V48" s="324" t="s">
        <v>1859</v>
      </c>
    </row>
    <row r="49" spans="1:22" ht="16.350000000000001" customHeight="1">
      <c r="A49" s="29" t="str">
        <f t="shared" si="0"/>
        <v>lt004_protectionRL_ESTT_CLMT_ZN</v>
      </c>
      <c r="B49" s="141" t="s">
        <v>26</v>
      </c>
      <c r="C49" s="137" t="s">
        <v>26</v>
      </c>
      <c r="D49" s="133" t="s">
        <v>40</v>
      </c>
      <c r="E49" s="136" t="s">
        <v>368</v>
      </c>
      <c r="F49" s="480" t="s">
        <v>2268</v>
      </c>
      <c r="G49" s="135" t="str">
        <f>VLOOKUP(A49,Plano_V3!$A$26:$G$768,7,0)</f>
        <v xml:space="preserve">6. Em implementação </v>
      </c>
      <c r="H49" s="135" t="s">
        <v>2322</v>
      </c>
      <c r="I49" s="473"/>
      <c r="J49" s="359" t="s">
        <v>2243</v>
      </c>
      <c r="K49" s="359" t="s">
        <v>2449</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2316</v>
      </c>
      <c r="S49" s="324" t="s">
        <v>2396</v>
      </c>
      <c r="T49" s="372" t="s">
        <v>2364</v>
      </c>
      <c r="U49" s="372" t="s">
        <v>2324</v>
      </c>
      <c r="V49" s="324" t="s">
        <v>1858</v>
      </c>
    </row>
    <row r="50" spans="1:22" ht="16.350000000000001" customHeight="1">
      <c r="A50" s="29" t="str">
        <f t="shared" si="0"/>
        <v>ENERGY_CERTIFICATE_EST_INPUTCHAVE_GLOVAL</v>
      </c>
      <c r="B50" s="141" t="s">
        <v>26</v>
      </c>
      <c r="C50" s="137" t="s">
        <v>34</v>
      </c>
      <c r="D50" s="133" t="s">
        <v>40</v>
      </c>
      <c r="E50" s="134" t="s">
        <v>37</v>
      </c>
      <c r="F50" s="477" t="s">
        <v>1970</v>
      </c>
      <c r="G50" s="135" t="str">
        <f>VLOOKUP(A50,Plano_V3!$A$26:$G$768,7,0)</f>
        <v>2.1 Em Teste</v>
      </c>
      <c r="H50" s="135" t="s">
        <v>1842</v>
      </c>
      <c r="I50" s="473" t="s">
        <v>2418</v>
      </c>
      <c r="J50" s="359" t="s">
        <v>2245</v>
      </c>
      <c r="K50" s="359" t="s">
        <v>2242</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2381</v>
      </c>
      <c r="V50" s="372"/>
    </row>
    <row r="51" spans="1:22" ht="16.350000000000001" customHeight="1">
      <c r="A51" s="29" t="str">
        <f t="shared" si="0"/>
        <v>ENERGY_CERTIFICATE_EST_INPUTPROPERTY_BANK_ID</v>
      </c>
      <c r="B51" s="141" t="s">
        <v>26</v>
      </c>
      <c r="C51" s="137" t="s">
        <v>34</v>
      </c>
      <c r="D51" s="133" t="s">
        <v>40</v>
      </c>
      <c r="E51" s="134" t="s">
        <v>37</v>
      </c>
      <c r="F51" s="477" t="s">
        <v>41</v>
      </c>
      <c r="G51" s="135" t="str">
        <f>VLOOKUP(A51,Plano_V3!$A$26:$G$768,7,0)</f>
        <v>2.1 Em Teste</v>
      </c>
      <c r="H51" s="135" t="s">
        <v>1842</v>
      </c>
      <c r="I51" s="473" t="s">
        <v>2418</v>
      </c>
      <c r="J51" s="359" t="s">
        <v>2245</v>
      </c>
      <c r="K51" s="359" t="s">
        <v>2242</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2323</v>
      </c>
      <c r="V51" s="372"/>
    </row>
    <row r="52" spans="1:22" ht="16.350000000000001" customHeight="1">
      <c r="A52" s="29" t="str">
        <f t="shared" si="0"/>
        <v>ENERGY_CERTIFICATE_EST_INPUTPROPERTY_BRANCH_CODE</v>
      </c>
      <c r="B52" s="141" t="s">
        <v>26</v>
      </c>
      <c r="C52" s="137" t="s">
        <v>34</v>
      </c>
      <c r="D52" s="133" t="s">
        <v>40</v>
      </c>
      <c r="E52" s="134" t="s">
        <v>37</v>
      </c>
      <c r="F52" s="477" t="s">
        <v>43</v>
      </c>
      <c r="G52" s="135" t="str">
        <f>VLOOKUP(A52,Plano_V3!$A$26:$G$768,7,0)</f>
        <v>2.1 Em Teste</v>
      </c>
      <c r="H52" s="135" t="s">
        <v>1842</v>
      </c>
      <c r="I52" s="473" t="s">
        <v>2418</v>
      </c>
      <c r="J52" s="359" t="s">
        <v>2245</v>
      </c>
      <c r="K52" s="359" t="s">
        <v>2242</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2323</v>
      </c>
      <c r="V52" s="372"/>
    </row>
    <row r="53" spans="1:22" ht="16.350000000000001" customHeight="1">
      <c r="A53" s="29" t="str">
        <f t="shared" si="0"/>
        <v>ENERGY_CERTIFICATE_EST_INPUTPROPERTY_CONTRACT_ID</v>
      </c>
      <c r="B53" s="141" t="s">
        <v>26</v>
      </c>
      <c r="C53" s="137" t="s">
        <v>34</v>
      </c>
      <c r="D53" s="133" t="s">
        <v>40</v>
      </c>
      <c r="E53" s="134" t="s">
        <v>37</v>
      </c>
      <c r="F53" s="477" t="s">
        <v>44</v>
      </c>
      <c r="G53" s="135" t="str">
        <f>VLOOKUP(A53,Plano_V3!$A$26:$G$768,7,0)</f>
        <v>2.1 Em Teste</v>
      </c>
      <c r="H53" s="135" t="s">
        <v>1842</v>
      </c>
      <c r="I53" s="473" t="s">
        <v>2418</v>
      </c>
      <c r="J53" s="359" t="s">
        <v>2245</v>
      </c>
      <c r="K53" s="359" t="s">
        <v>2242</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2323</v>
      </c>
      <c r="V53" s="372"/>
    </row>
    <row r="54" spans="1:22" ht="16.350000000000001" customHeight="1">
      <c r="A54" s="29" t="str">
        <f t="shared" si="0"/>
        <v>ENERGY_CERTIFICATE_EST_INPUTPROPERTY_REFERENCE_CODE</v>
      </c>
      <c r="B54" s="141" t="s">
        <v>26</v>
      </c>
      <c r="C54" s="137" t="s">
        <v>34</v>
      </c>
      <c r="D54" s="133" t="s">
        <v>40</v>
      </c>
      <c r="E54" s="134" t="s">
        <v>37</v>
      </c>
      <c r="F54" s="477" t="s">
        <v>45</v>
      </c>
      <c r="G54" s="135" t="str">
        <f>VLOOKUP(A54,Plano_V3!$A$26:$G$768,7,0)</f>
        <v>2.1 Em Teste</v>
      </c>
      <c r="H54" s="135" t="s">
        <v>1842</v>
      </c>
      <c r="I54" s="473" t="s">
        <v>2418</v>
      </c>
      <c r="J54" s="359" t="s">
        <v>2245</v>
      </c>
      <c r="K54" s="359" t="s">
        <v>2242</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2323</v>
      </c>
      <c r="V54" s="372"/>
    </row>
    <row r="55" spans="1:22" ht="16.350000000000001" customHeight="1">
      <c r="A55" s="29" t="str">
        <f t="shared" si="0"/>
        <v>ENERGY_CERTIFICATE_EST_INPUTCÓDIGO_DISTRITO</v>
      </c>
      <c r="B55" s="141" t="s">
        <v>26</v>
      </c>
      <c r="C55" s="137" t="s">
        <v>34</v>
      </c>
      <c r="D55" s="133" t="s">
        <v>40</v>
      </c>
      <c r="E55" s="134" t="s">
        <v>37</v>
      </c>
      <c r="F55" s="477" t="s">
        <v>1971</v>
      </c>
      <c r="G55" s="135" t="str">
        <f>VLOOKUP(A55,Plano_V3!$A$26:$G$768,7,0)</f>
        <v>2.1 Em Teste</v>
      </c>
      <c r="H55" s="135" t="s">
        <v>1842</v>
      </c>
      <c r="I55" s="473" t="s">
        <v>2418</v>
      </c>
      <c r="J55" s="359" t="s">
        <v>2245</v>
      </c>
      <c r="K55" s="359" t="s">
        <v>2242</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2325</v>
      </c>
      <c r="V55" s="372"/>
    </row>
    <row r="56" spans="1:22" ht="16.350000000000001" customHeight="1">
      <c r="A56" s="29" t="str">
        <f t="shared" si="0"/>
        <v>ENERGY_CERTIFICATE_EST_INPUTNOMBRE_DISTRITO</v>
      </c>
      <c r="B56" s="141" t="s">
        <v>26</v>
      </c>
      <c r="C56" s="137" t="s">
        <v>34</v>
      </c>
      <c r="D56" s="133" t="s">
        <v>40</v>
      </c>
      <c r="E56" s="134" t="s">
        <v>37</v>
      </c>
      <c r="F56" s="477" t="s">
        <v>1972</v>
      </c>
      <c r="G56" s="135" t="str">
        <f>VLOOKUP(A56,Plano_V3!$A$26:$G$768,7,0)</f>
        <v>2.1 Em Teste</v>
      </c>
      <c r="H56" s="135" t="s">
        <v>1842</v>
      </c>
      <c r="I56" s="473" t="s">
        <v>2418</v>
      </c>
      <c r="J56" s="359" t="s">
        <v>2245</v>
      </c>
      <c r="K56" s="359" t="s">
        <v>2242</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2325</v>
      </c>
      <c r="V56" s="372"/>
    </row>
    <row r="57" spans="1:22" ht="16.350000000000001" customHeight="1">
      <c r="A57" s="29" t="str">
        <f t="shared" si="0"/>
        <v>ENERGY_CERTIFICATE_EST_INPUTCÓDIGO_CONCEJO</v>
      </c>
      <c r="B57" s="141" t="s">
        <v>26</v>
      </c>
      <c r="C57" s="137" t="s">
        <v>34</v>
      </c>
      <c r="D57" s="133" t="s">
        <v>40</v>
      </c>
      <c r="E57" s="134" t="s">
        <v>37</v>
      </c>
      <c r="F57" s="477" t="s">
        <v>1973</v>
      </c>
      <c r="G57" s="135" t="str">
        <f>VLOOKUP(A57,Plano_V3!$A$26:$G$768,7,0)</f>
        <v>2.1 Em Teste</v>
      </c>
      <c r="H57" s="135" t="s">
        <v>1842</v>
      </c>
      <c r="I57" s="473" t="s">
        <v>2418</v>
      </c>
      <c r="J57" s="359" t="s">
        <v>2245</v>
      </c>
      <c r="K57" s="359" t="s">
        <v>2242</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2325</v>
      </c>
      <c r="V57" s="372"/>
    </row>
    <row r="58" spans="1:22" ht="16.350000000000001" customHeight="1">
      <c r="A58" s="29" t="str">
        <f t="shared" si="0"/>
        <v>ENERGY_CERTIFICATE_EST_INPUTNOMBRE_CONCEJO</v>
      </c>
      <c r="B58" s="141" t="s">
        <v>26</v>
      </c>
      <c r="C58" s="137" t="s">
        <v>34</v>
      </c>
      <c r="D58" s="133" t="s">
        <v>40</v>
      </c>
      <c r="E58" s="134" t="s">
        <v>37</v>
      </c>
      <c r="F58" s="477" t="s">
        <v>1974</v>
      </c>
      <c r="G58" s="135" t="str">
        <f>VLOOKUP(A58,Plano_V3!$A$26:$G$768,7,0)</f>
        <v>2.1 Em Teste</v>
      </c>
      <c r="H58" s="135" t="s">
        <v>1842</v>
      </c>
      <c r="I58" s="473" t="s">
        <v>2418</v>
      </c>
      <c r="J58" s="359" t="s">
        <v>2245</v>
      </c>
      <c r="K58" s="359" t="s">
        <v>2242</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2325</v>
      </c>
      <c r="V58" s="372"/>
    </row>
    <row r="59" spans="1:22" ht="16.350000000000001" customHeight="1">
      <c r="A59" s="29" t="str">
        <f t="shared" si="0"/>
        <v>ENERGY_CERTIFICATE_EST_INPUTCÓDIGO_FREGUESIA</v>
      </c>
      <c r="B59" s="141" t="s">
        <v>26</v>
      </c>
      <c r="C59" s="137" t="s">
        <v>34</v>
      </c>
      <c r="D59" s="133" t="s">
        <v>40</v>
      </c>
      <c r="E59" s="134" t="s">
        <v>37</v>
      </c>
      <c r="F59" s="477" t="s">
        <v>1975</v>
      </c>
      <c r="G59" s="135" t="str">
        <f>VLOOKUP(A59,Plano_V3!$A$26:$G$768,7,0)</f>
        <v>2.1 Em Teste</v>
      </c>
      <c r="H59" s="135" t="s">
        <v>1842</v>
      </c>
      <c r="I59" s="473" t="s">
        <v>2418</v>
      </c>
      <c r="J59" s="359" t="s">
        <v>2245</v>
      </c>
      <c r="K59" s="359" t="s">
        <v>2242</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2325</v>
      </c>
      <c r="V59" s="372"/>
    </row>
    <row r="60" spans="1:22" ht="16.350000000000001" customHeight="1">
      <c r="A60" s="29" t="str">
        <f t="shared" si="0"/>
        <v>ENERGY_CERTIFICATE_EST_INPUTNOMBRE_FREGUESIA</v>
      </c>
      <c r="B60" s="141" t="s">
        <v>26</v>
      </c>
      <c r="C60" s="137" t="s">
        <v>34</v>
      </c>
      <c r="D60" s="133" t="s">
        <v>40</v>
      </c>
      <c r="E60" s="134" t="s">
        <v>37</v>
      </c>
      <c r="F60" s="477" t="s">
        <v>1976</v>
      </c>
      <c r="G60" s="135" t="str">
        <f>VLOOKUP(A60,Plano_V3!$A$26:$G$768,7,0)</f>
        <v>2.1 Em Teste</v>
      </c>
      <c r="H60" s="135" t="s">
        <v>1842</v>
      </c>
      <c r="I60" s="473" t="s">
        <v>2418</v>
      </c>
      <c r="J60" s="359" t="s">
        <v>2245</v>
      </c>
      <c r="K60" s="359" t="s">
        <v>2242</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2325</v>
      </c>
      <c r="V60" s="372"/>
    </row>
    <row r="61" spans="1:22" ht="16.350000000000001" customHeight="1">
      <c r="A61" s="29" t="str">
        <f t="shared" si="0"/>
        <v>ENERGY_CERTIFICATE_EST_INPUTLOCALIDADE</v>
      </c>
      <c r="B61" s="141" t="s">
        <v>26</v>
      </c>
      <c r="C61" s="137" t="s">
        <v>34</v>
      </c>
      <c r="D61" s="133" t="s">
        <v>40</v>
      </c>
      <c r="E61" s="134" t="s">
        <v>37</v>
      </c>
      <c r="F61" s="477" t="s">
        <v>1977</v>
      </c>
      <c r="G61" s="135" t="str">
        <f>VLOOKUP(A61,Plano_V3!$A$26:$G$768,7,0)</f>
        <v>2.1 Em Teste</v>
      </c>
      <c r="H61" s="135" t="s">
        <v>1842</v>
      </c>
      <c r="I61" s="473" t="s">
        <v>2418</v>
      </c>
      <c r="J61" s="359" t="s">
        <v>2245</v>
      </c>
      <c r="K61" s="359" t="s">
        <v>2242</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2325</v>
      </c>
      <c r="V61" s="372"/>
    </row>
    <row r="62" spans="1:22" ht="16.350000000000001" customHeight="1">
      <c r="A62" s="29" t="str">
        <f t="shared" si="0"/>
        <v>ENERGY_CERTIFICATE_EST_INPUTTIPO_VIA</v>
      </c>
      <c r="B62" s="141" t="s">
        <v>26</v>
      </c>
      <c r="C62" s="137" t="s">
        <v>34</v>
      </c>
      <c r="D62" s="133" t="s">
        <v>40</v>
      </c>
      <c r="E62" s="134" t="s">
        <v>37</v>
      </c>
      <c r="F62" s="477" t="s">
        <v>1978</v>
      </c>
      <c r="G62" s="135" t="str">
        <f>VLOOKUP(A62,Plano_V3!$A$26:$G$768,7,0)</f>
        <v>2.1 Em Teste</v>
      </c>
      <c r="H62" s="135" t="s">
        <v>1842</v>
      </c>
      <c r="I62" s="473" t="s">
        <v>2418</v>
      </c>
      <c r="J62" s="359" t="s">
        <v>2245</v>
      </c>
      <c r="K62" s="359" t="s">
        <v>2242</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2325</v>
      </c>
      <c r="V62" s="372"/>
    </row>
    <row r="63" spans="1:22" ht="16.350000000000001" customHeight="1">
      <c r="A63" s="29" t="str">
        <f t="shared" si="0"/>
        <v>ENERGY_CERTIFICATE_EST_INPUTNOMBRE_TIPO_VIA</v>
      </c>
      <c r="B63" s="141" t="s">
        <v>26</v>
      </c>
      <c r="C63" s="137" t="s">
        <v>34</v>
      </c>
      <c r="D63" s="133" t="s">
        <v>40</v>
      </c>
      <c r="E63" s="134" t="s">
        <v>37</v>
      </c>
      <c r="F63" s="477" t="s">
        <v>1979</v>
      </c>
      <c r="G63" s="135" t="str">
        <f>VLOOKUP(A63,Plano_V3!$A$26:$G$768,7,0)</f>
        <v>2.1 Em Teste</v>
      </c>
      <c r="H63" s="135" t="s">
        <v>1842</v>
      </c>
      <c r="I63" s="473" t="s">
        <v>2418</v>
      </c>
      <c r="J63" s="359" t="s">
        <v>2245</v>
      </c>
      <c r="K63" s="359" t="s">
        <v>2242</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2325</v>
      </c>
      <c r="V63" s="372"/>
    </row>
    <row r="64" spans="1:22" ht="16.350000000000001" customHeight="1">
      <c r="A64" s="29" t="str">
        <f t="shared" si="0"/>
        <v>ENERGY_CERTIFICATE_EST_INPUTNOMBRE_VIA</v>
      </c>
      <c r="B64" s="141" t="s">
        <v>26</v>
      </c>
      <c r="C64" s="137" t="s">
        <v>34</v>
      </c>
      <c r="D64" s="133" t="s">
        <v>40</v>
      </c>
      <c r="E64" s="134" t="s">
        <v>37</v>
      </c>
      <c r="F64" s="477" t="s">
        <v>1980</v>
      </c>
      <c r="G64" s="135" t="str">
        <f>VLOOKUP(A64,Plano_V3!$A$26:$G$768,7,0)</f>
        <v>2.1 Em Teste</v>
      </c>
      <c r="H64" s="135" t="s">
        <v>1842</v>
      </c>
      <c r="I64" s="473" t="s">
        <v>2418</v>
      </c>
      <c r="J64" s="359" t="s">
        <v>2245</v>
      </c>
      <c r="K64" s="359" t="s">
        <v>2242</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2325</v>
      </c>
      <c r="V64" s="372"/>
    </row>
    <row r="65" spans="1:22" ht="16.350000000000001" customHeight="1">
      <c r="A65" s="29" t="str">
        <f t="shared" si="0"/>
        <v>ENERGY_CERTIFICATE_EST_INPUTNUMERO_VIA</v>
      </c>
      <c r="B65" s="141" t="s">
        <v>26</v>
      </c>
      <c r="C65" s="137" t="s">
        <v>34</v>
      </c>
      <c r="D65" s="133" t="s">
        <v>40</v>
      </c>
      <c r="E65" s="134" t="s">
        <v>37</v>
      </c>
      <c r="F65" s="477" t="s">
        <v>1981</v>
      </c>
      <c r="G65" s="135" t="str">
        <f>VLOOKUP(A65,Plano_V3!$A$26:$G$768,7,0)</f>
        <v>2.1 Em Teste</v>
      </c>
      <c r="H65" s="135" t="s">
        <v>1842</v>
      </c>
      <c r="I65" s="473" t="s">
        <v>2418</v>
      </c>
      <c r="J65" s="359" t="s">
        <v>2245</v>
      </c>
      <c r="K65" s="359" t="s">
        <v>2242</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2325</v>
      </c>
      <c r="V65" s="372"/>
    </row>
    <row r="66" spans="1:22" ht="16.350000000000001" customHeight="1">
      <c r="A66" s="29" t="str">
        <f t="shared" si="0"/>
        <v>ENERGY_CERTIFICATE_EST_INPUTLOTE</v>
      </c>
      <c r="B66" s="141" t="s">
        <v>26</v>
      </c>
      <c r="C66" s="137" t="s">
        <v>34</v>
      </c>
      <c r="D66" s="133" t="s">
        <v>40</v>
      </c>
      <c r="E66" s="134" t="s">
        <v>37</v>
      </c>
      <c r="F66" s="477" t="s">
        <v>1982</v>
      </c>
      <c r="G66" s="135" t="str">
        <f>VLOOKUP(A66,Plano_V3!$A$26:$G$768,7,0)</f>
        <v>2.1 Em Teste</v>
      </c>
      <c r="H66" s="135" t="s">
        <v>1842</v>
      </c>
      <c r="I66" s="473" t="s">
        <v>2418</v>
      </c>
      <c r="J66" s="359" t="s">
        <v>2245</v>
      </c>
      <c r="K66" s="359" t="s">
        <v>2242</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2325</v>
      </c>
      <c r="V66" s="372"/>
    </row>
    <row r="67" spans="1:22" ht="16.350000000000001" customHeight="1">
      <c r="A67" s="29" t="str">
        <f t="shared" si="0"/>
        <v>ENERGY_CERTIFICATE_EST_INPUTURBANIZACION</v>
      </c>
      <c r="B67" s="141" t="s">
        <v>26</v>
      </c>
      <c r="C67" s="137" t="s">
        <v>34</v>
      </c>
      <c r="D67" s="133" t="s">
        <v>40</v>
      </c>
      <c r="E67" s="134" t="s">
        <v>37</v>
      </c>
      <c r="F67" s="477" t="s">
        <v>1983</v>
      </c>
      <c r="G67" s="135" t="str">
        <f>VLOOKUP(A67,Plano_V3!$A$26:$G$768,7,0)</f>
        <v>2.1 Em Teste</v>
      </c>
      <c r="H67" s="135" t="s">
        <v>1842</v>
      </c>
      <c r="I67" s="473" t="s">
        <v>2418</v>
      </c>
      <c r="J67" s="359" t="s">
        <v>2245</v>
      </c>
      <c r="K67" s="359" t="s">
        <v>2242</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2325</v>
      </c>
      <c r="V67" s="372"/>
    </row>
    <row r="68" spans="1:22" ht="16.350000000000001" customHeight="1">
      <c r="A68" s="29" t="str">
        <f t="shared" si="0"/>
        <v>ENERGY_CERTIFICATE_EST_INPUTCAGLURB</v>
      </c>
      <c r="B68" s="141" t="s">
        <v>26</v>
      </c>
      <c r="C68" s="137" t="s">
        <v>34</v>
      </c>
      <c r="D68" s="133" t="s">
        <v>40</v>
      </c>
      <c r="E68" s="134" t="s">
        <v>37</v>
      </c>
      <c r="F68" s="477" t="s">
        <v>1984</v>
      </c>
      <c r="G68" s="135" t="str">
        <f>VLOOKUP(A68,Plano_V3!$A$26:$G$768,7,0)</f>
        <v>2.1 Em Teste</v>
      </c>
      <c r="H68" s="135" t="s">
        <v>1842</v>
      </c>
      <c r="I68" s="473" t="s">
        <v>2418</v>
      </c>
      <c r="J68" s="359" t="s">
        <v>2245</v>
      </c>
      <c r="K68" s="359" t="s">
        <v>2242</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2325</v>
      </c>
      <c r="V68" s="372"/>
    </row>
    <row r="69" spans="1:22" ht="16.350000000000001" customHeight="1">
      <c r="A69" s="29" t="str">
        <f t="shared" si="0"/>
        <v>ENERGY_CERTIFICATE_EST_INPUTRESTO_DIRECCION</v>
      </c>
      <c r="B69" s="141" t="s">
        <v>26</v>
      </c>
      <c r="C69" s="137" t="s">
        <v>34</v>
      </c>
      <c r="D69" s="133" t="s">
        <v>40</v>
      </c>
      <c r="E69" s="134" t="s">
        <v>37</v>
      </c>
      <c r="F69" s="477" t="s">
        <v>1985</v>
      </c>
      <c r="G69" s="135" t="str">
        <f>VLOOKUP(A69,Plano_V3!$A$26:$G$768,7,0)</f>
        <v>2.1 Em Teste</v>
      </c>
      <c r="H69" s="135" t="s">
        <v>1842</v>
      </c>
      <c r="I69" s="473" t="s">
        <v>2418</v>
      </c>
      <c r="J69" s="359" t="s">
        <v>2245</v>
      </c>
      <c r="K69" s="359" t="s">
        <v>2242</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2325</v>
      </c>
      <c r="V69" s="372"/>
    </row>
    <row r="70" spans="1:22" ht="16.350000000000001" customHeight="1">
      <c r="A70" s="29" t="str">
        <f t="shared" si="0"/>
        <v>ENERGY_CERTIFICATE_EST_INPUTLATITUDE</v>
      </c>
      <c r="B70" s="141" t="s">
        <v>26</v>
      </c>
      <c r="C70" s="137" t="s">
        <v>34</v>
      </c>
      <c r="D70" s="133" t="s">
        <v>40</v>
      </c>
      <c r="E70" s="134" t="s">
        <v>37</v>
      </c>
      <c r="F70" s="477" t="s">
        <v>1986</v>
      </c>
      <c r="G70" s="135" t="str">
        <f>VLOOKUP(A70,Plano_V3!$A$26:$G$768,7,0)</f>
        <v>2.1 Em Teste</v>
      </c>
      <c r="H70" s="135" t="s">
        <v>1842</v>
      </c>
      <c r="I70" s="473" t="s">
        <v>2418</v>
      </c>
      <c r="J70" s="359" t="s">
        <v>2245</v>
      </c>
      <c r="K70" s="359" t="s">
        <v>2242</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2325</v>
      </c>
      <c r="V70" s="372"/>
    </row>
    <row r="71" spans="1:22" ht="16.350000000000001" customHeight="1">
      <c r="A71" s="29" t="str">
        <f t="shared" ref="A71" si="1">E71&amp;F71</f>
        <v>ENERGY_CERTIFICATE_EST_INPUTLONGITUDE</v>
      </c>
      <c r="B71" s="141" t="s">
        <v>26</v>
      </c>
      <c r="C71" s="137" t="s">
        <v>34</v>
      </c>
      <c r="D71" s="133" t="s">
        <v>40</v>
      </c>
      <c r="E71" s="134" t="s">
        <v>37</v>
      </c>
      <c r="F71" s="477" t="s">
        <v>1987</v>
      </c>
      <c r="G71" s="135" t="str">
        <f>VLOOKUP(A71,Plano_V3!$A$26:$G$768,7,0)</f>
        <v>2.1 Em Teste</v>
      </c>
      <c r="H71" s="135" t="s">
        <v>1842</v>
      </c>
      <c r="I71" s="473" t="s">
        <v>2418</v>
      </c>
      <c r="J71" s="359" t="s">
        <v>2245</v>
      </c>
      <c r="K71" s="359" t="s">
        <v>2242</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2325</v>
      </c>
      <c r="V71" s="372"/>
    </row>
    <row r="72" spans="1:22" ht="16.350000000000001" customHeight="1">
      <c r="A72" s="29" t="str">
        <f t="shared" si="0"/>
        <v>ENERGY_CERTIFICATE_EST_INPUTCODIGO_POSTAL</v>
      </c>
      <c r="B72" s="141" t="s">
        <v>26</v>
      </c>
      <c r="C72" s="137" t="s">
        <v>34</v>
      </c>
      <c r="D72" s="133" t="s">
        <v>40</v>
      </c>
      <c r="E72" s="134" t="s">
        <v>37</v>
      </c>
      <c r="F72" s="477" t="s">
        <v>1988</v>
      </c>
      <c r="G72" s="135" t="str">
        <f>VLOOKUP(A72,Plano_V3!$A$26:$G$768,7,0)</f>
        <v>2.1 Em Teste</v>
      </c>
      <c r="H72" s="135" t="s">
        <v>1842</v>
      </c>
      <c r="I72" s="473" t="s">
        <v>2418</v>
      </c>
      <c r="J72" s="359" t="s">
        <v>2245</v>
      </c>
      <c r="K72" s="359" t="s">
        <v>2242</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2325</v>
      </c>
      <c r="V72" s="372"/>
    </row>
    <row r="73" spans="1:22" ht="16.350000000000001" customHeight="1">
      <c r="A73" s="29" t="str">
        <f t="shared" ref="A73:A136" si="2">E73&amp;F73</f>
        <v>ENERGY_CERTIFICATE_EST_INPUTSUBCODIGO_POSTAL</v>
      </c>
      <c r="B73" s="141" t="s">
        <v>26</v>
      </c>
      <c r="C73" s="137" t="s">
        <v>34</v>
      </c>
      <c r="D73" s="133" t="s">
        <v>40</v>
      </c>
      <c r="E73" s="134" t="s">
        <v>37</v>
      </c>
      <c r="F73" s="477" t="s">
        <v>1989</v>
      </c>
      <c r="G73" s="135" t="str">
        <f>VLOOKUP(A73,Plano_V3!$A$26:$G$768,7,0)</f>
        <v>2.1 Em Teste</v>
      </c>
      <c r="H73" s="135" t="s">
        <v>1842</v>
      </c>
      <c r="I73" s="473" t="s">
        <v>2418</v>
      </c>
      <c r="J73" s="359" t="s">
        <v>2245</v>
      </c>
      <c r="K73" s="359" t="s">
        <v>2242</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2325</v>
      </c>
      <c r="V73" s="372"/>
    </row>
    <row r="74" spans="1:22" ht="16.350000000000001" customHeight="1">
      <c r="A74" s="29" t="str">
        <f t="shared" si="2"/>
        <v>ENERGY_CERTIFICATE_EST_INPUTASSUPERFICIE_UTIL</v>
      </c>
      <c r="B74" s="141" t="s">
        <v>26</v>
      </c>
      <c r="C74" s="137" t="s">
        <v>34</v>
      </c>
      <c r="D74" s="133" t="s">
        <v>40</v>
      </c>
      <c r="E74" s="134" t="s">
        <v>37</v>
      </c>
      <c r="F74" s="477" t="s">
        <v>1990</v>
      </c>
      <c r="G74" s="135" t="str">
        <f>VLOOKUP(A74,Plano_V3!$A$26:$G$768,7,0)</f>
        <v>2.1 Em Teste</v>
      </c>
      <c r="H74" s="135" t="s">
        <v>1842</v>
      </c>
      <c r="I74" s="473" t="s">
        <v>2418</v>
      </c>
      <c r="J74" s="359" t="s">
        <v>2245</v>
      </c>
      <c r="K74" s="359" t="s">
        <v>2242</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2325</v>
      </c>
      <c r="V74" s="372"/>
    </row>
    <row r="75" spans="1:22" ht="16.350000000000001" customHeight="1">
      <c r="A75" s="29" t="str">
        <f t="shared" si="2"/>
        <v>ENERGY_CERTIFICATE_EST_INPUTANIO_CONSTRUCCION</v>
      </c>
      <c r="B75" s="141" t="s">
        <v>26</v>
      </c>
      <c r="C75" s="137" t="s">
        <v>34</v>
      </c>
      <c r="D75" s="133" t="s">
        <v>40</v>
      </c>
      <c r="E75" s="134" t="s">
        <v>37</v>
      </c>
      <c r="F75" s="477" t="s">
        <v>1991</v>
      </c>
      <c r="G75" s="135" t="str">
        <f>VLOOKUP(A75,Plano_V3!$A$26:$G$768,7,0)</f>
        <v>2.1 Em Teste</v>
      </c>
      <c r="H75" s="135" t="s">
        <v>1842</v>
      </c>
      <c r="I75" s="473" t="s">
        <v>2418</v>
      </c>
      <c r="J75" s="359" t="s">
        <v>2245</v>
      </c>
      <c r="K75" s="359" t="s">
        <v>2242</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2325</v>
      </c>
      <c r="V75" s="372"/>
    </row>
    <row r="76" spans="1:22" ht="16.350000000000001" customHeight="1">
      <c r="A76" s="29" t="str">
        <f t="shared" si="2"/>
        <v>ENERGY_CERTIFICATE_EST_INPUTTIPO_INMUEBLE_HABITACAO</v>
      </c>
      <c r="B76" s="141" t="s">
        <v>26</v>
      </c>
      <c r="C76" s="137" t="s">
        <v>34</v>
      </c>
      <c r="D76" s="133" t="s">
        <v>40</v>
      </c>
      <c r="E76" s="134" t="s">
        <v>37</v>
      </c>
      <c r="F76" s="477" t="s">
        <v>1992</v>
      </c>
      <c r="G76" s="135" t="str">
        <f>VLOOKUP(A76,Plano_V3!$A$26:$G$768,7,0)</f>
        <v>2.1 Em Teste</v>
      </c>
      <c r="H76" s="135" t="s">
        <v>1842</v>
      </c>
      <c r="I76" s="473" t="s">
        <v>2418</v>
      </c>
      <c r="J76" s="359" t="s">
        <v>2245</v>
      </c>
      <c r="K76" s="359" t="s">
        <v>2242</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2325</v>
      </c>
      <c r="V76" s="372"/>
    </row>
    <row r="77" spans="1:22" ht="16.350000000000001" customHeight="1">
      <c r="A77" s="29" t="str">
        <f t="shared" si="2"/>
        <v>ENERGY_CERTIFICATE_EST_INPUTPISO_APARTAMENTO</v>
      </c>
      <c r="B77" s="141" t="s">
        <v>26</v>
      </c>
      <c r="C77" s="137" t="s">
        <v>34</v>
      </c>
      <c r="D77" s="133" t="s">
        <v>40</v>
      </c>
      <c r="E77" s="134" t="s">
        <v>37</v>
      </c>
      <c r="F77" s="477" t="s">
        <v>1993</v>
      </c>
      <c r="G77" s="135" t="str">
        <f>VLOOKUP(A77,Plano_V3!$A$26:$G$768,7,0)</f>
        <v>2.1 Em Teste</v>
      </c>
      <c r="H77" s="135" t="s">
        <v>1842</v>
      </c>
      <c r="I77" s="473" t="s">
        <v>2418</v>
      </c>
      <c r="J77" s="359" t="s">
        <v>2245</v>
      </c>
      <c r="K77" s="359" t="s">
        <v>2242</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2325</v>
      </c>
      <c r="V77" s="372"/>
    </row>
    <row r="78" spans="1:22" ht="16.350000000000001" customHeight="1">
      <c r="A78" s="29" t="str">
        <f t="shared" si="2"/>
        <v>ENERGY_CERTIFICATE_EST_INPUTCASA_UNIFAMILIAR</v>
      </c>
      <c r="B78" s="141" t="s">
        <v>26</v>
      </c>
      <c r="C78" s="137" t="s">
        <v>34</v>
      </c>
      <c r="D78" s="133" t="s">
        <v>40</v>
      </c>
      <c r="E78" s="134" t="s">
        <v>37</v>
      </c>
      <c r="F78" s="477" t="s">
        <v>1994</v>
      </c>
      <c r="G78" s="135" t="str">
        <f>VLOOKUP(A78,Plano_V3!$A$26:$G$768,7,0)</f>
        <v>2.1 Em Teste</v>
      </c>
      <c r="H78" s="135" t="s">
        <v>1842</v>
      </c>
      <c r="I78" s="473" t="s">
        <v>2418</v>
      </c>
      <c r="J78" s="359" t="s">
        <v>2245</v>
      </c>
      <c r="K78" s="359" t="s">
        <v>2242</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2325</v>
      </c>
      <c r="V78" s="372"/>
    </row>
    <row r="79" spans="1:22" ht="16.350000000000001" customHeight="1">
      <c r="A79" s="29" t="str">
        <f t="shared" si="2"/>
        <v>ENERGY_CERTIFICATE_EST_INPUTTIPO_INMUEBLE_COMERCIO_SERVICOS</v>
      </c>
      <c r="B79" s="141" t="s">
        <v>26</v>
      </c>
      <c r="C79" s="137" t="s">
        <v>34</v>
      </c>
      <c r="D79" s="133" t="s">
        <v>40</v>
      </c>
      <c r="E79" s="134" t="s">
        <v>37</v>
      </c>
      <c r="F79" s="477" t="s">
        <v>1995</v>
      </c>
      <c r="G79" s="135" t="str">
        <f>VLOOKUP(A79,Plano_V3!$A$26:$G$768,7,0)</f>
        <v>2.1 Em Teste</v>
      </c>
      <c r="H79" s="135" t="s">
        <v>1842</v>
      </c>
      <c r="I79" s="473" t="s">
        <v>2418</v>
      </c>
      <c r="J79" s="359" t="s">
        <v>2245</v>
      </c>
      <c r="K79" s="359" t="s">
        <v>2242</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2325</v>
      </c>
      <c r="V79" s="372"/>
    </row>
    <row r="80" spans="1:22" ht="16.350000000000001" customHeight="1">
      <c r="A80" s="29" t="str">
        <f t="shared" si="2"/>
        <v>ENERGY_CERTIFICATE_EST_INPUTNOME_CONSERVATORIA</v>
      </c>
      <c r="B80" s="141" t="s">
        <v>26</v>
      </c>
      <c r="C80" s="137" t="s">
        <v>34</v>
      </c>
      <c r="D80" s="133" t="s">
        <v>40</v>
      </c>
      <c r="E80" s="134" t="s">
        <v>37</v>
      </c>
      <c r="F80" s="477" t="s">
        <v>1996</v>
      </c>
      <c r="G80" s="135" t="str">
        <f>VLOOKUP(A80,Plano_V3!$A$26:$G$768,7,0)</f>
        <v>2.1 Em Teste</v>
      </c>
      <c r="H80" s="135" t="s">
        <v>1842</v>
      </c>
      <c r="I80" s="473" t="s">
        <v>2418</v>
      </c>
      <c r="J80" s="359" t="s">
        <v>2245</v>
      </c>
      <c r="K80" s="359" t="s">
        <v>2242</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2325</v>
      </c>
      <c r="V80" s="372"/>
    </row>
    <row r="81" spans="1:22" ht="16.350000000000001" customHeight="1">
      <c r="A81" s="29" t="str">
        <f t="shared" si="2"/>
        <v>ENERGY_CERTIFICATE_EST_INPUTCOD_CONSERVATORIA</v>
      </c>
      <c r="B81" s="141" t="s">
        <v>26</v>
      </c>
      <c r="C81" s="137" t="s">
        <v>34</v>
      </c>
      <c r="D81" s="133" t="s">
        <v>40</v>
      </c>
      <c r="E81" s="134" t="s">
        <v>37</v>
      </c>
      <c r="F81" s="477" t="s">
        <v>1997</v>
      </c>
      <c r="G81" s="135" t="str">
        <f>VLOOKUP(A81,Plano_V3!$A$26:$G$768,7,0)</f>
        <v>2.1 Em Teste</v>
      </c>
      <c r="H81" s="135" t="s">
        <v>1842</v>
      </c>
      <c r="I81" s="473" t="s">
        <v>2418</v>
      </c>
      <c r="J81" s="359" t="s">
        <v>2245</v>
      </c>
      <c r="K81" s="359" t="s">
        <v>2242</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2325</v>
      </c>
      <c r="V81" s="372"/>
    </row>
    <row r="82" spans="1:22" ht="16.350000000000001" customHeight="1">
      <c r="A82" s="29" t="str">
        <f t="shared" si="2"/>
        <v>ENERGY_CERTIFICATE_EST_INPUTREGISTRO_CONSERVATORIA</v>
      </c>
      <c r="B82" s="141" t="s">
        <v>26</v>
      </c>
      <c r="C82" s="137" t="s">
        <v>34</v>
      </c>
      <c r="D82" s="133" t="s">
        <v>40</v>
      </c>
      <c r="E82" s="134" t="s">
        <v>37</v>
      </c>
      <c r="F82" s="477" t="s">
        <v>1998</v>
      </c>
      <c r="G82" s="135" t="str">
        <f>VLOOKUP(A82,Plano_V3!$A$26:$G$768,7,0)</f>
        <v>2.1 Em Teste</v>
      </c>
      <c r="H82" s="135" t="s">
        <v>1842</v>
      </c>
      <c r="I82" s="473" t="s">
        <v>2418</v>
      </c>
      <c r="J82" s="359" t="s">
        <v>2245</v>
      </c>
      <c r="K82" s="359" t="s">
        <v>2242</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2325</v>
      </c>
      <c r="V82" s="372"/>
    </row>
    <row r="83" spans="1:22" ht="16.350000000000001" customHeight="1">
      <c r="A83" s="29" t="str">
        <f t="shared" si="2"/>
        <v>ENERGY_CERTIFICATE_EST_INPUTART_MATRICIAIS</v>
      </c>
      <c r="B83" s="141" t="s">
        <v>26</v>
      </c>
      <c r="C83" s="137" t="s">
        <v>34</v>
      </c>
      <c r="D83" s="133" t="s">
        <v>40</v>
      </c>
      <c r="E83" s="134" t="s">
        <v>37</v>
      </c>
      <c r="F83" s="477" t="s">
        <v>1999</v>
      </c>
      <c r="G83" s="135" t="str">
        <f>VLOOKUP(A83,Plano_V3!$A$26:$G$768,7,0)</f>
        <v>2.1 Em Teste</v>
      </c>
      <c r="H83" s="135" t="s">
        <v>1842</v>
      </c>
      <c r="I83" s="473" t="s">
        <v>2418</v>
      </c>
      <c r="J83" s="359" t="s">
        <v>2245</v>
      </c>
      <c r="K83" s="359" t="s">
        <v>2242</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2325</v>
      </c>
      <c r="V83" s="372"/>
    </row>
    <row r="84" spans="1:22" ht="16.350000000000001" customHeight="1">
      <c r="A84" s="29" t="str">
        <f t="shared" si="2"/>
        <v>ENERGY_CERTIFICATE_EST_INPUTFRACCAO_AUTONOMA</v>
      </c>
      <c r="B84" s="141" t="s">
        <v>26</v>
      </c>
      <c r="C84" s="137" t="s">
        <v>34</v>
      </c>
      <c r="D84" s="133" t="s">
        <v>40</v>
      </c>
      <c r="E84" s="134" t="s">
        <v>37</v>
      </c>
      <c r="F84" s="477" t="s">
        <v>2000</v>
      </c>
      <c r="G84" s="135" t="str">
        <f>VLOOKUP(A84,Plano_V3!$A$26:$G$768,7,0)</f>
        <v>2.1 Em Teste</v>
      </c>
      <c r="H84" s="135" t="s">
        <v>1842</v>
      </c>
      <c r="I84" s="473" t="s">
        <v>2418</v>
      </c>
      <c r="J84" s="359" t="s">
        <v>2245</v>
      </c>
      <c r="K84" s="359" t="s">
        <v>2242</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2325</v>
      </c>
      <c r="V84" s="372"/>
    </row>
    <row r="85" spans="1:22" ht="16.350000000000001" customHeight="1">
      <c r="A85" s="29" t="str">
        <f t="shared" si="2"/>
        <v>ENERGY_CERTIFICATE_EST_INPUTFINALIDADE_BEM</v>
      </c>
      <c r="B85" s="141" t="s">
        <v>26</v>
      </c>
      <c r="C85" s="137" t="s">
        <v>34</v>
      </c>
      <c r="D85" s="133" t="s">
        <v>40</v>
      </c>
      <c r="E85" s="134" t="s">
        <v>37</v>
      </c>
      <c r="F85" s="477" t="s">
        <v>2001</v>
      </c>
      <c r="G85" s="135" t="str">
        <f>VLOOKUP(A85,Plano_V3!$A$26:$G$768,7,0)</f>
        <v>2.1 Em Teste</v>
      </c>
      <c r="H85" s="135" t="s">
        <v>1842</v>
      </c>
      <c r="I85" s="473" t="s">
        <v>2418</v>
      </c>
      <c r="J85" s="359" t="s">
        <v>2245</v>
      </c>
      <c r="K85" s="359" t="s">
        <v>2242</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2325</v>
      </c>
      <c r="V85" s="372"/>
    </row>
    <row r="86" spans="1:22" ht="16.350000000000001" customHeight="1">
      <c r="A86" s="29" t="str">
        <f t="shared" si="2"/>
        <v>ENERGY_CERTIFICATE_EST_INPUTCLASS_GPT31</v>
      </c>
      <c r="B86" s="141" t="s">
        <v>26</v>
      </c>
      <c r="C86" s="137" t="s">
        <v>34</v>
      </c>
      <c r="D86" s="133" t="s">
        <v>40</v>
      </c>
      <c r="E86" s="134" t="s">
        <v>37</v>
      </c>
      <c r="F86" s="477" t="s">
        <v>2002</v>
      </c>
      <c r="G86" s="135" t="str">
        <f>VLOOKUP(A86,Plano_V3!$A$26:$G$768,7,0)</f>
        <v>2.1 Em Teste</v>
      </c>
      <c r="H86" s="135" t="s">
        <v>1842</v>
      </c>
      <c r="I86" s="473" t="s">
        <v>2418</v>
      </c>
      <c r="J86" s="359" t="s">
        <v>2245</v>
      </c>
      <c r="K86" s="359" t="s">
        <v>2242</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2325</v>
      </c>
      <c r="V86" s="372"/>
    </row>
    <row r="87" spans="1:22" ht="16.350000000000001" customHeight="1">
      <c r="A87" s="29" t="str">
        <f t="shared" si="2"/>
        <v>ENERGY_CERTIFICATE_EST_INPUTCLASS_STCLIM</v>
      </c>
      <c r="B87" s="141" t="s">
        <v>26</v>
      </c>
      <c r="C87" s="137" t="s">
        <v>34</v>
      </c>
      <c r="D87" s="133" t="s">
        <v>40</v>
      </c>
      <c r="E87" s="134" t="s">
        <v>37</v>
      </c>
      <c r="F87" s="477" t="s">
        <v>2003</v>
      </c>
      <c r="G87" s="135" t="str">
        <f>VLOOKUP(A87,Plano_V3!$A$26:$G$768,7,0)</f>
        <v>2.1 Em Teste</v>
      </c>
      <c r="H87" s="135" t="s">
        <v>1842</v>
      </c>
      <c r="I87" s="473" t="s">
        <v>2418</v>
      </c>
      <c r="J87" s="359" t="s">
        <v>2245</v>
      </c>
      <c r="K87" s="359" t="s">
        <v>2242</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2325</v>
      </c>
      <c r="V87" s="372"/>
    </row>
    <row r="88" spans="1:22" ht="16.350000000000001" customHeight="1">
      <c r="A88" s="29" t="str">
        <f t="shared" si="2"/>
        <v>ENERGY_CERTIFICATE_EST_INPUTCONF_STCLIM</v>
      </c>
      <c r="B88" s="141" t="s">
        <v>26</v>
      </c>
      <c r="C88" s="137" t="s">
        <v>34</v>
      </c>
      <c r="D88" s="133" t="s">
        <v>40</v>
      </c>
      <c r="E88" s="134" t="s">
        <v>37</v>
      </c>
      <c r="F88" s="477" t="s">
        <v>2004</v>
      </c>
      <c r="G88" s="135" t="str">
        <f>VLOOKUP(A88,Plano_V3!$A$26:$G$768,7,0)</f>
        <v>2.1 Em Teste</v>
      </c>
      <c r="H88" s="135" t="s">
        <v>1842</v>
      </c>
      <c r="I88" s="473" t="s">
        <v>2418</v>
      </c>
      <c r="J88" s="359" t="s">
        <v>2245</v>
      </c>
      <c r="K88" s="359" t="s">
        <v>2242</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2325</v>
      </c>
      <c r="V88" s="372"/>
    </row>
    <row r="89" spans="1:22" ht="16.350000000000001" customHeight="1">
      <c r="A89" s="29" t="str">
        <f t="shared" si="2"/>
        <v>ENERGY_CERTIFICATE_EST_INPUTCLASSE_ENERGETICA</v>
      </c>
      <c r="B89" s="141" t="s">
        <v>26</v>
      </c>
      <c r="C89" s="137" t="s">
        <v>34</v>
      </c>
      <c r="D89" s="133" t="s">
        <v>40</v>
      </c>
      <c r="E89" s="134" t="s">
        <v>37</v>
      </c>
      <c r="F89" s="477" t="s">
        <v>2005</v>
      </c>
      <c r="G89" s="135" t="str">
        <f>VLOOKUP(A89,Plano_V3!$A$26:$G$768,7,0)</f>
        <v>2.1 Em Teste</v>
      </c>
      <c r="H89" s="135" t="s">
        <v>1842</v>
      </c>
      <c r="I89" s="473" t="s">
        <v>2418</v>
      </c>
      <c r="J89" s="359" t="s">
        <v>2245</v>
      </c>
      <c r="K89" s="359" t="s">
        <v>2242</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2381</v>
      </c>
      <c r="V89" s="372"/>
    </row>
    <row r="90" spans="1:22" ht="16.350000000000001" customHeight="1">
      <c r="A90" s="29" t="str">
        <f t="shared" si="2"/>
        <v>ENERGY_CERTIFICATE_EST_INPUTFIABILIDAD</v>
      </c>
      <c r="B90" s="141" t="s">
        <v>26</v>
      </c>
      <c r="C90" s="137" t="s">
        <v>34</v>
      </c>
      <c r="D90" s="133" t="s">
        <v>40</v>
      </c>
      <c r="E90" s="134" t="s">
        <v>37</v>
      </c>
      <c r="F90" s="477" t="s">
        <v>2006</v>
      </c>
      <c r="G90" s="135" t="str">
        <f>VLOOKUP(A90,Plano_V3!$A$26:$G$768,7,0)</f>
        <v>2.1 Em Teste</v>
      </c>
      <c r="H90" s="135" t="s">
        <v>1842</v>
      </c>
      <c r="I90" s="473" t="s">
        <v>2418</v>
      </c>
      <c r="J90" s="359" t="s">
        <v>2245</v>
      </c>
      <c r="K90" s="359" t="s">
        <v>2242</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2381</v>
      </c>
      <c r="V90" s="372"/>
    </row>
    <row r="91" spans="1:22" ht="16.350000000000001" customHeight="1">
      <c r="A91" s="29" t="str">
        <f t="shared" si="2"/>
        <v>ENERGY_CERTIFICATE_EST_INPUTEMISSIONES</v>
      </c>
      <c r="B91" s="141" t="s">
        <v>26</v>
      </c>
      <c r="C91" s="137" t="s">
        <v>34</v>
      </c>
      <c r="D91" s="133" t="s">
        <v>40</v>
      </c>
      <c r="E91" s="134" t="s">
        <v>37</v>
      </c>
      <c r="F91" s="477" t="s">
        <v>2007</v>
      </c>
      <c r="G91" s="135" t="str">
        <f>VLOOKUP(A91,Plano_V3!$A$26:$G$768,7,0)</f>
        <v>2.1 Em Teste</v>
      </c>
      <c r="H91" s="135" t="s">
        <v>1842</v>
      </c>
      <c r="I91" s="473" t="s">
        <v>2418</v>
      </c>
      <c r="J91" s="359" t="s">
        <v>2245</v>
      </c>
      <c r="K91" s="359" t="s">
        <v>2242</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2381</v>
      </c>
      <c r="V91" s="372"/>
    </row>
    <row r="92" spans="1:22" ht="16.350000000000001" customHeight="1">
      <c r="A92" s="29" t="str">
        <f t="shared" si="2"/>
        <v>ENERGY_CERTIFICATE_EST_INPUTCONSUMOS</v>
      </c>
      <c r="B92" s="141" t="s">
        <v>26</v>
      </c>
      <c r="C92" s="137" t="s">
        <v>34</v>
      </c>
      <c r="D92" s="133" t="s">
        <v>40</v>
      </c>
      <c r="E92" s="134" t="s">
        <v>37</v>
      </c>
      <c r="F92" s="477" t="s">
        <v>2008</v>
      </c>
      <c r="G92" s="135" t="str">
        <f>VLOOKUP(A92,Plano_V3!$A$26:$G$768,7,0)</f>
        <v>2.1 Em Teste</v>
      </c>
      <c r="H92" s="135" t="s">
        <v>1842</v>
      </c>
      <c r="I92" s="473" t="s">
        <v>2418</v>
      </c>
      <c r="J92" s="359" t="s">
        <v>2245</v>
      </c>
      <c r="K92" s="359" t="s">
        <v>2242</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2381</v>
      </c>
      <c r="V92" s="372"/>
    </row>
    <row r="93" spans="1:22" ht="16.350000000000001" customHeight="1">
      <c r="A93" s="29" t="str">
        <f t="shared" si="2"/>
        <v>ENERGY_CERTIFICATE_EST_INPUTDATA_ENVIO</v>
      </c>
      <c r="B93" s="141" t="s">
        <v>26</v>
      </c>
      <c r="C93" s="137" t="s">
        <v>34</v>
      </c>
      <c r="D93" s="133" t="s">
        <v>40</v>
      </c>
      <c r="E93" s="134" t="s">
        <v>37</v>
      </c>
      <c r="F93" s="477" t="s">
        <v>2009</v>
      </c>
      <c r="G93" s="135" t="str">
        <f>VLOOKUP(A93,Plano_V3!$A$26:$G$768,7,0)</f>
        <v>2.1 Em Teste</v>
      </c>
      <c r="H93" s="135" t="s">
        <v>1842</v>
      </c>
      <c r="I93" s="473" t="s">
        <v>2418</v>
      </c>
      <c r="J93" s="359" t="s">
        <v>2245</v>
      </c>
      <c r="K93" s="359" t="s">
        <v>2242</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2381</v>
      </c>
      <c r="V93" s="372"/>
    </row>
    <row r="94" spans="1:22" ht="16.350000000000001" customHeight="1">
      <c r="A94" s="29" t="str">
        <f t="shared" si="2"/>
        <v>PROPERTY_ENERGY_CERTIFICATEEPC</v>
      </c>
      <c r="B94" s="141" t="s">
        <v>26</v>
      </c>
      <c r="C94" s="137" t="s">
        <v>54</v>
      </c>
      <c r="D94" s="133" t="s">
        <v>40</v>
      </c>
      <c r="E94" s="134" t="s">
        <v>123</v>
      </c>
      <c r="F94" s="476" t="s">
        <v>47</v>
      </c>
      <c r="G94" s="135" t="str">
        <f>VLOOKUP(A94,Plano_V3!$A$26:$G$768,7,0)</f>
        <v>2.1 Em Teste</v>
      </c>
      <c r="H94" s="135" t="s">
        <v>1842</v>
      </c>
      <c r="I94" s="473"/>
      <c r="J94" s="359" t="s">
        <v>2245</v>
      </c>
      <c r="K94" s="359" t="s">
        <v>2242</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2323</v>
      </c>
      <c r="V94" s="372"/>
    </row>
    <row r="95" spans="1:22" ht="16.350000000000001" customHeight="1">
      <c r="A95" s="29" t="str">
        <f t="shared" si="2"/>
        <v>PROPERTY_ENERGY_CERTIFICATEPRMRY_ENRGY_DMND_RFRNC_VL</v>
      </c>
      <c r="B95" s="141" t="s">
        <v>26</v>
      </c>
      <c r="C95" s="137" t="s">
        <v>54</v>
      </c>
      <c r="D95" s="133" t="s">
        <v>40</v>
      </c>
      <c r="E95" s="134" t="s">
        <v>123</v>
      </c>
      <c r="F95" s="476" t="s">
        <v>2267</v>
      </c>
      <c r="G95" s="135" t="str">
        <f>VLOOKUP(A95,Plano_V3!$A$26:$G$768,7,0)</f>
        <v>1. Concluído</v>
      </c>
      <c r="H95" s="135" t="s">
        <v>2322</v>
      </c>
      <c r="I95" s="473"/>
      <c r="J95" s="359"/>
      <c r="K95" s="359" t="s">
        <v>2242</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2323</v>
      </c>
      <c r="V95" s="372"/>
    </row>
    <row r="96" spans="1:22" ht="16.350000000000001" customHeight="1">
      <c r="A96" s="29" t="str">
        <f t="shared" si="2"/>
        <v>PROPERTY_ENERGY_CERTIFICATECARBON_EMISSION_VALUE_YEAR</v>
      </c>
      <c r="B96" s="141" t="s">
        <v>26</v>
      </c>
      <c r="C96" s="137" t="s">
        <v>54</v>
      </c>
      <c r="D96" s="133" t="s">
        <v>40</v>
      </c>
      <c r="E96" s="134" t="s">
        <v>123</v>
      </c>
      <c r="F96" s="476" t="s">
        <v>52</v>
      </c>
      <c r="G96" s="135" t="str">
        <f>VLOOKUP(A96,Plano_V3!$A$26:$G$768,7,0)</f>
        <v>2.1 Em Teste</v>
      </c>
      <c r="H96" s="135" t="s">
        <v>1842</v>
      </c>
      <c r="I96" s="473"/>
      <c r="J96" s="359" t="s">
        <v>2245</v>
      </c>
      <c r="K96" s="359" t="s">
        <v>2242</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2323</v>
      </c>
      <c r="V96" s="372"/>
    </row>
    <row r="97" spans="1:22" ht="16.350000000000001" customHeight="1">
      <c r="A97" s="29" t="str">
        <f t="shared" si="2"/>
        <v>modesg_inp_risco_fisico_zipcodecod_pais</v>
      </c>
      <c r="B97" s="141" t="s">
        <v>26</v>
      </c>
      <c r="C97" s="137" t="s">
        <v>181</v>
      </c>
      <c r="D97" s="133" t="s">
        <v>40</v>
      </c>
      <c r="E97" s="134" t="s">
        <v>2157</v>
      </c>
      <c r="F97" s="476" t="s">
        <v>279</v>
      </c>
      <c r="G97" s="135" t="str">
        <f>VLOOKUP(A97,Plano_V3!$A$26:$G$768,7,0)</f>
        <v>1. Concluído</v>
      </c>
      <c r="H97" s="135" t="s">
        <v>1842</v>
      </c>
      <c r="I97" s="473"/>
      <c r="J97" s="368" t="s">
        <v>2309</v>
      </c>
      <c r="K97" s="359" t="s">
        <v>2242</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2316</v>
      </c>
      <c r="S97" s="372"/>
      <c r="T97" s="372"/>
      <c r="U97" s="372" t="s">
        <v>2324</v>
      </c>
      <c r="V97" s="324" t="s">
        <v>1859</v>
      </c>
    </row>
    <row r="98" spans="1:22" ht="16.350000000000001" customHeight="1">
      <c r="A98" s="29" t="str">
        <f t="shared" si="2"/>
        <v>modesg_inp_risco_fisico_zipcodelocalizacao</v>
      </c>
      <c r="B98" s="141" t="s">
        <v>26</v>
      </c>
      <c r="C98" s="137" t="s">
        <v>181</v>
      </c>
      <c r="D98" s="133" t="s">
        <v>40</v>
      </c>
      <c r="E98" s="134" t="s">
        <v>2157</v>
      </c>
      <c r="F98" s="476" t="s">
        <v>2158</v>
      </c>
      <c r="G98" s="135" t="str">
        <f>VLOOKUP(A98,Plano_V3!$A$26:$G$768,7,0)</f>
        <v>1. Concluído</v>
      </c>
      <c r="H98" s="135" t="s">
        <v>1842</v>
      </c>
      <c r="I98" s="473"/>
      <c r="J98" s="368" t="s">
        <v>2309</v>
      </c>
      <c r="K98" s="359" t="s">
        <v>2242</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2316</v>
      </c>
      <c r="S98" s="372"/>
      <c r="T98" s="372"/>
      <c r="U98" s="372" t="s">
        <v>2324</v>
      </c>
      <c r="V98" s="324" t="s">
        <v>1859</v>
      </c>
    </row>
    <row r="99" spans="1:22" ht="16.350000000000001" customHeight="1">
      <c r="A99" s="29" t="str">
        <f t="shared" si="2"/>
        <v>modesg_inp_risco_fisico_zipcodecod_nace_esg</v>
      </c>
      <c r="B99" s="141" t="s">
        <v>26</v>
      </c>
      <c r="C99" s="137" t="s">
        <v>181</v>
      </c>
      <c r="D99" s="133" t="s">
        <v>40</v>
      </c>
      <c r="E99" s="134" t="s">
        <v>2157</v>
      </c>
      <c r="F99" s="476" t="s">
        <v>281</v>
      </c>
      <c r="G99" s="135" t="str">
        <f>VLOOKUP(A99,Plano_V3!$A$26:$G$768,7,0)</f>
        <v>1. Concluído</v>
      </c>
      <c r="H99" s="135" t="s">
        <v>1842</v>
      </c>
      <c r="I99" s="473"/>
      <c r="J99" s="368" t="s">
        <v>2309</v>
      </c>
      <c r="K99" s="359" t="s">
        <v>2242</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2316</v>
      </c>
      <c r="S99" s="372"/>
      <c r="T99" s="372"/>
      <c r="U99" s="372" t="s">
        <v>2324</v>
      </c>
      <c r="V99" s="324" t="s">
        <v>1859</v>
      </c>
    </row>
    <row r="100" spans="1:22" ht="16.350000000000001" customHeight="1">
      <c r="A100" s="29" t="str">
        <f t="shared" si="2"/>
        <v>modesg_inp_risco_fisico_zipcodeflg_rsc_fsc_agd</v>
      </c>
      <c r="B100" s="141" t="s">
        <v>26</v>
      </c>
      <c r="C100" s="137" t="s">
        <v>181</v>
      </c>
      <c r="D100" s="133" t="s">
        <v>40</v>
      </c>
      <c r="E100" s="134" t="s">
        <v>2157</v>
      </c>
      <c r="F100" s="476" t="s">
        <v>282</v>
      </c>
      <c r="G100" s="135" t="str">
        <f>VLOOKUP(A100,Plano_V3!$A$26:$G$768,7,0)</f>
        <v>1. Concluído</v>
      </c>
      <c r="H100" s="135" t="s">
        <v>1842</v>
      </c>
      <c r="I100" s="473"/>
      <c r="J100" s="368" t="s">
        <v>2309</v>
      </c>
      <c r="K100" s="359" t="s">
        <v>2242</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2316</v>
      </c>
      <c r="S100" s="372"/>
      <c r="T100" s="372"/>
      <c r="U100" s="372" t="s">
        <v>2324</v>
      </c>
      <c r="V100" s="324" t="s">
        <v>1859</v>
      </c>
    </row>
    <row r="101" spans="1:22" ht="16.350000000000001" customHeight="1">
      <c r="A101" s="29" t="str">
        <f t="shared" si="2"/>
        <v>modesg_inp_risco_fisico_zipcodeflg_rsc_fsc_crnc</v>
      </c>
      <c r="B101" s="141" t="s">
        <v>26</v>
      </c>
      <c r="C101" s="137" t="s">
        <v>181</v>
      </c>
      <c r="D101" s="133" t="s">
        <v>40</v>
      </c>
      <c r="E101" s="134" t="s">
        <v>2157</v>
      </c>
      <c r="F101" s="476" t="s">
        <v>283</v>
      </c>
      <c r="G101" s="135" t="str">
        <f>VLOOKUP(A101,Plano_V3!$A$26:$G$768,7,0)</f>
        <v>1. Concluído</v>
      </c>
      <c r="H101" s="135" t="s">
        <v>1842</v>
      </c>
      <c r="I101" s="473"/>
      <c r="J101" s="368" t="s">
        <v>2309</v>
      </c>
      <c r="K101" s="359" t="s">
        <v>2242</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2316</v>
      </c>
      <c r="S101" s="372"/>
      <c r="T101" s="372"/>
      <c r="U101" s="372" t="s">
        <v>2324</v>
      </c>
      <c r="V101" s="324" t="s">
        <v>1859</v>
      </c>
    </row>
    <row r="102" spans="1:22" ht="16.350000000000001" customHeight="1">
      <c r="A102" s="29" t="str">
        <f t="shared" si="2"/>
        <v>modesg_out_bens_imoveisflg_rsc_fsc_agd</v>
      </c>
      <c r="B102" s="141" t="s">
        <v>26</v>
      </c>
      <c r="C102" s="137" t="s">
        <v>310</v>
      </c>
      <c r="D102" s="133" t="s">
        <v>40</v>
      </c>
      <c r="E102" s="134" t="s">
        <v>311</v>
      </c>
      <c r="F102" s="476" t="s">
        <v>282</v>
      </c>
      <c r="G102" s="135" t="str">
        <f>VLOOKUP(A102,Plano_V3!$A$26:$G$768,7,0)</f>
        <v>2.1 Em Teste</v>
      </c>
      <c r="H102" s="135" t="s">
        <v>1842</v>
      </c>
      <c r="I102" s="473"/>
      <c r="J102" s="368" t="s">
        <v>2309</v>
      </c>
      <c r="K102" s="359" t="s">
        <v>2242</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2316</v>
      </c>
      <c r="S102" s="324"/>
      <c r="T102" s="324"/>
      <c r="U102" s="372" t="s">
        <v>2323</v>
      </c>
      <c r="V102" s="324" t="s">
        <v>1859</v>
      </c>
    </row>
    <row r="103" spans="1:22" ht="16.350000000000001" customHeight="1">
      <c r="A103" s="29" t="str">
        <f t="shared" si="2"/>
        <v>modesg_out_bens_imoveisflg_rsc_fsc_crnc</v>
      </c>
      <c r="B103" s="141" t="s">
        <v>26</v>
      </c>
      <c r="C103" s="137" t="s">
        <v>310</v>
      </c>
      <c r="D103" s="133" t="s">
        <v>40</v>
      </c>
      <c r="E103" s="134" t="s">
        <v>311</v>
      </c>
      <c r="F103" s="476" t="s">
        <v>283</v>
      </c>
      <c r="G103" s="135" t="str">
        <f>VLOOKUP(A103,Plano_V3!$A$26:$G$768,7,0)</f>
        <v>2.1 Em Teste</v>
      </c>
      <c r="H103" s="135" t="s">
        <v>1842</v>
      </c>
      <c r="I103" s="473"/>
      <c r="J103" s="368" t="s">
        <v>2309</v>
      </c>
      <c r="K103" s="359" t="s">
        <v>2242</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2316</v>
      </c>
      <c r="S103" s="324"/>
      <c r="T103" s="324"/>
      <c r="U103" s="372" t="s">
        <v>2323</v>
      </c>
      <c r="V103" s="324" t="s">
        <v>1859</v>
      </c>
    </row>
    <row r="104" spans="1:22" ht="16.350000000000001" customHeight="1">
      <c r="A104" s="29" t="str">
        <f t="shared" si="2"/>
        <v>modesg_out_bens_imoveisorigem_flg_rsc_fsc_agd</v>
      </c>
      <c r="B104" s="141" t="s">
        <v>26</v>
      </c>
      <c r="C104" s="137" t="s">
        <v>310</v>
      </c>
      <c r="D104" s="133" t="s">
        <v>40</v>
      </c>
      <c r="E104" s="134" t="s">
        <v>311</v>
      </c>
      <c r="F104" s="476" t="s">
        <v>317</v>
      </c>
      <c r="G104" s="135" t="str">
        <f>VLOOKUP(A104,Plano_V3!$A$26:$G$768,7,0)</f>
        <v>2.1 Em Teste</v>
      </c>
      <c r="H104" s="135" t="s">
        <v>1842</v>
      </c>
      <c r="I104" s="473"/>
      <c r="J104" s="368" t="s">
        <v>2309</v>
      </c>
      <c r="K104" s="359" t="s">
        <v>2242</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2316</v>
      </c>
      <c r="S104" s="324"/>
      <c r="T104" s="324"/>
      <c r="U104" s="372" t="s">
        <v>2323</v>
      </c>
      <c r="V104" s="324"/>
    </row>
    <row r="105" spans="1:22" ht="16.350000000000001" customHeight="1">
      <c r="A105" s="29" t="str">
        <f t="shared" si="2"/>
        <v>modesg_out_bens_imoveisorigem_flg_rsc_fsc_crnc</v>
      </c>
      <c r="B105" s="141" t="s">
        <v>26</v>
      </c>
      <c r="C105" s="137" t="s">
        <v>310</v>
      </c>
      <c r="D105" s="133" t="s">
        <v>40</v>
      </c>
      <c r="E105" s="134" t="s">
        <v>311</v>
      </c>
      <c r="F105" s="476" t="s">
        <v>318</v>
      </c>
      <c r="G105" s="135" t="str">
        <f>VLOOKUP(A105,Plano_V3!$A$26:$G$768,7,0)</f>
        <v>2.1 Em Teste</v>
      </c>
      <c r="H105" s="135" t="s">
        <v>1842</v>
      </c>
      <c r="I105" s="473"/>
      <c r="J105" s="368" t="s">
        <v>2309</v>
      </c>
      <c r="K105" s="359" t="s">
        <v>2242</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2316</v>
      </c>
      <c r="S105" s="324"/>
      <c r="T105" s="324"/>
      <c r="U105" s="372" t="s">
        <v>2323</v>
      </c>
      <c r="V105" s="324"/>
    </row>
    <row r="106" spans="1:22" ht="16.350000000000001" customHeight="1">
      <c r="A106" s="29" t="str">
        <f t="shared" si="2"/>
        <v>modesg_out_empr_info_nfinorigem_scp1_emss</v>
      </c>
      <c r="B106" s="141" t="s">
        <v>26</v>
      </c>
      <c r="C106" s="137" t="s">
        <v>310</v>
      </c>
      <c r="D106" s="133" t="s">
        <v>40</v>
      </c>
      <c r="E106" s="134" t="s">
        <v>325</v>
      </c>
      <c r="F106" s="476" t="s">
        <v>319</v>
      </c>
      <c r="G106" s="135" t="str">
        <f>VLOOKUP(A106,Plano_V3!$A$26:$G$768,7,0)</f>
        <v>2.1 Em Teste</v>
      </c>
      <c r="H106" s="135" t="s">
        <v>1842</v>
      </c>
      <c r="I106" s="473"/>
      <c r="J106" s="153"/>
      <c r="K106" s="359" t="s">
        <v>2242</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2323</v>
      </c>
      <c r="V106" s="324" t="s">
        <v>1859</v>
      </c>
    </row>
    <row r="107" spans="1:22" ht="16.350000000000001" customHeight="1">
      <c r="A107" s="29" t="str">
        <f t="shared" si="2"/>
        <v>modesg_out_empr_info_nfinorigem_scp2_emss</v>
      </c>
      <c r="B107" s="141" t="s">
        <v>26</v>
      </c>
      <c r="C107" s="137" t="s">
        <v>310</v>
      </c>
      <c r="D107" s="133" t="s">
        <v>40</v>
      </c>
      <c r="E107" s="134" t="s">
        <v>325</v>
      </c>
      <c r="F107" s="476" t="s">
        <v>320</v>
      </c>
      <c r="G107" s="135" t="str">
        <f>VLOOKUP(A107,Plano_V3!$A$26:$G$768,7,0)</f>
        <v>2.1 Em Teste</v>
      </c>
      <c r="H107" s="135" t="s">
        <v>1842</v>
      </c>
      <c r="I107" s="473"/>
      <c r="J107" s="153"/>
      <c r="K107" s="359" t="s">
        <v>2242</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2323</v>
      </c>
      <c r="V107" s="324" t="s">
        <v>1859</v>
      </c>
    </row>
    <row r="108" spans="1:22" ht="16.350000000000001" customHeight="1">
      <c r="A108" s="29" t="str">
        <f t="shared" si="2"/>
        <v>modesg_out_empr_info_nfinorigem_scp3_emss</v>
      </c>
      <c r="B108" s="141" t="s">
        <v>26</v>
      </c>
      <c r="C108" s="137" t="s">
        <v>310</v>
      </c>
      <c r="D108" s="133" t="s">
        <v>40</v>
      </c>
      <c r="E108" s="134" t="s">
        <v>325</v>
      </c>
      <c r="F108" s="476" t="s">
        <v>321</v>
      </c>
      <c r="G108" s="135" t="str">
        <f>VLOOKUP(A108,Plano_V3!$A$26:$G$768,7,0)</f>
        <v>2.1 Em Teste</v>
      </c>
      <c r="H108" s="135" t="s">
        <v>1842</v>
      </c>
      <c r="I108" s="473"/>
      <c r="J108" s="153"/>
      <c r="K108" s="359" t="s">
        <v>2242</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2323</v>
      </c>
      <c r="V108" s="324" t="s">
        <v>1859</v>
      </c>
    </row>
    <row r="109" spans="1:22" ht="16.350000000000001" customHeight="1">
      <c r="A109" s="29" t="str">
        <f t="shared" si="2"/>
        <v>modesg_out_empr_info_nfinscp1_emss</v>
      </c>
      <c r="B109" s="141" t="s">
        <v>26</v>
      </c>
      <c r="C109" s="137" t="s">
        <v>310</v>
      </c>
      <c r="D109" s="133" t="s">
        <v>40</v>
      </c>
      <c r="E109" s="134" t="s">
        <v>325</v>
      </c>
      <c r="F109" s="476" t="s">
        <v>285</v>
      </c>
      <c r="G109" s="135" t="str">
        <f>VLOOKUP(A109,Plano_V3!$A$26:$G$768,7,0)</f>
        <v>2.1 Em Teste</v>
      </c>
      <c r="H109" s="135" t="s">
        <v>1842</v>
      </c>
      <c r="I109" s="473"/>
      <c r="J109" s="153"/>
      <c r="K109" s="359" t="s">
        <v>2242</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2323</v>
      </c>
      <c r="V109" s="324" t="s">
        <v>1859</v>
      </c>
    </row>
    <row r="110" spans="1:22" ht="16.350000000000001" customHeight="1">
      <c r="A110" s="29" t="str">
        <f t="shared" si="2"/>
        <v>modesg_out_empr_info_nfinscp2_emss</v>
      </c>
      <c r="B110" s="141" t="s">
        <v>26</v>
      </c>
      <c r="C110" s="137" t="s">
        <v>310</v>
      </c>
      <c r="D110" s="133" t="s">
        <v>40</v>
      </c>
      <c r="E110" s="134" t="s">
        <v>325</v>
      </c>
      <c r="F110" s="476" t="s">
        <v>286</v>
      </c>
      <c r="G110" s="135" t="str">
        <f>VLOOKUP(A110,Plano_V3!$A$26:$G$768,7,0)</f>
        <v>2.1 Em Teste</v>
      </c>
      <c r="H110" s="135" t="s">
        <v>1842</v>
      </c>
      <c r="I110" s="473"/>
      <c r="J110" s="153"/>
      <c r="K110" s="359" t="s">
        <v>2242</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2323</v>
      </c>
      <c r="V110" s="324" t="s">
        <v>1859</v>
      </c>
    </row>
    <row r="111" spans="1:22" ht="16.350000000000001" customHeight="1">
      <c r="A111" s="29" t="str">
        <f t="shared" si="2"/>
        <v>modesg_out_empr_info_nfinscp3_emss</v>
      </c>
      <c r="B111" s="141" t="s">
        <v>26</v>
      </c>
      <c r="C111" s="137" t="s">
        <v>310</v>
      </c>
      <c r="D111" s="133" t="s">
        <v>40</v>
      </c>
      <c r="E111" s="134" t="s">
        <v>325</v>
      </c>
      <c r="F111" s="476" t="s">
        <v>287</v>
      </c>
      <c r="G111" s="135" t="str">
        <f>VLOOKUP(A111,Plano_V3!$A$26:$G$768,7,0)</f>
        <v>2.1 Em Teste</v>
      </c>
      <c r="H111" s="135" t="s">
        <v>1842</v>
      </c>
      <c r="I111" s="473"/>
      <c r="J111" s="153"/>
      <c r="K111" s="359" t="s">
        <v>2242</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2323</v>
      </c>
      <c r="V111" s="324" t="s">
        <v>1859</v>
      </c>
    </row>
    <row r="112" spans="1:22" ht="16.350000000000001" customHeight="1">
      <c r="A112" s="29" t="str">
        <f t="shared" si="2"/>
        <v>modesg_out_empr_info_nfindivida_total</v>
      </c>
      <c r="B112" s="141" t="s">
        <v>26</v>
      </c>
      <c r="C112" s="137" t="s">
        <v>310</v>
      </c>
      <c r="D112" s="133" t="s">
        <v>40</v>
      </c>
      <c r="E112" s="134" t="s">
        <v>325</v>
      </c>
      <c r="F112" s="476" t="s">
        <v>295</v>
      </c>
      <c r="G112" s="135" t="str">
        <f>VLOOKUP(A112,Plano_V3!$A$26:$G$768,7,0)</f>
        <v>2.1 Em Teste</v>
      </c>
      <c r="H112" s="135" t="s">
        <v>1842</v>
      </c>
      <c r="I112" s="473"/>
      <c r="J112" s="153"/>
      <c r="K112" s="359" t="s">
        <v>2242</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2323</v>
      </c>
      <c r="V112" s="324" t="s">
        <v>1859</v>
      </c>
    </row>
    <row r="113" spans="1:22" ht="16.350000000000001" customHeight="1">
      <c r="A113" s="29" t="str">
        <f t="shared" si="2"/>
        <v>modesg_out_empr_info_nfincapital_proprio</v>
      </c>
      <c r="B113" s="141" t="s">
        <v>26</v>
      </c>
      <c r="C113" s="137" t="s">
        <v>310</v>
      </c>
      <c r="D113" s="133" t="s">
        <v>40</v>
      </c>
      <c r="E113" s="134" t="s">
        <v>325</v>
      </c>
      <c r="F113" s="476" t="s">
        <v>296</v>
      </c>
      <c r="G113" s="135" t="str">
        <f>VLOOKUP(A113,Plano_V3!$A$26:$G$768,7,0)</f>
        <v>2.1 Em Teste</v>
      </c>
      <c r="H113" s="135" t="s">
        <v>1842</v>
      </c>
      <c r="I113" s="473"/>
      <c r="J113" s="153"/>
      <c r="K113" s="359" t="s">
        <v>2242</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2323</v>
      </c>
      <c r="V113" s="324" t="s">
        <v>1859</v>
      </c>
    </row>
    <row r="114" spans="1:22" ht="16.350000000000001" customHeight="1">
      <c r="A114" s="29" t="str">
        <f t="shared" si="2"/>
        <v>lt004_protectionflg_act_physcl_rsk</v>
      </c>
      <c r="B114" s="141" t="s">
        <v>26</v>
      </c>
      <c r="C114" s="137" t="s">
        <v>26</v>
      </c>
      <c r="D114" s="133" t="s">
        <v>40</v>
      </c>
      <c r="E114" s="136" t="s">
        <v>368</v>
      </c>
      <c r="F114" s="480" t="s">
        <v>357</v>
      </c>
      <c r="G114" s="489" t="str">
        <f>VLOOKUP(A114,Plano_V3!$A$26:$G$768,7,0)</f>
        <v>2.1 Em Teste</v>
      </c>
      <c r="H114" s="135" t="s">
        <v>1842</v>
      </c>
      <c r="I114" s="473"/>
      <c r="J114" s="142"/>
      <c r="K114" s="142" t="s">
        <v>2242</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2323</v>
      </c>
      <c r="V114" s="324"/>
    </row>
    <row r="115" spans="1:22" ht="16.350000000000001" customHeight="1">
      <c r="A115" s="29" t="str">
        <f t="shared" si="2"/>
        <v>lt004_protectionflg_chrnc_physcl_rsk</v>
      </c>
      <c r="B115" s="141" t="s">
        <v>26</v>
      </c>
      <c r="C115" s="137" t="s">
        <v>26</v>
      </c>
      <c r="D115" s="133" t="s">
        <v>40</v>
      </c>
      <c r="E115" s="136" t="s">
        <v>368</v>
      </c>
      <c r="F115" s="480" t="s">
        <v>358</v>
      </c>
      <c r="G115" s="489" t="str">
        <f>VLOOKUP(A115,Plano_V3!$A$26:$G$768,7,0)</f>
        <v>2.1 Em Teste</v>
      </c>
      <c r="H115" s="135" t="s">
        <v>1842</v>
      </c>
      <c r="I115" s="473"/>
      <c r="J115" s="142"/>
      <c r="K115" s="142" t="s">
        <v>2242</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2323</v>
      </c>
      <c r="V115" s="324"/>
    </row>
    <row r="116" spans="1:22" ht="16.350000000000001" customHeight="1">
      <c r="A116" s="29" t="str">
        <f t="shared" si="2"/>
        <v>modesg_out_empr_info_nfincod_nace_esg</v>
      </c>
      <c r="B116" s="141" t="s">
        <v>26</v>
      </c>
      <c r="C116" s="137" t="s">
        <v>310</v>
      </c>
      <c r="D116" s="133" t="s">
        <v>40</v>
      </c>
      <c r="E116" s="134" t="s">
        <v>325</v>
      </c>
      <c r="F116" s="479" t="s">
        <v>281</v>
      </c>
      <c r="G116" s="210" t="str">
        <f>VLOOKUP(A116,Plano_V3!$A$26:$G$768,7,0)</f>
        <v xml:space="preserve">6. Em implementação </v>
      </c>
      <c r="H116" s="135" t="s">
        <v>2322</v>
      </c>
      <c r="I116" s="473"/>
      <c r="J116" s="368" t="s">
        <v>2245</v>
      </c>
      <c r="K116" s="359" t="s">
        <v>2243</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2323</v>
      </c>
      <c r="V116" s="324" t="s">
        <v>1858</v>
      </c>
    </row>
    <row r="117" spans="1:22" ht="16.350000000000001" customHeight="1">
      <c r="A117" s="29" t="str">
        <f t="shared" si="2"/>
        <v>modesg_out_empr_info_nfinflg_rsc_fsc_agd</v>
      </c>
      <c r="B117" s="141" t="s">
        <v>26</v>
      </c>
      <c r="C117" s="137" t="s">
        <v>310</v>
      </c>
      <c r="D117" s="133" t="s">
        <v>40</v>
      </c>
      <c r="E117" s="134" t="s">
        <v>325</v>
      </c>
      <c r="F117" s="476" t="s">
        <v>282</v>
      </c>
      <c r="G117" s="135" t="str">
        <f>VLOOKUP(A117,Plano_V3!$A$26:$G$768,7,0)</f>
        <v xml:space="preserve">6. Em implementação </v>
      </c>
      <c r="H117" s="135" t="s">
        <v>2322</v>
      </c>
      <c r="I117" s="473"/>
      <c r="J117" s="368" t="s">
        <v>2309</v>
      </c>
      <c r="K117" s="359" t="s">
        <v>2243</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2316</v>
      </c>
      <c r="S117" s="324"/>
      <c r="T117" s="324"/>
      <c r="U117" s="372" t="s">
        <v>2365</v>
      </c>
      <c r="V117" s="324" t="s">
        <v>1859</v>
      </c>
    </row>
    <row r="118" spans="1:22" ht="16.350000000000001" customHeight="1">
      <c r="A118" s="29" t="str">
        <f t="shared" si="2"/>
        <v>modesg_out_empr_info_nfinflg_rsc_fsc_crnc</v>
      </c>
      <c r="B118" s="141" t="s">
        <v>26</v>
      </c>
      <c r="C118" s="137" t="s">
        <v>310</v>
      </c>
      <c r="D118" s="133" t="s">
        <v>40</v>
      </c>
      <c r="E118" s="134" t="s">
        <v>325</v>
      </c>
      <c r="F118" s="476" t="s">
        <v>283</v>
      </c>
      <c r="G118" s="135" t="str">
        <f>VLOOKUP(A118,Plano_V3!$A$26:$G$768,7,0)</f>
        <v xml:space="preserve">6. Em implementação </v>
      </c>
      <c r="H118" s="135" t="s">
        <v>2322</v>
      </c>
      <c r="I118" s="473"/>
      <c r="J118" s="368" t="s">
        <v>2309</v>
      </c>
      <c r="K118" s="359" t="s">
        <v>2243</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2316</v>
      </c>
      <c r="S118" s="324"/>
      <c r="T118" s="324"/>
      <c r="U118" s="372" t="s">
        <v>2365</v>
      </c>
      <c r="V118" s="324" t="s">
        <v>1859</v>
      </c>
    </row>
    <row r="119" spans="1:22" ht="16.350000000000001" customHeight="1">
      <c r="A119" s="29" t="str">
        <f t="shared" si="2"/>
        <v>modesg_out_empr_info_nfinorigem_flg_rsc_fsc_agd</v>
      </c>
      <c r="B119" s="141" t="s">
        <v>26</v>
      </c>
      <c r="C119" s="137" t="s">
        <v>310</v>
      </c>
      <c r="D119" s="133" t="s">
        <v>40</v>
      </c>
      <c r="E119" s="134" t="s">
        <v>325</v>
      </c>
      <c r="F119" s="476" t="s">
        <v>317</v>
      </c>
      <c r="G119" s="135" t="str">
        <f>VLOOKUP(A119,Plano_V3!$A$26:$G$768,7,0)</f>
        <v xml:space="preserve">6. Em implementação </v>
      </c>
      <c r="H119" s="135" t="s">
        <v>2322</v>
      </c>
      <c r="I119" s="473"/>
      <c r="J119" s="368" t="s">
        <v>2309</v>
      </c>
      <c r="K119" s="359" t="s">
        <v>2243</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2316</v>
      </c>
      <c r="S119" s="324"/>
      <c r="T119" s="324"/>
      <c r="U119" s="372" t="s">
        <v>2365</v>
      </c>
      <c r="V119" s="324" t="s">
        <v>1859</v>
      </c>
    </row>
    <row r="120" spans="1:22" ht="16.350000000000001" customHeight="1">
      <c r="A120" s="29" t="str">
        <f t="shared" si="2"/>
        <v>modesg_out_empr_info_nfinorigem_flg_rsc_fsc_crnc</v>
      </c>
      <c r="B120" s="141" t="s">
        <v>26</v>
      </c>
      <c r="C120" s="137" t="s">
        <v>310</v>
      </c>
      <c r="D120" s="133" t="s">
        <v>40</v>
      </c>
      <c r="E120" s="134" t="s">
        <v>325</v>
      </c>
      <c r="F120" s="476" t="s">
        <v>318</v>
      </c>
      <c r="G120" s="135" t="str">
        <f>VLOOKUP(A120,Plano_V3!$A$26:$G$768,7,0)</f>
        <v xml:space="preserve">6. Em implementação </v>
      </c>
      <c r="H120" s="135" t="s">
        <v>2322</v>
      </c>
      <c r="I120" s="473"/>
      <c r="J120" s="368" t="s">
        <v>2309</v>
      </c>
      <c r="K120" s="359" t="s">
        <v>2243</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2316</v>
      </c>
      <c r="S120" s="324"/>
      <c r="T120" s="324"/>
      <c r="U120" s="372" t="s">
        <v>2365</v>
      </c>
      <c r="V120" s="324" t="s">
        <v>1859</v>
      </c>
    </row>
    <row r="121" spans="1:22" ht="16.350000000000001" customHeight="1">
      <c r="A121" s="29" t="str">
        <f t="shared" si="2"/>
        <v>PROPERTY_ENERGY_CERTIFICATEEP_SCORE</v>
      </c>
      <c r="B121" s="141" t="s">
        <v>26</v>
      </c>
      <c r="C121" s="137" t="s">
        <v>54</v>
      </c>
      <c r="D121" s="133" t="s">
        <v>40</v>
      </c>
      <c r="E121" s="134" t="s">
        <v>123</v>
      </c>
      <c r="F121" s="476" t="s">
        <v>135</v>
      </c>
      <c r="G121" s="135" t="str">
        <f>VLOOKUP(A121,Plano_V3!$A$26:$G$768,7,0)</f>
        <v>4. Validação EF</v>
      </c>
      <c r="H121" s="135" t="s">
        <v>614</v>
      </c>
      <c r="I121" s="473"/>
      <c r="J121" s="359" t="s">
        <v>2428</v>
      </c>
      <c r="K121" s="359" t="s">
        <v>2244</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2323</v>
      </c>
      <c r="V121" s="372"/>
    </row>
    <row r="122" spans="1:22" ht="16.350000000000001" customHeight="1">
      <c r="A122" s="29" t="str">
        <f t="shared" si="2"/>
        <v>PROPERTY_ENERGY_CERTIFICATEENERGY_CONSUMPTION_VALUE_YEAR</v>
      </c>
      <c r="B122" s="141" t="s">
        <v>26</v>
      </c>
      <c r="C122" s="137" t="s">
        <v>54</v>
      </c>
      <c r="D122" s="133" t="s">
        <v>40</v>
      </c>
      <c r="E122" s="134" t="s">
        <v>123</v>
      </c>
      <c r="F122" s="476" t="s">
        <v>51</v>
      </c>
      <c r="G122" s="135" t="str">
        <f>VLOOKUP(A122,Plano_V3!$A$26:$G$768,7,0)</f>
        <v>4. Validação EF</v>
      </c>
      <c r="H122" s="135" t="s">
        <v>614</v>
      </c>
      <c r="I122" s="473"/>
      <c r="J122" s="359" t="s">
        <v>2428</v>
      </c>
      <c r="K122" s="359" t="s">
        <v>2244</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2323</v>
      </c>
      <c r="V122" s="372"/>
    </row>
    <row r="123" spans="1:22" ht="16.350000000000001" customHeight="1">
      <c r="A123" s="29" t="str">
        <f t="shared" si="2"/>
        <v>modesg_param_sfics_taxon_europeiacod_regra</v>
      </c>
      <c r="B123" s="141" t="s">
        <v>26</v>
      </c>
      <c r="C123" s="137" t="s">
        <v>181</v>
      </c>
      <c r="D123" s="133" t="s">
        <v>40</v>
      </c>
      <c r="E123" s="134" t="s">
        <v>2099</v>
      </c>
      <c r="F123" s="476" t="s">
        <v>191</v>
      </c>
      <c r="G123" s="135" t="str">
        <f>VLOOKUP(A123,Plano_V3!$A$26:$G$768,7,0)</f>
        <v xml:space="preserve">6. Em implementação </v>
      </c>
      <c r="H123" s="135" t="s">
        <v>2322</v>
      </c>
      <c r="I123" s="473"/>
      <c r="J123" s="153"/>
      <c r="K123" s="359" t="s">
        <v>2244</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2323</v>
      </c>
      <c r="V123" s="324" t="s">
        <v>2311</v>
      </c>
    </row>
    <row r="124" spans="1:22" ht="16.350000000000001" customHeight="1">
      <c r="A124" s="29" t="str">
        <f t="shared" si="2"/>
        <v>modesg_param_sfics_taxon_europeianivel</v>
      </c>
      <c r="B124" s="141" t="s">
        <v>26</v>
      </c>
      <c r="C124" s="137" t="s">
        <v>181</v>
      </c>
      <c r="D124" s="133" t="s">
        <v>40</v>
      </c>
      <c r="E124" s="134" t="s">
        <v>2099</v>
      </c>
      <c r="F124" s="476" t="s">
        <v>2411</v>
      </c>
      <c r="G124" s="135" t="str">
        <f>VLOOKUP(A124,Plano_V3!$A$26:$G$768,7,0)</f>
        <v xml:space="preserve">6. Em implementação </v>
      </c>
      <c r="H124" s="135" t="s">
        <v>2322</v>
      </c>
      <c r="I124" s="473"/>
      <c r="J124" s="153"/>
      <c r="K124" s="359" t="s">
        <v>2244</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2323</v>
      </c>
      <c r="V124" s="324" t="s">
        <v>2311</v>
      </c>
    </row>
    <row r="125" spans="1:22" ht="16.350000000000001" customHeight="1">
      <c r="A125" s="29" t="str">
        <f t="shared" si="2"/>
        <v>modesg_param_sfics_taxon_europeiagrupo_regra</v>
      </c>
      <c r="B125" s="141" t="s">
        <v>26</v>
      </c>
      <c r="C125" s="137" t="s">
        <v>181</v>
      </c>
      <c r="D125" s="133" t="s">
        <v>40</v>
      </c>
      <c r="E125" s="134" t="s">
        <v>2099</v>
      </c>
      <c r="F125" s="476" t="s">
        <v>2419</v>
      </c>
      <c r="G125" s="135" t="str">
        <f>VLOOKUP(A125,Plano_V3!$A$26:$G$768,7,0)</f>
        <v xml:space="preserve">6. Em implementação </v>
      </c>
      <c r="H125" s="135" t="s">
        <v>2322</v>
      </c>
      <c r="I125" s="473"/>
      <c r="J125" s="153"/>
      <c r="K125" s="359" t="s">
        <v>2244</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2430</v>
      </c>
      <c r="V125" s="324"/>
    </row>
    <row r="126" spans="1:22" ht="16.350000000000001" customHeight="1">
      <c r="A126" s="29" t="str">
        <f t="shared" si="2"/>
        <v>modesg_param_sfics_taxon_europeiadscrc</v>
      </c>
      <c r="B126" s="141" t="s">
        <v>26</v>
      </c>
      <c r="C126" s="137" t="s">
        <v>181</v>
      </c>
      <c r="D126" s="133" t="s">
        <v>40</v>
      </c>
      <c r="E126" s="134" t="s">
        <v>2099</v>
      </c>
      <c r="F126" s="476" t="s">
        <v>197</v>
      </c>
      <c r="G126" s="135" t="str">
        <f>VLOOKUP(A126,Plano_V3!$A$26:$G$768,7,0)</f>
        <v xml:space="preserve">6. Em implementação </v>
      </c>
      <c r="H126" s="135" t="s">
        <v>2322</v>
      </c>
      <c r="I126" s="473"/>
      <c r="J126" s="153"/>
      <c r="K126" s="359" t="s">
        <v>2244</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2323</v>
      </c>
      <c r="V126" s="324" t="s">
        <v>2311</v>
      </c>
    </row>
    <row r="127" spans="1:22" ht="16.350000000000001" customHeight="1">
      <c r="A127" s="29" t="str">
        <f t="shared" si="2"/>
        <v>modesg_param_sfics_taxon_europeiacomite</v>
      </c>
      <c r="B127" s="141" t="s">
        <v>26</v>
      </c>
      <c r="C127" s="137" t="s">
        <v>181</v>
      </c>
      <c r="D127" s="133" t="s">
        <v>40</v>
      </c>
      <c r="E127" s="134" t="s">
        <v>2099</v>
      </c>
      <c r="F127" s="476" t="s">
        <v>192</v>
      </c>
      <c r="G127" s="135" t="str">
        <f>VLOOKUP(A127,Plano_V3!$A$26:$G$768,7,0)</f>
        <v xml:space="preserve">6. Em implementação </v>
      </c>
      <c r="H127" s="135" t="s">
        <v>2322</v>
      </c>
      <c r="I127" s="473"/>
      <c r="J127" s="153"/>
      <c r="K127" s="359" t="s">
        <v>2244</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2323</v>
      </c>
      <c r="V127" s="324" t="s">
        <v>2311</v>
      </c>
    </row>
    <row r="128" spans="1:22" ht="16.350000000000001" customHeight="1">
      <c r="A128" s="29" t="str">
        <f t="shared" si="2"/>
        <v>modesg_param_sfics_taxon_europeiadata_aprvc</v>
      </c>
      <c r="B128" s="141" t="s">
        <v>26</v>
      </c>
      <c r="C128" s="137" t="s">
        <v>181</v>
      </c>
      <c r="D128" s="133" t="s">
        <v>40</v>
      </c>
      <c r="E128" s="134" t="s">
        <v>2099</v>
      </c>
      <c r="F128" s="476" t="s">
        <v>193</v>
      </c>
      <c r="G128" s="135" t="str">
        <f>VLOOKUP(A128,Plano_V3!$A$26:$G$768,7,0)</f>
        <v xml:space="preserve">6. Em implementação </v>
      </c>
      <c r="H128" s="135" t="s">
        <v>2322</v>
      </c>
      <c r="I128" s="473"/>
      <c r="J128" s="153"/>
      <c r="K128" s="359" t="s">
        <v>2244</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2323</v>
      </c>
      <c r="V128" s="324" t="s">
        <v>2311</v>
      </c>
    </row>
    <row r="129" spans="1:22" ht="16.350000000000001" customHeight="1">
      <c r="A129" s="29" t="str">
        <f t="shared" si="2"/>
        <v>modesg_param_sfics_taxon_europeiadata_inicial</v>
      </c>
      <c r="B129" s="141" t="s">
        <v>26</v>
      </c>
      <c r="C129" s="137" t="s">
        <v>181</v>
      </c>
      <c r="D129" s="133" t="s">
        <v>40</v>
      </c>
      <c r="E129" s="134" t="s">
        <v>2099</v>
      </c>
      <c r="F129" s="476" t="s">
        <v>195</v>
      </c>
      <c r="G129" s="135" t="str">
        <f>VLOOKUP(A129,Plano_V3!$A$26:$G$768,7,0)</f>
        <v xml:space="preserve">6. Em implementação </v>
      </c>
      <c r="H129" s="135" t="s">
        <v>2322</v>
      </c>
      <c r="I129" s="473"/>
      <c r="J129" s="153"/>
      <c r="K129" s="359" t="s">
        <v>2244</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2323</v>
      </c>
      <c r="V129" s="324" t="s">
        <v>2311</v>
      </c>
    </row>
    <row r="130" spans="1:22" ht="16.350000000000001" customHeight="1">
      <c r="A130" s="29" t="str">
        <f t="shared" si="2"/>
        <v>modesg_param_sfics_taxon_europeiadata_final</v>
      </c>
      <c r="B130" s="141" t="s">
        <v>26</v>
      </c>
      <c r="C130" s="137" t="s">
        <v>181</v>
      </c>
      <c r="D130" s="133" t="s">
        <v>40</v>
      </c>
      <c r="E130" s="134" t="s">
        <v>2099</v>
      </c>
      <c r="F130" s="476" t="s">
        <v>194</v>
      </c>
      <c r="G130" s="135" t="str">
        <f>VLOOKUP(A130,Plano_V3!$A$26:$G$768,7,0)</f>
        <v xml:space="preserve">6. Em implementação </v>
      </c>
      <c r="H130" s="135" t="s">
        <v>2322</v>
      </c>
      <c r="I130" s="473"/>
      <c r="J130" s="153"/>
      <c r="K130" s="359" t="s">
        <v>2244</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2323</v>
      </c>
      <c r="V130" s="324" t="s">
        <v>2311</v>
      </c>
    </row>
    <row r="131" spans="1:22" ht="16.350000000000001" customHeight="1">
      <c r="A131" s="29" t="str">
        <f t="shared" si="2"/>
        <v>modesg_param_sfics_taxon_europeiazcliente</v>
      </c>
      <c r="B131" s="141" t="s">
        <v>26</v>
      </c>
      <c r="C131" s="137" t="s">
        <v>181</v>
      </c>
      <c r="D131" s="133" t="s">
        <v>40</v>
      </c>
      <c r="E131" s="134" t="s">
        <v>2099</v>
      </c>
      <c r="F131" s="476" t="s">
        <v>209</v>
      </c>
      <c r="G131" s="135" t="str">
        <f>VLOOKUP(A131,Plano_V3!$A$26:$G$768,7,0)</f>
        <v xml:space="preserve">6. Em implementação </v>
      </c>
      <c r="H131" s="135" t="s">
        <v>2322</v>
      </c>
      <c r="I131" s="473"/>
      <c r="J131" s="153"/>
      <c r="K131" s="359" t="s">
        <v>2244</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2323</v>
      </c>
      <c r="V131" s="324" t="s">
        <v>2311</v>
      </c>
    </row>
    <row r="132" spans="1:22" ht="16.350000000000001" customHeight="1">
      <c r="A132" s="29" t="str">
        <f t="shared" si="2"/>
        <v>modesg_param_sfics_taxon_europeiacempcta</v>
      </c>
      <c r="B132" s="141" t="s">
        <v>26</v>
      </c>
      <c r="C132" s="137" t="s">
        <v>181</v>
      </c>
      <c r="D132" s="133" t="s">
        <v>40</v>
      </c>
      <c r="E132" s="134" t="s">
        <v>2099</v>
      </c>
      <c r="F132" s="476" t="s">
        <v>2406</v>
      </c>
      <c r="G132" s="135" t="str">
        <f>VLOOKUP(A132,Plano_V3!$A$26:$G$768,7,0)</f>
        <v xml:space="preserve">6. Em implementação </v>
      </c>
      <c r="H132" s="135" t="s">
        <v>2322</v>
      </c>
      <c r="I132" s="473"/>
      <c r="J132" s="153"/>
      <c r="K132" s="359" t="s">
        <v>2244</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2325</v>
      </c>
      <c r="V132" s="324" t="s">
        <v>2311</v>
      </c>
    </row>
    <row r="133" spans="1:22" ht="16.350000000000001" customHeight="1">
      <c r="A133" s="29" t="str">
        <f t="shared" si="2"/>
        <v>modesg_param_sfics_taxon_europeiackbalcao</v>
      </c>
      <c r="B133" s="141" t="s">
        <v>26</v>
      </c>
      <c r="C133" s="137" t="s">
        <v>181</v>
      </c>
      <c r="D133" s="133" t="s">
        <v>40</v>
      </c>
      <c r="E133" s="134" t="s">
        <v>2099</v>
      </c>
      <c r="F133" s="476" t="s">
        <v>457</v>
      </c>
      <c r="G133" s="135" t="str">
        <f>VLOOKUP(A133,Plano_V3!$A$26:$G$768,7,0)</f>
        <v xml:space="preserve">6. Em implementação </v>
      </c>
      <c r="H133" s="135" t="s">
        <v>2322</v>
      </c>
      <c r="I133" s="473"/>
      <c r="J133" s="153"/>
      <c r="K133" s="359" t="s">
        <v>2244</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2323</v>
      </c>
      <c r="V133" s="324" t="s">
        <v>2311</v>
      </c>
    </row>
    <row r="134" spans="1:22" ht="16.350000000000001" customHeight="1">
      <c r="A134" s="29" t="str">
        <f t="shared" si="2"/>
        <v>modesg_param_sfics_taxon_europeiacknumcta</v>
      </c>
      <c r="B134" s="141" t="s">
        <v>26</v>
      </c>
      <c r="C134" s="137" t="s">
        <v>181</v>
      </c>
      <c r="D134" s="133" t="s">
        <v>40</v>
      </c>
      <c r="E134" s="134" t="s">
        <v>2099</v>
      </c>
      <c r="F134" s="476" t="s">
        <v>458</v>
      </c>
      <c r="G134" s="135" t="str">
        <f>VLOOKUP(A134,Plano_V3!$A$26:$G$768,7,0)</f>
        <v xml:space="preserve">6. Em implementação </v>
      </c>
      <c r="H134" s="135" t="s">
        <v>2322</v>
      </c>
      <c r="I134" s="473"/>
      <c r="J134" s="153"/>
      <c r="K134" s="359" t="s">
        <v>2244</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2323</v>
      </c>
      <c r="V134" s="324" t="s">
        <v>2311</v>
      </c>
    </row>
    <row r="135" spans="1:22" ht="16.350000000000001" customHeight="1">
      <c r="A135" s="29" t="str">
        <f t="shared" si="2"/>
        <v>modesg_param_sfics_taxon_europeiazdeposit</v>
      </c>
      <c r="B135" s="141" t="s">
        <v>26</v>
      </c>
      <c r="C135" s="137" t="s">
        <v>181</v>
      </c>
      <c r="D135" s="133" t="s">
        <v>40</v>
      </c>
      <c r="E135" s="134" t="s">
        <v>2099</v>
      </c>
      <c r="F135" s="476" t="s">
        <v>210</v>
      </c>
      <c r="G135" s="135" t="str">
        <f>VLOOKUP(A135,Plano_V3!$A$26:$G$768,7,0)</f>
        <v xml:space="preserve">6. Em implementação </v>
      </c>
      <c r="H135" s="135" t="s">
        <v>2322</v>
      </c>
      <c r="I135" s="473"/>
      <c r="J135" s="153"/>
      <c r="K135" s="359" t="s">
        <v>2244</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2323</v>
      </c>
      <c r="V135" s="324" t="s">
        <v>2311</v>
      </c>
    </row>
    <row r="136" spans="1:22" ht="16.350000000000001" customHeight="1">
      <c r="A136" s="29" t="str">
        <f t="shared" si="2"/>
        <v>modesg_param_sfics_taxon_europeiackmetamis</v>
      </c>
      <c r="B136" s="141" t="s">
        <v>26</v>
      </c>
      <c r="C136" s="137" t="s">
        <v>181</v>
      </c>
      <c r="D136" s="133" t="s">
        <v>40</v>
      </c>
      <c r="E136" s="134" t="s">
        <v>2099</v>
      </c>
      <c r="F136" s="476" t="s">
        <v>185</v>
      </c>
      <c r="G136" s="135" t="str">
        <f>VLOOKUP(A136,Plano_V3!$A$26:$G$768,7,0)</f>
        <v xml:space="preserve">6. Em implementação </v>
      </c>
      <c r="H136" s="135" t="s">
        <v>2322</v>
      </c>
      <c r="I136" s="473"/>
      <c r="J136" s="153"/>
      <c r="K136" s="359" t="s">
        <v>2244</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2323</v>
      </c>
      <c r="V136" s="324" t="s">
        <v>2311</v>
      </c>
    </row>
    <row r="137" spans="1:22" ht="16.350000000000001" customHeight="1">
      <c r="A137" s="29" t="str">
        <f t="shared" ref="A137:A200" si="3">E137&amp;F137</f>
        <v>modesg_param_sfics_taxon_europeiackprodmi</v>
      </c>
      <c r="B137" s="141" t="s">
        <v>26</v>
      </c>
      <c r="C137" s="137" t="s">
        <v>181</v>
      </c>
      <c r="D137" s="133" t="s">
        <v>40</v>
      </c>
      <c r="E137" s="134" t="s">
        <v>2099</v>
      </c>
      <c r="F137" s="476" t="s">
        <v>186</v>
      </c>
      <c r="G137" s="135" t="str">
        <f>VLOOKUP(A137,Plano_V3!$A$26:$G$768,7,0)</f>
        <v xml:space="preserve">6. Em implementação </v>
      </c>
      <c r="H137" s="135" t="s">
        <v>2322</v>
      </c>
      <c r="I137" s="473"/>
      <c r="J137" s="153"/>
      <c r="K137" s="359" t="s">
        <v>2244</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2323</v>
      </c>
      <c r="V137" s="324" t="s">
        <v>2311</v>
      </c>
    </row>
    <row r="138" spans="1:22" ht="16.350000000000001" customHeight="1">
      <c r="A138" s="29" t="str">
        <f t="shared" si="3"/>
        <v>modesg_param_sfics_taxon_europeiacmetanseg</v>
      </c>
      <c r="B138" s="141" t="s">
        <v>26</v>
      </c>
      <c r="C138" s="137" t="s">
        <v>181</v>
      </c>
      <c r="D138" s="133" t="s">
        <v>40</v>
      </c>
      <c r="E138" s="134" t="s">
        <v>2099</v>
      </c>
      <c r="F138" s="476" t="s">
        <v>187</v>
      </c>
      <c r="G138" s="135" t="str">
        <f>VLOOKUP(A138,Plano_V3!$A$26:$G$768,7,0)</f>
        <v xml:space="preserve">6. Em implementação </v>
      </c>
      <c r="H138" s="135" t="s">
        <v>2322</v>
      </c>
      <c r="I138" s="473"/>
      <c r="J138" s="153"/>
      <c r="K138" s="359" t="s">
        <v>2244</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2323</v>
      </c>
      <c r="V138" s="324" t="s">
        <v>2311</v>
      </c>
    </row>
    <row r="139" spans="1:22" ht="16.350000000000001" customHeight="1">
      <c r="A139" s="29" t="str">
        <f t="shared" si="3"/>
        <v>modesg_param_sfics_taxon_europeiaepc</v>
      </c>
      <c r="B139" s="141" t="s">
        <v>26</v>
      </c>
      <c r="C139" s="137" t="s">
        <v>181</v>
      </c>
      <c r="D139" s="133" t="s">
        <v>40</v>
      </c>
      <c r="E139" s="134" t="s">
        <v>2099</v>
      </c>
      <c r="F139" s="478" t="s">
        <v>198</v>
      </c>
      <c r="G139" s="135" t="str">
        <f>VLOOKUP(A139,Plano_V3!$A$26:$G$768,7,0)</f>
        <v xml:space="preserve">6. Em implementação </v>
      </c>
      <c r="H139" s="135" t="s">
        <v>2322</v>
      </c>
      <c r="I139" s="473"/>
      <c r="J139" s="492"/>
      <c r="K139" s="359" t="s">
        <v>2244</v>
      </c>
      <c r="L139" s="492"/>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2325</v>
      </c>
      <c r="V139" s="324" t="s">
        <v>2311</v>
      </c>
    </row>
    <row r="140" spans="1:22" ht="16.350000000000001" customHeight="1">
      <c r="A140" s="29" t="str">
        <f t="shared" si="3"/>
        <v>modesg_param_sfics_taxon_europeiaambito</v>
      </c>
      <c r="B140" s="141" t="s">
        <v>26</v>
      </c>
      <c r="C140" s="137" t="s">
        <v>181</v>
      </c>
      <c r="D140" s="133" t="s">
        <v>40</v>
      </c>
      <c r="E140" s="134" t="s">
        <v>2099</v>
      </c>
      <c r="F140" s="476" t="s">
        <v>390</v>
      </c>
      <c r="G140" s="135" t="str">
        <f>VLOOKUP(A140,Plano_V3!$A$26:$G$768,7,0)</f>
        <v xml:space="preserve">6. Em implementação </v>
      </c>
      <c r="H140" s="135" t="s">
        <v>2322</v>
      </c>
      <c r="I140" s="473"/>
      <c r="J140" s="153"/>
      <c r="K140" s="359" t="s">
        <v>2244</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2323</v>
      </c>
      <c r="V140" s="324" t="s">
        <v>2311</v>
      </c>
    </row>
    <row r="141" spans="1:22" ht="16.350000000000001" customHeight="1">
      <c r="A141" s="29" t="str">
        <f t="shared" si="3"/>
        <v>modesg_param_sfics_taxon_europeianome_ctgr_sfics</v>
      </c>
      <c r="B141" s="141" t="s">
        <v>26</v>
      </c>
      <c r="C141" s="137" t="s">
        <v>181</v>
      </c>
      <c r="D141" s="133" t="s">
        <v>40</v>
      </c>
      <c r="E141" s="134" t="s">
        <v>2099</v>
      </c>
      <c r="F141" s="476" t="s">
        <v>2050</v>
      </c>
      <c r="G141" s="135" t="str">
        <f>VLOOKUP(A141,Plano_V3!$A$26:$G$768,7,0)</f>
        <v xml:space="preserve">6. Em implementação </v>
      </c>
      <c r="H141" s="135" t="s">
        <v>2322</v>
      </c>
      <c r="I141" s="473"/>
      <c r="J141" s="153"/>
      <c r="K141" s="359" t="s">
        <v>2244</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2323</v>
      </c>
      <c r="V141" s="324" t="s">
        <v>2311</v>
      </c>
    </row>
    <row r="142" spans="1:22" ht="16.350000000000001" customHeight="1">
      <c r="A142" s="29" t="str">
        <f t="shared" si="3"/>
        <v>modesg_param_sfics_taxon_europeiamontante_pndrc</v>
      </c>
      <c r="B142" s="141" t="s">
        <v>26</v>
      </c>
      <c r="C142" s="137" t="s">
        <v>181</v>
      </c>
      <c r="D142" s="133" t="s">
        <v>40</v>
      </c>
      <c r="E142" s="134" t="s">
        <v>2099</v>
      </c>
      <c r="F142" s="476" t="s">
        <v>202</v>
      </c>
      <c r="G142" s="135" t="str">
        <f>VLOOKUP(A142,Plano_V3!$A$26:$G$768,7,0)</f>
        <v xml:space="preserve">6. Em implementação </v>
      </c>
      <c r="H142" s="135" t="s">
        <v>2322</v>
      </c>
      <c r="I142" s="473"/>
      <c r="J142" s="153"/>
      <c r="K142" s="359" t="s">
        <v>2244</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2325</v>
      </c>
      <c r="V142" s="324" t="s">
        <v>2311</v>
      </c>
    </row>
    <row r="143" spans="1:22" ht="16.350000000000001" customHeight="1">
      <c r="A143" s="29" t="str">
        <f t="shared" si="3"/>
        <v>modesg_param_sfics_taxon_europeiacontraparte</v>
      </c>
      <c r="B143" s="141" t="s">
        <v>26</v>
      </c>
      <c r="C143" s="137" t="s">
        <v>181</v>
      </c>
      <c r="D143" s="133" t="s">
        <v>40</v>
      </c>
      <c r="E143" s="134" t="s">
        <v>2099</v>
      </c>
      <c r="F143" s="476" t="s">
        <v>394</v>
      </c>
      <c r="G143" s="135" t="str">
        <f>VLOOKUP(A143,Plano_V3!$A$26:$G$768,7,0)</f>
        <v xml:space="preserve">6. Em implementação </v>
      </c>
      <c r="H143" s="135" t="s">
        <v>2322</v>
      </c>
      <c r="I143" s="473"/>
      <c r="J143" s="153"/>
      <c r="K143" s="359" t="s">
        <v>2244</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2325</v>
      </c>
      <c r="V143" s="324" t="s">
        <v>2311</v>
      </c>
    </row>
    <row r="144" spans="1:22" ht="16.350000000000001" customHeight="1">
      <c r="A144" s="29" t="str">
        <f t="shared" si="3"/>
        <v>modesg_param_sfics_taxon_europeiaflag_project_finance</v>
      </c>
      <c r="B144" s="141" t="s">
        <v>26</v>
      </c>
      <c r="C144" s="137" t="s">
        <v>181</v>
      </c>
      <c r="D144" s="133" t="s">
        <v>40</v>
      </c>
      <c r="E144" s="134" t="s">
        <v>2099</v>
      </c>
      <c r="F144" s="476" t="s">
        <v>199</v>
      </c>
      <c r="G144" s="135" t="str">
        <f>VLOOKUP(A144,Plano_V3!$A$26:$G$768,7,0)</f>
        <v xml:space="preserve">6. Em implementação </v>
      </c>
      <c r="H144" s="135" t="s">
        <v>2322</v>
      </c>
      <c r="I144" s="473"/>
      <c r="J144" s="142"/>
      <c r="K144" s="359" t="s">
        <v>2244</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2325</v>
      </c>
      <c r="V144" s="324" t="s">
        <v>2311</v>
      </c>
    </row>
    <row r="145" spans="1:22" ht="16.350000000000001" customHeight="1">
      <c r="A145" s="29" t="str">
        <f t="shared" si="3"/>
        <v>modesg_param_sfics_taxon_europeiacgarante_bem</v>
      </c>
      <c r="B145" s="141" t="s">
        <v>26</v>
      </c>
      <c r="C145" s="137" t="s">
        <v>181</v>
      </c>
      <c r="D145" s="133" t="s">
        <v>40</v>
      </c>
      <c r="E145" s="134" t="s">
        <v>2099</v>
      </c>
      <c r="F145" s="476" t="s">
        <v>2413</v>
      </c>
      <c r="G145" s="135" t="str">
        <f>VLOOKUP(A145,Plano_V3!$A$26:$G$768,7,0)</f>
        <v xml:space="preserve">6. Em implementação </v>
      </c>
      <c r="H145" s="135" t="s">
        <v>2322</v>
      </c>
      <c r="I145" s="473"/>
      <c r="J145" s="142"/>
      <c r="K145" s="359" t="s">
        <v>2244</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2325</v>
      </c>
      <c r="V145" s="324" t="s">
        <v>2311</v>
      </c>
    </row>
    <row r="146" spans="1:22" ht="16.350000000000001" customHeight="1">
      <c r="A146" s="29" t="str">
        <f t="shared" si="3"/>
        <v>modesg_param_sfics_taxon_europeiaprdt_sprdt</v>
      </c>
      <c r="B146" s="141" t="s">
        <v>26</v>
      </c>
      <c r="C146" s="137" t="s">
        <v>181</v>
      </c>
      <c r="D146" s="133" t="s">
        <v>40</v>
      </c>
      <c r="E146" s="134" t="s">
        <v>2099</v>
      </c>
      <c r="F146" s="476" t="s">
        <v>2051</v>
      </c>
      <c r="G146" s="135" t="str">
        <f>VLOOKUP(A146,Plano_V3!$A$26:$G$768,7,0)</f>
        <v xml:space="preserve">6. Em implementação </v>
      </c>
      <c r="H146" s="135" t="s">
        <v>2322</v>
      </c>
      <c r="I146" s="473"/>
      <c r="J146" s="142"/>
      <c r="K146" s="359" t="s">
        <v>2244</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2325</v>
      </c>
      <c r="V146" s="324" t="s">
        <v>2311</v>
      </c>
    </row>
    <row r="147" spans="1:22" ht="16.350000000000001" customHeight="1">
      <c r="A147" s="29" t="str">
        <f t="shared" si="3"/>
        <v>modesg_param_sfics_taxon_europeiaflg_csrd</v>
      </c>
      <c r="B147" s="141" t="s">
        <v>26</v>
      </c>
      <c r="C147" s="137" t="s">
        <v>181</v>
      </c>
      <c r="D147" s="133" t="s">
        <v>40</v>
      </c>
      <c r="E147" s="134" t="s">
        <v>2099</v>
      </c>
      <c r="F147" s="476" t="s">
        <v>2052</v>
      </c>
      <c r="G147" s="135" t="str">
        <f>VLOOKUP(A147,Plano_V3!$A$26:$G$768,7,0)</f>
        <v xml:space="preserve">6. Em implementação </v>
      </c>
      <c r="H147" s="135" t="s">
        <v>2322</v>
      </c>
      <c r="I147" s="473"/>
      <c r="J147" s="142"/>
      <c r="K147" s="359" t="s">
        <v>2244</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2325</v>
      </c>
      <c r="V147" s="324" t="s">
        <v>2311</v>
      </c>
    </row>
    <row r="148" spans="1:22" ht="16.350000000000001" customHeight="1">
      <c r="A148" s="29" t="str">
        <f t="shared" si="3"/>
        <v>modesg_param_sfics_taxon_europeiacombustivel</v>
      </c>
      <c r="B148" s="141" t="s">
        <v>26</v>
      </c>
      <c r="C148" s="137" t="s">
        <v>181</v>
      </c>
      <c r="D148" s="133" t="s">
        <v>40</v>
      </c>
      <c r="E148" s="134" t="s">
        <v>2099</v>
      </c>
      <c r="F148" s="476" t="s">
        <v>2053</v>
      </c>
      <c r="G148" s="135" t="str">
        <f>VLOOKUP(A148,Plano_V3!$A$26:$G$768,7,0)</f>
        <v xml:space="preserve">6. Em implementação </v>
      </c>
      <c r="H148" s="135" t="s">
        <v>2322</v>
      </c>
      <c r="I148" s="473"/>
      <c r="J148" s="142"/>
      <c r="K148" s="359" t="s">
        <v>2244</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2325</v>
      </c>
      <c r="V148" s="324" t="s">
        <v>2311</v>
      </c>
    </row>
    <row r="149" spans="1:22" ht="16.350000000000001" customHeight="1">
      <c r="A149" s="29" t="str">
        <f t="shared" si="3"/>
        <v>modesg_param_sfics_taxon_europeiaco2</v>
      </c>
      <c r="B149" s="141" t="s">
        <v>26</v>
      </c>
      <c r="C149" s="137" t="s">
        <v>181</v>
      </c>
      <c r="D149" s="133" t="s">
        <v>40</v>
      </c>
      <c r="E149" s="134" t="s">
        <v>2099</v>
      </c>
      <c r="F149" s="476" t="s">
        <v>2054</v>
      </c>
      <c r="G149" s="135" t="str">
        <f>VLOOKUP(A149,Plano_V3!$A$26:$G$768,7,0)</f>
        <v xml:space="preserve">6. Em implementação </v>
      </c>
      <c r="H149" s="135" t="s">
        <v>2322</v>
      </c>
      <c r="I149" s="473"/>
      <c r="J149" s="153"/>
      <c r="K149" s="359" t="s">
        <v>2244</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2325</v>
      </c>
      <c r="V149" s="324" t="s">
        <v>2311</v>
      </c>
    </row>
    <row r="150" spans="1:22" ht="16.350000000000001" customHeight="1">
      <c r="A150" s="29" t="str">
        <f t="shared" si="3"/>
        <v>modesg_param_sfics_taxon_europeiacfamilia</v>
      </c>
      <c r="B150" s="141" t="s">
        <v>26</v>
      </c>
      <c r="C150" s="137" t="s">
        <v>181</v>
      </c>
      <c r="D150" s="133" t="s">
        <v>40</v>
      </c>
      <c r="E150" s="134" t="s">
        <v>2099</v>
      </c>
      <c r="F150" s="476" t="s">
        <v>2055</v>
      </c>
      <c r="G150" s="135" t="str">
        <f>VLOOKUP(A150,Plano_V3!$A$26:$G$768,7,0)</f>
        <v xml:space="preserve">6. Em implementação </v>
      </c>
      <c r="H150" s="135" t="s">
        <v>2322</v>
      </c>
      <c r="I150" s="473"/>
      <c r="J150" s="153"/>
      <c r="K150" s="359" t="s">
        <v>2244</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2325</v>
      </c>
      <c r="V150" s="324" t="s">
        <v>2311</v>
      </c>
    </row>
    <row r="151" spans="1:22" ht="16.350000000000001" customHeight="1">
      <c r="A151" s="29" t="str">
        <f t="shared" si="3"/>
        <v>modesg_param_sfics_taxon_europeiaflg_rsc_fsc_crnc</v>
      </c>
      <c r="B151" s="141" t="s">
        <v>26</v>
      </c>
      <c r="C151" s="137" t="s">
        <v>181</v>
      </c>
      <c r="D151" s="133" t="s">
        <v>40</v>
      </c>
      <c r="E151" s="134" t="s">
        <v>2099</v>
      </c>
      <c r="F151" s="476" t="s">
        <v>283</v>
      </c>
      <c r="G151" s="135" t="str">
        <f>VLOOKUP(A151,Plano_V3!$A$26:$G$768,7,0)</f>
        <v xml:space="preserve">6. Em implementação </v>
      </c>
      <c r="H151" s="135" t="s">
        <v>2322</v>
      </c>
      <c r="I151" s="473"/>
      <c r="J151" s="153"/>
      <c r="K151" s="359" t="s">
        <v>2244</v>
      </c>
      <c r="L151" s="491"/>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2323</v>
      </c>
      <c r="V151" s="324" t="s">
        <v>2311</v>
      </c>
    </row>
    <row r="152" spans="1:22" ht="16.350000000000001" customHeight="1">
      <c r="A152" s="29" t="str">
        <f t="shared" si="3"/>
        <v>modesg_param_sfics_taxon_europeiaflg_rsc_fsc_agd</v>
      </c>
      <c r="B152" s="141" t="s">
        <v>26</v>
      </c>
      <c r="C152" s="137" t="s">
        <v>181</v>
      </c>
      <c r="D152" s="133" t="s">
        <v>40</v>
      </c>
      <c r="E152" s="134" t="s">
        <v>2099</v>
      </c>
      <c r="F152" s="476" t="s">
        <v>282</v>
      </c>
      <c r="G152" s="135" t="str">
        <f>VLOOKUP(A152,Plano_V3!$A$26:$G$768,7,0)</f>
        <v xml:space="preserve">6. Em implementação </v>
      </c>
      <c r="H152" s="135" t="s">
        <v>2322</v>
      </c>
      <c r="I152" s="473"/>
      <c r="J152" s="490"/>
      <c r="K152" s="359" t="s">
        <v>2244</v>
      </c>
      <c r="L152" s="490"/>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2323</v>
      </c>
      <c r="V152" s="324" t="s">
        <v>2311</v>
      </c>
    </row>
    <row r="153" spans="1:22" ht="16.350000000000001" customHeight="1">
      <c r="A153" s="29" t="str">
        <f t="shared" si="3"/>
        <v>modesg_param_sfics_taxon_europeiaproperty_purpose_code</v>
      </c>
      <c r="B153" s="141" t="s">
        <v>26</v>
      </c>
      <c r="C153" s="137" t="s">
        <v>181</v>
      </c>
      <c r="D153" s="133" t="s">
        <v>40</v>
      </c>
      <c r="E153" s="134" t="s">
        <v>2099</v>
      </c>
      <c r="F153" s="476" t="s">
        <v>2056</v>
      </c>
      <c r="G153" s="135" t="str">
        <f>VLOOKUP(A153,Plano_V3!$A$26:$G$768,7,0)</f>
        <v xml:space="preserve">6. Em implementação </v>
      </c>
      <c r="H153" s="135" t="s">
        <v>2322</v>
      </c>
      <c r="I153" s="473"/>
      <c r="J153" s="490"/>
      <c r="K153" s="359" t="s">
        <v>2244</v>
      </c>
      <c r="L153" s="490"/>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2325</v>
      </c>
      <c r="V153" s="324" t="s">
        <v>2311</v>
      </c>
    </row>
    <row r="154" spans="1:22" ht="16.350000000000001" customHeight="1">
      <c r="A154" s="29" t="str">
        <f t="shared" si="3"/>
        <v>modesg_param_sfics_taxon_europeiadabertur</v>
      </c>
      <c r="B154" s="141" t="s">
        <v>26</v>
      </c>
      <c r="C154" s="137" t="s">
        <v>181</v>
      </c>
      <c r="D154" s="133" t="s">
        <v>40</v>
      </c>
      <c r="E154" s="134" t="s">
        <v>2099</v>
      </c>
      <c r="F154" s="476" t="s">
        <v>2057</v>
      </c>
      <c r="G154" s="135" t="str">
        <f>VLOOKUP(A154,Plano_V3!$A$26:$G$768,7,0)</f>
        <v xml:space="preserve">6. Em implementação </v>
      </c>
      <c r="H154" s="135" t="s">
        <v>2322</v>
      </c>
      <c r="I154" s="473"/>
      <c r="J154" s="490"/>
      <c r="K154" s="359" t="s">
        <v>2244</v>
      </c>
      <c r="L154" s="490"/>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2381</v>
      </c>
      <c r="V154" s="324" t="s">
        <v>2311</v>
      </c>
    </row>
    <row r="155" spans="1:22" ht="16.350000000000001" customHeight="1">
      <c r="A155" s="29" t="str">
        <f t="shared" si="3"/>
        <v>modesg_param_sfics_taxon_europeiatipo_eqp</v>
      </c>
      <c r="B155" s="141" t="s">
        <v>26</v>
      </c>
      <c r="C155" s="137" t="s">
        <v>181</v>
      </c>
      <c r="D155" s="133" t="s">
        <v>40</v>
      </c>
      <c r="E155" s="134" t="s">
        <v>2099</v>
      </c>
      <c r="F155" s="476" t="s">
        <v>2058</v>
      </c>
      <c r="G155" s="135" t="str">
        <f>VLOOKUP(A155,Plano_V3!$A$26:$G$768,7,0)</f>
        <v xml:space="preserve">6. Em implementação </v>
      </c>
      <c r="H155" s="135" t="s">
        <v>2322</v>
      </c>
      <c r="I155" s="473"/>
      <c r="J155" s="142"/>
      <c r="K155" s="359" t="s">
        <v>2244</v>
      </c>
      <c r="L155" s="490"/>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2381</v>
      </c>
      <c r="V155" s="324" t="s">
        <v>2311</v>
      </c>
    </row>
    <row r="156" spans="1:22" ht="16.350000000000001" customHeight="1">
      <c r="A156" s="29" t="str">
        <f t="shared" si="3"/>
        <v>modesg_param_sfics_taxon_europeiaconstruction_year</v>
      </c>
      <c r="B156" s="141" t="s">
        <v>26</v>
      </c>
      <c r="C156" s="137" t="s">
        <v>181</v>
      </c>
      <c r="D156" s="133" t="s">
        <v>40</v>
      </c>
      <c r="E156" s="134" t="s">
        <v>2099</v>
      </c>
      <c r="F156" s="476" t="s">
        <v>2059</v>
      </c>
      <c r="G156" s="135" t="str">
        <f>VLOOKUP(A156,Plano_V3!$A$26:$G$768,7,0)</f>
        <v xml:space="preserve">6. Em implementação </v>
      </c>
      <c r="H156" s="135" t="s">
        <v>2322</v>
      </c>
      <c r="I156" s="473"/>
      <c r="J156" s="142"/>
      <c r="K156" s="359" t="s">
        <v>2244</v>
      </c>
      <c r="L156" s="490"/>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2323</v>
      </c>
      <c r="V156" s="324" t="s">
        <v>2311</v>
      </c>
    </row>
    <row r="157" spans="1:22" ht="16.350000000000001" customHeight="1">
      <c r="A157" s="29" t="str">
        <f t="shared" si="3"/>
        <v>modesg_param_sfics_taxon_europeiaref_date</v>
      </c>
      <c r="B157" s="141" t="s">
        <v>26</v>
      </c>
      <c r="C157" s="137" t="s">
        <v>181</v>
      </c>
      <c r="D157" s="133" t="s">
        <v>40</v>
      </c>
      <c r="E157" s="134" t="s">
        <v>2099</v>
      </c>
      <c r="F157" s="476" t="s">
        <v>208</v>
      </c>
      <c r="G157" s="135" t="str">
        <f>VLOOKUP(A157,Plano_V3!$A$26:$G$768,7,0)</f>
        <v xml:space="preserve">6. Em implementação </v>
      </c>
      <c r="H157" s="135" t="s">
        <v>2322</v>
      </c>
      <c r="I157" s="473"/>
      <c r="J157" s="153"/>
      <c r="K157" s="359" t="s">
        <v>2244</v>
      </c>
      <c r="L157" s="491"/>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2325</v>
      </c>
      <c r="V157" s="324" t="s">
        <v>2311</v>
      </c>
    </row>
    <row r="158" spans="1:22" ht="16.350000000000001" customHeight="1">
      <c r="A158" s="29" t="str">
        <f t="shared" si="3"/>
        <v>modesg_param_sfics_taxon_europeiacfinalidad</v>
      </c>
      <c r="B158" s="141" t="s">
        <v>26</v>
      </c>
      <c r="C158" s="137" t="s">
        <v>181</v>
      </c>
      <c r="D158" s="133" t="s">
        <v>40</v>
      </c>
      <c r="E158" s="134" t="s">
        <v>2099</v>
      </c>
      <c r="F158" s="476" t="s">
        <v>200</v>
      </c>
      <c r="G158" s="135" t="str">
        <f>VLOOKUP(A158,Plano_V3!$A$26:$G$768,7,0)</f>
        <v xml:space="preserve">6. Em implementação </v>
      </c>
      <c r="H158" s="135" t="s">
        <v>2322</v>
      </c>
      <c r="I158" s="473"/>
      <c r="J158" s="153"/>
      <c r="K158" s="359" t="s">
        <v>2244</v>
      </c>
      <c r="L158" s="153"/>
      <c r="M158" s="152"/>
      <c r="N158" s="152"/>
      <c r="O158" s="152"/>
      <c r="P158" s="202"/>
      <c r="Q158" s="202"/>
      <c r="R158" s="203"/>
      <c r="S158" s="324"/>
      <c r="T158" s="324"/>
      <c r="U158" s="372" t="s">
        <v>2323</v>
      </c>
      <c r="V158" s="324"/>
    </row>
    <row r="159" spans="1:22" ht="16.350000000000001" customHeight="1">
      <c r="A159" s="29" t="str">
        <f t="shared" si="3"/>
        <v>modesg_param_sfics_taxon_europeiasst_indctr_aux</v>
      </c>
      <c r="B159" s="141" t="s">
        <v>26</v>
      </c>
      <c r="C159" s="137" t="s">
        <v>181</v>
      </c>
      <c r="D159" s="133" t="s">
        <v>40</v>
      </c>
      <c r="E159" s="134" t="s">
        <v>2099</v>
      </c>
      <c r="F159" s="476" t="s">
        <v>2420</v>
      </c>
      <c r="G159" s="135" t="str">
        <f>VLOOKUP(A159,Plano_V3!$A$26:$G$768,7,0)</f>
        <v xml:space="preserve">6. Em implementação </v>
      </c>
      <c r="H159" s="135" t="s">
        <v>2322</v>
      </c>
      <c r="I159" s="473"/>
      <c r="J159" s="153"/>
      <c r="K159" s="359" t="s">
        <v>2244</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2430</v>
      </c>
      <c r="V159" s="324"/>
    </row>
    <row r="160" spans="1:22" ht="16.350000000000001" customHeight="1">
      <c r="A160" s="29" t="str">
        <f t="shared" si="3"/>
        <v>modesg_param_sfics_taxon_europeiaquality_score</v>
      </c>
      <c r="B160" s="141" t="s">
        <v>26</v>
      </c>
      <c r="C160" s="137" t="s">
        <v>181</v>
      </c>
      <c r="D160" s="133" t="s">
        <v>40</v>
      </c>
      <c r="E160" s="134" t="s">
        <v>2099</v>
      </c>
      <c r="F160" s="476" t="s">
        <v>2060</v>
      </c>
      <c r="G160" s="135" t="str">
        <f>VLOOKUP(A160,Plano_V3!$A$26:$G$768,7,0)</f>
        <v xml:space="preserve">6. Em implementação </v>
      </c>
      <c r="H160" s="135" t="s">
        <v>2322</v>
      </c>
      <c r="I160" s="473"/>
      <c r="J160" s="153"/>
      <c r="K160" s="359" t="s">
        <v>2244</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2325</v>
      </c>
      <c r="V160" s="324" t="s">
        <v>2311</v>
      </c>
    </row>
    <row r="161" spans="1:22" ht="16.350000000000001" customHeight="1">
      <c r="A161" s="29" t="str">
        <f t="shared" si="3"/>
        <v>modesg_param_sfics_taxon_europeiaprimary_energy_req_value</v>
      </c>
      <c r="B161" s="141" t="s">
        <v>26</v>
      </c>
      <c r="C161" s="137" t="s">
        <v>181</v>
      </c>
      <c r="D161" s="133" t="s">
        <v>40</v>
      </c>
      <c r="E161" s="134" t="s">
        <v>2099</v>
      </c>
      <c r="F161" s="476" t="s">
        <v>2415</v>
      </c>
      <c r="G161" s="135" t="str">
        <f>VLOOKUP(A161,Plano_V3!$A$26:$G$768,7,0)</f>
        <v xml:space="preserve">6. Em implementação </v>
      </c>
      <c r="H161" s="135" t="s">
        <v>2322</v>
      </c>
      <c r="I161" s="473"/>
      <c r="J161" s="153"/>
      <c r="K161" s="359" t="s">
        <v>2244</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2323</v>
      </c>
      <c r="V161" s="324" t="s">
        <v>2311</v>
      </c>
    </row>
    <row r="162" spans="1:22" ht="16.350000000000001" customHeight="1">
      <c r="A162" s="29" t="str">
        <f t="shared" si="3"/>
        <v>modesg_param_sfics_taxon_europeianet_floor_area</v>
      </c>
      <c r="B162" s="141" t="s">
        <v>26</v>
      </c>
      <c r="C162" s="137" t="s">
        <v>181</v>
      </c>
      <c r="D162" s="133" t="s">
        <v>40</v>
      </c>
      <c r="E162" s="134" t="s">
        <v>2099</v>
      </c>
      <c r="F162" s="476" t="s">
        <v>2404</v>
      </c>
      <c r="G162" s="135" t="str">
        <f>VLOOKUP(A162,Plano_V3!$A$26:$G$768,7,0)</f>
        <v xml:space="preserve">6. Em implementação </v>
      </c>
      <c r="H162" s="135" t="s">
        <v>2322</v>
      </c>
      <c r="I162" s="473"/>
      <c r="J162" s="153"/>
      <c r="K162" s="359" t="s">
        <v>2244</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2323</v>
      </c>
      <c r="V162" s="324" t="s">
        <v>2311</v>
      </c>
    </row>
    <row r="163" spans="1:22" ht="16.350000000000001" customHeight="1">
      <c r="A163" s="29" t="str">
        <f t="shared" si="3"/>
        <v>modesg_param_sfics_taxon_europeianome_purpose_esg_nalinh_tax</v>
      </c>
      <c r="B163" s="141" t="s">
        <v>26</v>
      </c>
      <c r="C163" s="137" t="s">
        <v>181</v>
      </c>
      <c r="D163" s="133" t="s">
        <v>40</v>
      </c>
      <c r="E163" s="134" t="s">
        <v>2099</v>
      </c>
      <c r="F163" s="476" t="s">
        <v>2062</v>
      </c>
      <c r="G163" s="135" t="str">
        <f>VLOOKUP(A163,Plano_V3!$A$26:$G$768,7,0)</f>
        <v xml:space="preserve">6. Em implementação </v>
      </c>
      <c r="H163" s="135" t="s">
        <v>2322</v>
      </c>
      <c r="I163" s="473"/>
      <c r="J163" s="153"/>
      <c r="K163" s="359" t="s">
        <v>2244</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2381</v>
      </c>
      <c r="V163" s="324" t="s">
        <v>2311</v>
      </c>
    </row>
    <row r="164" spans="1:22" ht="16.350000000000001" customHeight="1">
      <c r="A164" s="29" t="str">
        <f t="shared" si="3"/>
        <v>modesg_param_sfics_taxon_europeianome_purpose_esg_alinh_tax</v>
      </c>
      <c r="B164" s="141" t="s">
        <v>26</v>
      </c>
      <c r="C164" s="137" t="s">
        <v>181</v>
      </c>
      <c r="D164" s="133" t="s">
        <v>40</v>
      </c>
      <c r="E164" s="134" t="s">
        <v>2099</v>
      </c>
      <c r="F164" s="476" t="s">
        <v>2061</v>
      </c>
      <c r="G164" s="135" t="str">
        <f>VLOOKUP(A164,Plano_V3!$A$26:$G$768,7,0)</f>
        <v xml:space="preserve">6. Em implementação </v>
      </c>
      <c r="H164" s="135" t="s">
        <v>2322</v>
      </c>
      <c r="I164" s="473"/>
      <c r="J164" s="153"/>
      <c r="K164" s="359" t="s">
        <v>2244</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2325</v>
      </c>
      <c r="V164" s="324" t="s">
        <v>2311</v>
      </c>
    </row>
    <row r="165" spans="1:22" ht="16.350000000000001" customHeight="1">
      <c r="A165" s="29" t="str">
        <f t="shared" si="3"/>
        <v>modesg_param_sfics_taxon_europeianome_general_specific_purpose</v>
      </c>
      <c r="B165" s="141" t="s">
        <v>26</v>
      </c>
      <c r="C165" s="137" t="s">
        <v>181</v>
      </c>
      <c r="D165" s="133" t="s">
        <v>40</v>
      </c>
      <c r="E165" s="134" t="s">
        <v>2099</v>
      </c>
      <c r="F165" s="476" t="s">
        <v>204</v>
      </c>
      <c r="G165" s="135" t="str">
        <f>VLOOKUP(A165,Plano_V3!$A$26:$G$768,7,0)</f>
        <v xml:space="preserve">6. Em implementação </v>
      </c>
      <c r="H165" s="135" t="s">
        <v>2322</v>
      </c>
      <c r="I165" s="473"/>
      <c r="J165" s="153"/>
      <c r="K165" s="359" t="s">
        <v>2244</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2323</v>
      </c>
      <c r="V165" s="324" t="s">
        <v>2311</v>
      </c>
    </row>
    <row r="166" spans="1:22" ht="16.350000000000001" customHeight="1">
      <c r="A166" s="29" t="str">
        <f t="shared" si="3"/>
        <v>modesg_param_sfics_taxon_europeianome_specific_eligible</v>
      </c>
      <c r="B166" s="141" t="s">
        <v>26</v>
      </c>
      <c r="C166" s="137" t="s">
        <v>181</v>
      </c>
      <c r="D166" s="133" t="s">
        <v>40</v>
      </c>
      <c r="E166" s="134" t="s">
        <v>2099</v>
      </c>
      <c r="F166" s="476" t="s">
        <v>206</v>
      </c>
      <c r="G166" s="135" t="str">
        <f>VLOOKUP(A166,Plano_V3!$A$26:$G$768,7,0)</f>
        <v xml:space="preserve">6. Em implementação </v>
      </c>
      <c r="H166" s="135" t="s">
        <v>2322</v>
      </c>
      <c r="I166" s="473"/>
      <c r="J166" s="153"/>
      <c r="K166" s="359" t="s">
        <v>2244</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2323</v>
      </c>
      <c r="V166" s="324" t="s">
        <v>2311</v>
      </c>
    </row>
    <row r="167" spans="1:22" ht="16.350000000000001" customHeight="1">
      <c r="A167" s="29" t="str">
        <f t="shared" si="3"/>
        <v>modesg_param_sfics_taxon_europeianome_specific_sustainable</v>
      </c>
      <c r="B167" s="141" t="s">
        <v>26</v>
      </c>
      <c r="C167" s="137" t="s">
        <v>181</v>
      </c>
      <c r="D167" s="133" t="s">
        <v>40</v>
      </c>
      <c r="E167" s="134" t="s">
        <v>2099</v>
      </c>
      <c r="F167" s="476" t="s">
        <v>207</v>
      </c>
      <c r="G167" s="135" t="str">
        <f>VLOOKUP(A167,Plano_V3!$A$26:$G$768,7,0)</f>
        <v xml:space="preserve">6. Em implementação </v>
      </c>
      <c r="H167" s="135" t="s">
        <v>2322</v>
      </c>
      <c r="I167" s="473"/>
      <c r="J167" s="153"/>
      <c r="K167" s="359" t="s">
        <v>2244</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2323</v>
      </c>
      <c r="V167" s="324" t="s">
        <v>2311</v>
      </c>
    </row>
    <row r="168" spans="1:22" ht="16.350000000000001" customHeight="1">
      <c r="A168" s="29" t="str">
        <f t="shared" si="3"/>
        <v>lt006_instr_protprtctn_allctd_vl</v>
      </c>
      <c r="B168" s="141" t="s">
        <v>26</v>
      </c>
      <c r="C168" s="137" t="s">
        <v>26</v>
      </c>
      <c r="D168" s="133" t="s">
        <v>40</v>
      </c>
      <c r="E168" s="136" t="s">
        <v>441</v>
      </c>
      <c r="F168" s="480" t="s">
        <v>442</v>
      </c>
      <c r="G168" s="135" t="str">
        <f>VLOOKUP(A168,Plano_V3!$A$26:$G$768,7,0)</f>
        <v xml:space="preserve">6. Em implementação </v>
      </c>
      <c r="H168" s="135" t="s">
        <v>2322</v>
      </c>
      <c r="I168" s="473"/>
      <c r="J168" s="359" t="s">
        <v>2309</v>
      </c>
      <c r="K168" s="142" t="s">
        <v>2244</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2316</v>
      </c>
      <c r="S168" s="324"/>
      <c r="T168" s="324"/>
      <c r="U168" s="372" t="s">
        <v>2323</v>
      </c>
      <c r="V168" s="324" t="s">
        <v>2314</v>
      </c>
    </row>
    <row r="169" spans="1:22" ht="16.350000000000001" customHeight="1">
      <c r="A169" s="29" t="str">
        <f t="shared" si="3"/>
        <v>lt003_entityesg_sbsctr</v>
      </c>
      <c r="B169" s="141" t="s">
        <v>26</v>
      </c>
      <c r="C169" s="137" t="s">
        <v>26</v>
      </c>
      <c r="D169" s="133" t="s">
        <v>40</v>
      </c>
      <c r="E169" s="136" t="s">
        <v>335</v>
      </c>
      <c r="F169" s="480" t="s">
        <v>360</v>
      </c>
      <c r="G169" s="489" t="str">
        <f>VLOOKUP(A169,Plano_V3!$A$26:$G$768,7,0)</f>
        <v xml:space="preserve">6. Em implementação </v>
      </c>
      <c r="H169" s="135" t="s">
        <v>2322</v>
      </c>
      <c r="I169" s="473"/>
      <c r="J169" s="142" t="s">
        <v>2309</v>
      </c>
      <c r="K169" s="142" t="s">
        <v>2446</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2424</v>
      </c>
      <c r="T169" s="324"/>
      <c r="U169" s="372" t="s">
        <v>2323</v>
      </c>
      <c r="V169" s="324" t="s">
        <v>2313</v>
      </c>
    </row>
    <row r="170" spans="1:22" ht="16.350000000000001" customHeight="1">
      <c r="A170" s="29" t="str">
        <f t="shared" si="3"/>
        <v>lt004_protectiontyp_ep_scr</v>
      </c>
      <c r="B170" s="141" t="s">
        <v>26</v>
      </c>
      <c r="C170" s="137" t="s">
        <v>26</v>
      </c>
      <c r="D170" s="133" t="s">
        <v>40</v>
      </c>
      <c r="E170" s="136" t="s">
        <v>368</v>
      </c>
      <c r="F170" s="480" t="s">
        <v>369</v>
      </c>
      <c r="G170" s="135" t="str">
        <f>VLOOKUP(A170,Plano_V3!$A$26:$G$768,7,0)</f>
        <v>4. Validação EF</v>
      </c>
      <c r="H170" s="135" t="s">
        <v>614</v>
      </c>
      <c r="I170" s="473"/>
      <c r="J170" s="359" t="s">
        <v>2428</v>
      </c>
      <c r="K170" s="359" t="s">
        <v>2446</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2323</v>
      </c>
      <c r="V170" s="324"/>
    </row>
    <row r="171" spans="1:22" ht="16.350000000000001" customHeight="1">
      <c r="A171" s="29" t="str">
        <f t="shared" si="3"/>
        <v>lt004_protectionep_scr</v>
      </c>
      <c r="B171" s="141" t="s">
        <v>26</v>
      </c>
      <c r="C171" s="137" t="s">
        <v>26</v>
      </c>
      <c r="D171" s="133" t="s">
        <v>40</v>
      </c>
      <c r="E171" s="136" t="s">
        <v>368</v>
      </c>
      <c r="F171" s="480" t="s">
        <v>370</v>
      </c>
      <c r="G171" s="135" t="str">
        <f>VLOOKUP(A171,Plano_V3!$A$26:$G$768,7,0)</f>
        <v>4. Validação EF</v>
      </c>
      <c r="H171" s="135" t="s">
        <v>614</v>
      </c>
      <c r="I171" s="473"/>
      <c r="J171" s="359" t="s">
        <v>2428</v>
      </c>
      <c r="K171" s="359" t="s">
        <v>2446</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2323</v>
      </c>
      <c r="V171" s="324"/>
    </row>
    <row r="172" spans="1:22" ht="16.350000000000001" customHeight="1">
      <c r="A172" s="29" t="str">
        <f t="shared" si="3"/>
        <v>lt002_instrumentmthd_usd_instrmnt_scp_1</v>
      </c>
      <c r="B172" s="141" t="s">
        <v>26</v>
      </c>
      <c r="C172" s="137" t="s">
        <v>26</v>
      </c>
      <c r="D172" s="133" t="s">
        <v>40</v>
      </c>
      <c r="E172" s="136" t="s">
        <v>379</v>
      </c>
      <c r="F172" s="480" t="s">
        <v>385</v>
      </c>
      <c r="G172" s="489" t="str">
        <f>VLOOKUP(A172,Plano_V3!$A$26:$G$768,7,0)</f>
        <v>2.2 Em especificação</v>
      </c>
      <c r="H172" s="135" t="s">
        <v>2321</v>
      </c>
      <c r="I172" s="473"/>
      <c r="J172" s="142" t="s">
        <v>2428</v>
      </c>
      <c r="K172" s="142" t="s">
        <v>2446</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2317</v>
      </c>
      <c r="S172" s="324"/>
      <c r="T172" s="324"/>
      <c r="U172" s="372" t="s">
        <v>2323</v>
      </c>
      <c r="V172" s="324" t="s">
        <v>1859</v>
      </c>
    </row>
    <row r="173" spans="1:22" ht="16.350000000000001" customHeight="1">
      <c r="A173" s="29" t="str">
        <f t="shared" si="3"/>
        <v>lt002_instrumentmthd_usd_instrmnt_scp_2</v>
      </c>
      <c r="B173" s="141" t="s">
        <v>26</v>
      </c>
      <c r="C173" s="137" t="s">
        <v>26</v>
      </c>
      <c r="D173" s="133" t="s">
        <v>40</v>
      </c>
      <c r="E173" s="136" t="s">
        <v>379</v>
      </c>
      <c r="F173" s="480" t="s">
        <v>386</v>
      </c>
      <c r="G173" s="489" t="str">
        <f>VLOOKUP(A173,Plano_V3!$A$26:$G$768,7,0)</f>
        <v>2.2 Em especificação</v>
      </c>
      <c r="H173" s="135" t="s">
        <v>2321</v>
      </c>
      <c r="I173" s="473"/>
      <c r="J173" s="142" t="s">
        <v>2428</v>
      </c>
      <c r="K173" s="142" t="s">
        <v>2446</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2317</v>
      </c>
      <c r="S173" s="324"/>
      <c r="T173" s="324"/>
      <c r="U173" s="372" t="s">
        <v>2323</v>
      </c>
      <c r="V173" s="324" t="s">
        <v>1859</v>
      </c>
    </row>
    <row r="174" spans="1:22" ht="16.350000000000001" customHeight="1">
      <c r="A174" s="29" t="str">
        <f t="shared" si="3"/>
        <v>lt002_instrumentmthd_usd_instrmnt_scp_3</v>
      </c>
      <c r="B174" s="141" t="s">
        <v>26</v>
      </c>
      <c r="C174" s="137" t="s">
        <v>26</v>
      </c>
      <c r="D174" s="133" t="s">
        <v>40</v>
      </c>
      <c r="E174" s="136" t="s">
        <v>379</v>
      </c>
      <c r="F174" s="480" t="s">
        <v>387</v>
      </c>
      <c r="G174" s="489" t="str">
        <f>VLOOKUP(A174,Plano_V3!$A$26:$G$768,7,0)</f>
        <v>2.2 Em especificação</v>
      </c>
      <c r="H174" s="135" t="s">
        <v>2321</v>
      </c>
      <c r="I174" s="473"/>
      <c r="J174" s="142" t="s">
        <v>2428</v>
      </c>
      <c r="K174" s="142" t="s">
        <v>2446</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2317</v>
      </c>
      <c r="S174" s="324"/>
      <c r="T174" s="324"/>
      <c r="U174" s="372" t="s">
        <v>2323</v>
      </c>
      <c r="V174" s="324" t="s">
        <v>1859</v>
      </c>
    </row>
    <row r="175" spans="1:22" ht="16.350000000000001" customHeight="1">
      <c r="A175" s="29" t="str">
        <f t="shared" si="3"/>
        <v>lt007_instr_activitysstnbl_indctr</v>
      </c>
      <c r="B175" s="141" t="s">
        <v>26</v>
      </c>
      <c r="C175" s="137" t="s">
        <v>26</v>
      </c>
      <c r="D175" s="133" t="s">
        <v>40</v>
      </c>
      <c r="E175" s="136" t="s">
        <v>1862</v>
      </c>
      <c r="F175" s="480" t="s">
        <v>418</v>
      </c>
      <c r="G175" s="135" t="str">
        <f>VLOOKUP(A175,Plano_V3!$A$26:$G$768,7,0)</f>
        <v>4. Validação EF</v>
      </c>
      <c r="H175" s="135" t="s">
        <v>614</v>
      </c>
      <c r="I175" s="473"/>
      <c r="J175" s="359" t="s">
        <v>2244</v>
      </c>
      <c r="K175" s="359" t="s">
        <v>2446</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2318</v>
      </c>
      <c r="S175" s="324"/>
      <c r="T175" s="324"/>
      <c r="U175" s="372" t="s">
        <v>2323</v>
      </c>
      <c r="V175" s="324" t="s">
        <v>2311</v>
      </c>
    </row>
    <row r="176" spans="1:22" ht="16.350000000000001" customHeight="1">
      <c r="A176" s="29" t="str">
        <f t="shared" si="3"/>
        <v>lt007_instr_activitysstnbl_ctgry</v>
      </c>
      <c r="B176" s="141" t="s">
        <v>26</v>
      </c>
      <c r="C176" s="137" t="s">
        <v>26</v>
      </c>
      <c r="D176" s="133" t="s">
        <v>40</v>
      </c>
      <c r="E176" s="136" t="s">
        <v>1862</v>
      </c>
      <c r="F176" s="480" t="s">
        <v>419</v>
      </c>
      <c r="G176" s="135" t="str">
        <f>VLOOKUP(A176,Plano_V3!$A$26:$G$768,7,0)</f>
        <v xml:space="preserve">6. Em implementação </v>
      </c>
      <c r="H176" s="135" t="s">
        <v>2322</v>
      </c>
      <c r="I176" s="473"/>
      <c r="J176" s="359" t="s">
        <v>2244</v>
      </c>
      <c r="K176" s="142" t="s">
        <v>2446</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2318</v>
      </c>
      <c r="S176" s="324"/>
      <c r="T176" s="324"/>
      <c r="U176" s="372" t="s">
        <v>2323</v>
      </c>
      <c r="V176" s="324" t="s">
        <v>2311</v>
      </c>
    </row>
    <row r="177" spans="1:22" ht="16.350000000000001" customHeight="1">
      <c r="A177" s="29" t="str">
        <f t="shared" si="3"/>
        <v>modesg_param_sfics_taxon_europeian.a.</v>
      </c>
      <c r="B177" s="141" t="s">
        <v>26</v>
      </c>
      <c r="C177" s="137" t="s">
        <v>181</v>
      </c>
      <c r="D177" s="133" t="s">
        <v>36</v>
      </c>
      <c r="E177" s="134" t="s">
        <v>2099</v>
      </c>
      <c r="F177" s="476" t="s">
        <v>38</v>
      </c>
      <c r="G177" s="135" t="str">
        <f>VLOOKUP(A177,Plano_V3!$A$26:$G$768,7,0)</f>
        <v xml:space="preserve">6. Em implementação </v>
      </c>
      <c r="H177" s="135" t="s">
        <v>2322</v>
      </c>
      <c r="I177" s="473"/>
      <c r="J177" s="142"/>
      <c r="K177" s="359" t="s">
        <v>2357</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2323</v>
      </c>
      <c r="V177" s="324" t="s">
        <v>2311</v>
      </c>
    </row>
    <row r="178" spans="1:22" ht="16.350000000000001" customHeight="1">
      <c r="A178" s="29" t="str">
        <f t="shared" si="3"/>
        <v>modesg_out_sfics_taxon_europeian.a.</v>
      </c>
      <c r="B178" s="141" t="s">
        <v>26</v>
      </c>
      <c r="C178" s="137" t="s">
        <v>310</v>
      </c>
      <c r="D178" s="133" t="s">
        <v>36</v>
      </c>
      <c r="E178" s="134" t="s">
        <v>2082</v>
      </c>
      <c r="F178" s="476" t="s">
        <v>38</v>
      </c>
      <c r="G178" s="135" t="str">
        <f>VLOOKUP(A178,Plano_V3!$A$26:$G$768,7,0)</f>
        <v xml:space="preserve">6. Em implementação </v>
      </c>
      <c r="H178" s="135" t="s">
        <v>2322</v>
      </c>
      <c r="I178" s="473"/>
      <c r="J178" s="142"/>
      <c r="K178" s="359" t="s">
        <v>2357</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2323</v>
      </c>
      <c r="V178" s="324" t="s">
        <v>2311</v>
      </c>
    </row>
    <row r="179" spans="1:22" ht="16.350000000000001" customHeight="1">
      <c r="A179" s="29" t="str">
        <f t="shared" si="3"/>
        <v>modesg_out_sfics_taxon_europeiaorigem</v>
      </c>
      <c r="B179" s="141" t="s">
        <v>26</v>
      </c>
      <c r="C179" s="137" t="s">
        <v>310</v>
      </c>
      <c r="D179" s="133" t="s">
        <v>40</v>
      </c>
      <c r="E179" s="134" t="s">
        <v>2082</v>
      </c>
      <c r="F179" s="476" t="s">
        <v>72</v>
      </c>
      <c r="G179" s="135" t="str">
        <f>VLOOKUP(A179,Plano_V3!$A$26:$G$768,7,0)</f>
        <v>0. Cancelado</v>
      </c>
      <c r="H179" s="135" t="s">
        <v>611</v>
      </c>
      <c r="I179" s="473"/>
      <c r="J179" s="142"/>
      <c r="K179" s="359" t="s">
        <v>2357</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2323</v>
      </c>
      <c r="V179" s="324"/>
    </row>
    <row r="180" spans="1:22" ht="16.350000000000001" customHeight="1">
      <c r="A180" s="29" t="str">
        <f t="shared" si="3"/>
        <v>lt003_entitynace_esg</v>
      </c>
      <c r="B180" s="141" t="s">
        <v>26</v>
      </c>
      <c r="C180" s="137" t="s">
        <v>26</v>
      </c>
      <c r="D180" s="133" t="s">
        <v>40</v>
      </c>
      <c r="E180" s="136" t="s">
        <v>335</v>
      </c>
      <c r="F180" s="480" t="s">
        <v>336</v>
      </c>
      <c r="G180" s="489" t="str">
        <f>VLOOKUP(A180,Plano_V3!$A$26:$G$768,7,0)</f>
        <v xml:space="preserve">6. Em implementação </v>
      </c>
      <c r="H180" s="135" t="s">
        <v>2322</v>
      </c>
      <c r="I180" s="473"/>
      <c r="J180" s="142"/>
      <c r="K180" s="142" t="s">
        <v>2357</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2323</v>
      </c>
      <c r="V180" s="324" t="s">
        <v>1858</v>
      </c>
    </row>
    <row r="181" spans="1:22" ht="16.350000000000001" customHeight="1">
      <c r="A181" s="29" t="str">
        <f t="shared" si="3"/>
        <v>lt003_entityflg_act_physcl_rsk</v>
      </c>
      <c r="B181" s="141" t="s">
        <v>26</v>
      </c>
      <c r="C181" s="137" t="s">
        <v>26</v>
      </c>
      <c r="D181" s="133" t="s">
        <v>40</v>
      </c>
      <c r="E181" s="136" t="s">
        <v>335</v>
      </c>
      <c r="F181" s="480" t="s">
        <v>357</v>
      </c>
      <c r="G181" s="489" t="str">
        <f>VLOOKUP(A181,Plano_V3!$A$26:$G$768,7,0)</f>
        <v xml:space="preserve">6. Em implementação </v>
      </c>
      <c r="H181" s="135" t="s">
        <v>2322</v>
      </c>
      <c r="I181" s="473"/>
      <c r="J181" s="142"/>
      <c r="K181" s="142" t="s">
        <v>2357</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2323</v>
      </c>
      <c r="V181" s="324" t="s">
        <v>1859</v>
      </c>
    </row>
    <row r="182" spans="1:22" ht="16.350000000000001" customHeight="1">
      <c r="A182" s="29" t="str">
        <f t="shared" si="3"/>
        <v>lt003_entityflg_chrnc_physcl_rsk</v>
      </c>
      <c r="B182" s="141" t="s">
        <v>26</v>
      </c>
      <c r="C182" s="137" t="s">
        <v>26</v>
      </c>
      <c r="D182" s="133" t="s">
        <v>40</v>
      </c>
      <c r="E182" s="136" t="s">
        <v>335</v>
      </c>
      <c r="F182" s="480" t="s">
        <v>358</v>
      </c>
      <c r="G182" s="489" t="str">
        <f>VLOOKUP(A182,Plano_V3!$A$26:$G$768,7,0)</f>
        <v xml:space="preserve">6. Em implementação </v>
      </c>
      <c r="H182" s="135" t="s">
        <v>2322</v>
      </c>
      <c r="I182" s="473"/>
      <c r="J182" s="142"/>
      <c r="K182" s="142" t="s">
        <v>2357</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2323</v>
      </c>
      <c r="V182" s="324" t="s">
        <v>1859</v>
      </c>
    </row>
    <row r="183" spans="1:22" ht="16.350000000000001" customHeight="1">
      <c r="A183" s="29" t="str">
        <f t="shared" si="3"/>
        <v>lt002_instrumentrsk_mtgtd_ccp</v>
      </c>
      <c r="B183" s="141" t="s">
        <v>26</v>
      </c>
      <c r="C183" s="137" t="s">
        <v>26</v>
      </c>
      <c r="D183" s="133" t="s">
        <v>40</v>
      </c>
      <c r="E183" s="136" t="s">
        <v>379</v>
      </c>
      <c r="F183" s="480" t="s">
        <v>381</v>
      </c>
      <c r="G183" s="489" t="str">
        <f>VLOOKUP(A183,Plano_V3!$A$26:$G$768,7,0)</f>
        <v xml:space="preserve">6. Em implementação </v>
      </c>
      <c r="H183" s="135" t="s">
        <v>2322</v>
      </c>
      <c r="I183" s="473"/>
      <c r="J183" s="142"/>
      <c r="K183" s="142" t="s">
        <v>2357</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2317</v>
      </c>
      <c r="S183" s="324"/>
      <c r="T183" s="324"/>
      <c r="U183" s="372" t="s">
        <v>2323</v>
      </c>
      <c r="V183" s="324" t="s">
        <v>1858</v>
      </c>
    </row>
    <row r="184" spans="1:22" ht="16.350000000000001" customHeight="1">
      <c r="A184" s="29" t="str">
        <f t="shared" si="3"/>
        <v>lt007_instr_activityCOD_SOC</v>
      </c>
      <c r="B184" s="141" t="s">
        <v>26</v>
      </c>
      <c r="C184" s="137" t="s">
        <v>26</v>
      </c>
      <c r="D184" s="133" t="s">
        <v>40</v>
      </c>
      <c r="E184" s="136" t="s">
        <v>1862</v>
      </c>
      <c r="F184" s="480" t="s">
        <v>1295</v>
      </c>
      <c r="G184" s="135" t="str">
        <f>VLOOKUP(A184,Plano_V3!$A$26:$G$768,7,0)</f>
        <v xml:space="preserve">6. Em implementação </v>
      </c>
      <c r="H184" s="135" t="s">
        <v>2322</v>
      </c>
      <c r="I184" s="473"/>
      <c r="J184" s="359" t="s">
        <v>2243</v>
      </c>
      <c r="K184" s="359" t="s">
        <v>2357</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2316</v>
      </c>
      <c r="S184" s="324" t="s">
        <v>2385</v>
      </c>
      <c r="T184" s="372" t="s">
        <v>2364</v>
      </c>
      <c r="U184" s="372" t="s">
        <v>2324</v>
      </c>
      <c r="V184" s="324" t="s">
        <v>2311</v>
      </c>
    </row>
    <row r="185" spans="1:22" ht="16.350000000000001" customHeight="1">
      <c r="A185" s="29" t="str">
        <f t="shared" si="3"/>
        <v>lt007_instr_activityDT_RFRNC</v>
      </c>
      <c r="B185" s="141" t="s">
        <v>26</v>
      </c>
      <c r="C185" s="137" t="s">
        <v>26</v>
      </c>
      <c r="D185" s="133" t="s">
        <v>40</v>
      </c>
      <c r="E185" s="136" t="s">
        <v>1862</v>
      </c>
      <c r="F185" s="480" t="s">
        <v>1300</v>
      </c>
      <c r="G185" s="135" t="str">
        <f>VLOOKUP(A185,Plano_V3!$A$26:$G$768,7,0)</f>
        <v xml:space="preserve">6. Em implementação </v>
      </c>
      <c r="H185" s="135" t="s">
        <v>2322</v>
      </c>
      <c r="I185" s="473"/>
      <c r="J185" s="359" t="s">
        <v>2242</v>
      </c>
      <c r="K185" s="359" t="s">
        <v>2357</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2316</v>
      </c>
      <c r="S185" s="324" t="s">
        <v>2385</v>
      </c>
      <c r="T185" s="372" t="s">
        <v>2364</v>
      </c>
      <c r="U185" s="372" t="s">
        <v>2324</v>
      </c>
      <c r="V185" s="324" t="s">
        <v>2311</v>
      </c>
    </row>
    <row r="186" spans="1:22" ht="16.350000000000001" customHeight="1">
      <c r="A186" s="29" t="str">
        <f t="shared" si="3"/>
        <v>lt007_instr_activityINSTRMNT_ID</v>
      </c>
      <c r="B186" s="141" t="s">
        <v>26</v>
      </c>
      <c r="C186" s="137" t="s">
        <v>26</v>
      </c>
      <c r="D186" s="133" t="s">
        <v>40</v>
      </c>
      <c r="E186" s="136" t="s">
        <v>1862</v>
      </c>
      <c r="F186" s="480" t="s">
        <v>1309</v>
      </c>
      <c r="G186" s="135" t="str">
        <f>VLOOKUP(A186,Plano_V3!$A$26:$G$768,7,0)</f>
        <v xml:space="preserve">6. Em implementação </v>
      </c>
      <c r="H186" s="135" t="s">
        <v>2322</v>
      </c>
      <c r="I186" s="473"/>
      <c r="J186" s="359" t="s">
        <v>2243</v>
      </c>
      <c r="K186" s="359" t="s">
        <v>2357</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2316</v>
      </c>
      <c r="S186" s="324" t="s">
        <v>2385</v>
      </c>
      <c r="T186" s="372" t="s">
        <v>2364</v>
      </c>
      <c r="U186" s="372" t="s">
        <v>2324</v>
      </c>
      <c r="V186" s="324" t="s">
        <v>2311</v>
      </c>
    </row>
    <row r="187" spans="1:22" ht="16.350000000000001" customHeight="1">
      <c r="A187" s="29" t="str">
        <f t="shared" si="3"/>
        <v>lt007_instr_activityFLG_DNSH_CMPLNC</v>
      </c>
      <c r="B187" s="141" t="s">
        <v>26</v>
      </c>
      <c r="C187" s="137" t="s">
        <v>26</v>
      </c>
      <c r="D187" s="133" t="s">
        <v>40</v>
      </c>
      <c r="E187" s="136" t="s">
        <v>1862</v>
      </c>
      <c r="F187" s="480" t="s">
        <v>2296</v>
      </c>
      <c r="G187" s="135" t="str">
        <f>VLOOKUP(A187,Plano_V3!$A$26:$G$768,7,0)</f>
        <v xml:space="preserve">6. Em implementação </v>
      </c>
      <c r="H187" s="135" t="s">
        <v>2322</v>
      </c>
      <c r="I187" s="473"/>
      <c r="J187" s="359" t="s">
        <v>2309</v>
      </c>
      <c r="K187" s="359" t="s">
        <v>2357</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2316</v>
      </c>
      <c r="S187" s="324" t="s">
        <v>2386</v>
      </c>
      <c r="T187" s="372" t="s">
        <v>2364</v>
      </c>
      <c r="U187" s="372" t="s">
        <v>2324</v>
      </c>
      <c r="V187" s="324" t="s">
        <v>2313</v>
      </c>
    </row>
    <row r="188" spans="1:22" ht="16.350000000000001" customHeight="1">
      <c r="A188" s="29" t="str">
        <f t="shared" si="3"/>
        <v>lt007_instr_activityDNSH_DTL</v>
      </c>
      <c r="B188" s="141" t="s">
        <v>26</v>
      </c>
      <c r="C188" s="137" t="s">
        <v>26</v>
      </c>
      <c r="D188" s="133" t="s">
        <v>40</v>
      </c>
      <c r="E188" s="136" t="s">
        <v>1862</v>
      </c>
      <c r="F188" s="480" t="s">
        <v>2297</v>
      </c>
      <c r="G188" s="135" t="str">
        <f>VLOOKUP(A188,Plano_V3!$A$26:$G$768,7,0)</f>
        <v xml:space="preserve">6. Em implementação </v>
      </c>
      <c r="H188" s="135" t="s">
        <v>2322</v>
      </c>
      <c r="I188" s="473"/>
      <c r="J188" s="359" t="s">
        <v>2309</v>
      </c>
      <c r="K188" s="359" t="s">
        <v>2357</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2316</v>
      </c>
      <c r="S188" s="324" t="s">
        <v>2386</v>
      </c>
      <c r="T188" s="372" t="s">
        <v>2364</v>
      </c>
      <c r="U188" s="372" t="s">
        <v>2324</v>
      </c>
      <c r="V188" s="324" t="s">
        <v>2313</v>
      </c>
    </row>
    <row r="189" spans="1:22" ht="16.350000000000001" customHeight="1">
      <c r="A189" s="29" t="str">
        <f t="shared" si="3"/>
        <v>lt002_instrumentFLG_MNMM_SFGRDS</v>
      </c>
      <c r="B189" s="141" t="s">
        <v>26</v>
      </c>
      <c r="C189" s="137" t="s">
        <v>26</v>
      </c>
      <c r="D189" s="133" t="s">
        <v>40</v>
      </c>
      <c r="E189" s="136" t="s">
        <v>379</v>
      </c>
      <c r="F189" s="480" t="s">
        <v>2177</v>
      </c>
      <c r="G189" s="135" t="str">
        <f>VLOOKUP(A189,Plano_V3!$A$26:$G$768,7,0)</f>
        <v xml:space="preserve">6. Em implementação </v>
      </c>
      <c r="H189" s="135" t="s">
        <v>2322</v>
      </c>
      <c r="I189" s="473"/>
      <c r="J189" s="142" t="s">
        <v>2306</v>
      </c>
      <c r="K189" s="359" t="s">
        <v>2357</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2316</v>
      </c>
      <c r="S189" s="324" t="s">
        <v>2396</v>
      </c>
      <c r="T189" s="372" t="s">
        <v>2364</v>
      </c>
      <c r="U189" s="372" t="s">
        <v>2324</v>
      </c>
      <c r="V189" s="324" t="s">
        <v>1858</v>
      </c>
    </row>
    <row r="190" spans="1:22" ht="16.350000000000001" customHeight="1">
      <c r="A190" s="29" t="str">
        <f t="shared" si="3"/>
        <v>lt003_entitytxnmy_elgbl_capex_w</v>
      </c>
      <c r="B190" s="141" t="s">
        <v>26</v>
      </c>
      <c r="C190" s="137" t="s">
        <v>26</v>
      </c>
      <c r="D190" s="133" t="s">
        <v>40</v>
      </c>
      <c r="E190" s="136" t="s">
        <v>335</v>
      </c>
      <c r="F190" s="480" t="s">
        <v>2198</v>
      </c>
      <c r="G190" s="135" t="str">
        <f>VLOOKUP(A190,Plano_V3!$A$26:$G$768,7,0)</f>
        <v xml:space="preserve">6. Em implementação </v>
      </c>
      <c r="H190" s="135" t="s">
        <v>2322</v>
      </c>
      <c r="I190" s="473"/>
      <c r="J190" s="359" t="s">
        <v>2245</v>
      </c>
      <c r="K190" s="359" t="s">
        <v>2402</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2316</v>
      </c>
      <c r="S190" s="324" t="s">
        <v>2386</v>
      </c>
      <c r="T190" s="372" t="s">
        <v>2364</v>
      </c>
      <c r="U190" s="372" t="s">
        <v>2324</v>
      </c>
      <c r="V190" s="324" t="s">
        <v>1858</v>
      </c>
    </row>
    <row r="191" spans="1:22" ht="16.350000000000001" customHeight="1">
      <c r="A191" s="29" t="str">
        <f t="shared" si="3"/>
        <v>lt003_entitytxnmy_elgbl_trnvr_w</v>
      </c>
      <c r="B191" s="141" t="s">
        <v>26</v>
      </c>
      <c r="C191" s="137" t="s">
        <v>26</v>
      </c>
      <c r="D191" s="133" t="s">
        <v>40</v>
      </c>
      <c r="E191" s="136" t="s">
        <v>335</v>
      </c>
      <c r="F191" s="480" t="s">
        <v>2199</v>
      </c>
      <c r="G191" s="135" t="str">
        <f>VLOOKUP(A191,Plano_V3!$A$26:$G$768,7,0)</f>
        <v xml:space="preserve">6. Em implementação </v>
      </c>
      <c r="H191" s="135" t="s">
        <v>2322</v>
      </c>
      <c r="I191" s="473"/>
      <c r="J191" s="359" t="s">
        <v>2245</v>
      </c>
      <c r="K191" s="359" t="s">
        <v>2402</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2316</v>
      </c>
      <c r="S191" s="324" t="s">
        <v>2386</v>
      </c>
      <c r="T191" s="372" t="s">
        <v>2364</v>
      </c>
      <c r="U191" s="372" t="s">
        <v>2324</v>
      </c>
      <c r="V191" s="324" t="s">
        <v>1858</v>
      </c>
    </row>
    <row r="192" spans="1:22" ht="16.350000000000001" customHeight="1">
      <c r="A192" s="29" t="str">
        <f t="shared" si="3"/>
        <v>lt003_entitytxnmy_elgbl_capex_p</v>
      </c>
      <c r="B192" s="141" t="s">
        <v>26</v>
      </c>
      <c r="C192" s="137" t="s">
        <v>26</v>
      </c>
      <c r="D192" s="133" t="s">
        <v>40</v>
      </c>
      <c r="E192" s="136" t="s">
        <v>335</v>
      </c>
      <c r="F192" s="480" t="s">
        <v>2200</v>
      </c>
      <c r="G192" s="135" t="str">
        <f>VLOOKUP(A192,Plano_V3!$A$26:$G$768,7,0)</f>
        <v xml:space="preserve">6. Em implementação </v>
      </c>
      <c r="H192" s="135" t="s">
        <v>2322</v>
      </c>
      <c r="I192" s="473"/>
      <c r="J192" s="359" t="s">
        <v>2245</v>
      </c>
      <c r="K192" s="359" t="s">
        <v>2402</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2316</v>
      </c>
      <c r="S192" s="324" t="s">
        <v>2386</v>
      </c>
      <c r="T192" s="372" t="s">
        <v>2364</v>
      </c>
      <c r="U192" s="372" t="s">
        <v>2324</v>
      </c>
      <c r="V192" s="324" t="s">
        <v>1858</v>
      </c>
    </row>
    <row r="193" spans="1:22" ht="16.350000000000001" customHeight="1">
      <c r="A193" s="29" t="str">
        <f t="shared" si="3"/>
        <v>lt003_entitytxnmy_elgbl_trnvr_p</v>
      </c>
      <c r="B193" s="141" t="s">
        <v>26</v>
      </c>
      <c r="C193" s="137" t="s">
        <v>26</v>
      </c>
      <c r="D193" s="133" t="s">
        <v>40</v>
      </c>
      <c r="E193" s="136" t="s">
        <v>335</v>
      </c>
      <c r="F193" s="480" t="s">
        <v>2201</v>
      </c>
      <c r="G193" s="135" t="str">
        <f>VLOOKUP(A193,Plano_V3!$A$26:$G$768,7,0)</f>
        <v xml:space="preserve">6. Em implementação </v>
      </c>
      <c r="H193" s="135" t="s">
        <v>2322</v>
      </c>
      <c r="I193" s="473"/>
      <c r="J193" s="359" t="s">
        <v>2245</v>
      </c>
      <c r="K193" s="359" t="s">
        <v>2402</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2316</v>
      </c>
      <c r="S193" s="324" t="s">
        <v>2386</v>
      </c>
      <c r="T193" s="372" t="s">
        <v>2364</v>
      </c>
      <c r="U193" s="372" t="s">
        <v>2324</v>
      </c>
      <c r="V193" s="324" t="s">
        <v>1858</v>
      </c>
    </row>
    <row r="194" spans="1:22" ht="16.350000000000001" customHeight="1">
      <c r="A194" s="29" t="str">
        <f t="shared" si="3"/>
        <v>lt003_entitytxnmy_elgbl_capex_b</v>
      </c>
      <c r="B194" s="141" t="s">
        <v>26</v>
      </c>
      <c r="C194" s="137" t="s">
        <v>26</v>
      </c>
      <c r="D194" s="133" t="s">
        <v>40</v>
      </c>
      <c r="E194" s="136" t="s">
        <v>335</v>
      </c>
      <c r="F194" s="480" t="s">
        <v>2202</v>
      </c>
      <c r="G194" s="135" t="str">
        <f>VLOOKUP(A194,Plano_V3!$A$26:$G$768,7,0)</f>
        <v xml:space="preserve">6. Em implementação </v>
      </c>
      <c r="H194" s="135" t="s">
        <v>2322</v>
      </c>
      <c r="I194" s="473"/>
      <c r="J194" s="359" t="s">
        <v>2245</v>
      </c>
      <c r="K194" s="359" t="s">
        <v>2402</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2316</v>
      </c>
      <c r="S194" s="324" t="s">
        <v>2386</v>
      </c>
      <c r="T194" s="372" t="s">
        <v>2364</v>
      </c>
      <c r="U194" s="372" t="s">
        <v>2324</v>
      </c>
      <c r="V194" s="324" t="s">
        <v>1858</v>
      </c>
    </row>
    <row r="195" spans="1:22" ht="16.350000000000001" customHeight="1">
      <c r="A195" s="29" t="str">
        <f t="shared" si="3"/>
        <v>lt003_entitytxnmy_elgbl_trnvr_b</v>
      </c>
      <c r="B195" s="141" t="s">
        <v>26</v>
      </c>
      <c r="C195" s="137" t="s">
        <v>26</v>
      </c>
      <c r="D195" s="133" t="s">
        <v>40</v>
      </c>
      <c r="E195" s="136" t="s">
        <v>335</v>
      </c>
      <c r="F195" s="480" t="s">
        <v>2203</v>
      </c>
      <c r="G195" s="135" t="str">
        <f>VLOOKUP(A195,Plano_V3!$A$26:$G$768,7,0)</f>
        <v xml:space="preserve">6. Em implementação </v>
      </c>
      <c r="H195" s="135" t="s">
        <v>2322</v>
      </c>
      <c r="I195" s="473"/>
      <c r="J195" s="359" t="s">
        <v>2245</v>
      </c>
      <c r="K195" s="359" t="s">
        <v>2402</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2316</v>
      </c>
      <c r="S195" s="324" t="s">
        <v>2386</v>
      </c>
      <c r="T195" s="372" t="s">
        <v>2364</v>
      </c>
      <c r="U195" s="372" t="s">
        <v>2324</v>
      </c>
      <c r="V195" s="324" t="s">
        <v>1858</v>
      </c>
    </row>
    <row r="196" spans="1:22" ht="16.350000000000001" customHeight="1">
      <c r="A196" s="29" t="str">
        <f t="shared" si="3"/>
        <v>lt003_entitytxnmy_elgbl_capex_ce</v>
      </c>
      <c r="B196" s="141" t="s">
        <v>26</v>
      </c>
      <c r="C196" s="137" t="s">
        <v>26</v>
      </c>
      <c r="D196" s="133" t="s">
        <v>40</v>
      </c>
      <c r="E196" s="136" t="s">
        <v>335</v>
      </c>
      <c r="F196" s="480" t="s">
        <v>2204</v>
      </c>
      <c r="G196" s="135" t="str">
        <f>VLOOKUP(A196,Plano_V3!$A$26:$G$768,7,0)</f>
        <v xml:space="preserve">6. Em implementação </v>
      </c>
      <c r="H196" s="135" t="s">
        <v>2322</v>
      </c>
      <c r="I196" s="473"/>
      <c r="J196" s="359" t="s">
        <v>2245</v>
      </c>
      <c r="K196" s="359" t="s">
        <v>2402</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2316</v>
      </c>
      <c r="S196" s="324" t="s">
        <v>2386</v>
      </c>
      <c r="T196" s="372" t="s">
        <v>2364</v>
      </c>
      <c r="U196" s="372" t="s">
        <v>2324</v>
      </c>
      <c r="V196" s="324" t="s">
        <v>1858</v>
      </c>
    </row>
    <row r="197" spans="1:22" ht="16.350000000000001" customHeight="1">
      <c r="A197" s="29" t="str">
        <f t="shared" si="3"/>
        <v>lt003_entitytxnmy_elgbl_trnvr_ce</v>
      </c>
      <c r="B197" s="141" t="s">
        <v>26</v>
      </c>
      <c r="C197" s="137" t="s">
        <v>26</v>
      </c>
      <c r="D197" s="133" t="s">
        <v>40</v>
      </c>
      <c r="E197" s="136" t="s">
        <v>335</v>
      </c>
      <c r="F197" s="480" t="s">
        <v>2205</v>
      </c>
      <c r="G197" s="135" t="str">
        <f>VLOOKUP(A197,Plano_V3!$A$26:$G$768,7,0)</f>
        <v xml:space="preserve">6. Em implementação </v>
      </c>
      <c r="H197" s="135" t="s">
        <v>2322</v>
      </c>
      <c r="I197" s="473"/>
      <c r="J197" s="359" t="s">
        <v>2245</v>
      </c>
      <c r="K197" s="359" t="s">
        <v>2402</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2316</v>
      </c>
      <c r="S197" s="324" t="s">
        <v>2386</v>
      </c>
      <c r="T197" s="372" t="s">
        <v>2364</v>
      </c>
      <c r="U197" s="372" t="s">
        <v>2324</v>
      </c>
      <c r="V197" s="324" t="s">
        <v>1858</v>
      </c>
    </row>
    <row r="198" spans="1:22" ht="16.350000000000001" customHeight="1">
      <c r="A198" s="29" t="str">
        <f t="shared" si="3"/>
        <v>lt003_entitypure_capex_p</v>
      </c>
      <c r="B198" s="141" t="s">
        <v>26</v>
      </c>
      <c r="C198" s="137" t="s">
        <v>26</v>
      </c>
      <c r="D198" s="133" t="s">
        <v>40</v>
      </c>
      <c r="E198" s="136" t="s">
        <v>335</v>
      </c>
      <c r="F198" s="480" t="s">
        <v>2206</v>
      </c>
      <c r="G198" s="135" t="str">
        <f>VLOOKUP(A198,Plano_V3!$A$26:$G$768,7,0)</f>
        <v xml:space="preserve">6. Em implementação </v>
      </c>
      <c r="H198" s="135" t="s">
        <v>2322</v>
      </c>
      <c r="I198" s="473"/>
      <c r="J198" s="359" t="s">
        <v>2245</v>
      </c>
      <c r="K198" s="359" t="s">
        <v>2402</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2316</v>
      </c>
      <c r="S198" s="324" t="s">
        <v>2386</v>
      </c>
      <c r="T198" s="372" t="s">
        <v>2364</v>
      </c>
      <c r="U198" s="372" t="s">
        <v>2324</v>
      </c>
      <c r="V198" s="324" t="s">
        <v>1858</v>
      </c>
    </row>
    <row r="199" spans="1:22" ht="16.350000000000001" customHeight="1">
      <c r="A199" s="29" t="str">
        <f t="shared" si="3"/>
        <v>lt003_entitypure_trnvr_p</v>
      </c>
      <c r="B199" s="141" t="s">
        <v>26</v>
      </c>
      <c r="C199" s="137" t="s">
        <v>26</v>
      </c>
      <c r="D199" s="133" t="s">
        <v>40</v>
      </c>
      <c r="E199" s="136" t="s">
        <v>335</v>
      </c>
      <c r="F199" s="480" t="s">
        <v>2207</v>
      </c>
      <c r="G199" s="135" t="str">
        <f>VLOOKUP(A199,Plano_V3!$A$26:$G$768,7,0)</f>
        <v xml:space="preserve">6. Em implementação </v>
      </c>
      <c r="H199" s="135" t="s">
        <v>2322</v>
      </c>
      <c r="I199" s="473"/>
      <c r="J199" s="359" t="s">
        <v>2245</v>
      </c>
      <c r="K199" s="359" t="s">
        <v>2402</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2316</v>
      </c>
      <c r="S199" s="324" t="s">
        <v>2386</v>
      </c>
      <c r="T199" s="372" t="s">
        <v>2364</v>
      </c>
      <c r="U199" s="372" t="s">
        <v>2324</v>
      </c>
      <c r="V199" s="324" t="s">
        <v>1858</v>
      </c>
    </row>
    <row r="200" spans="1:22" ht="16.350000000000001" customHeight="1">
      <c r="A200" s="29" t="str">
        <f t="shared" si="3"/>
        <v>lt003_entitypure_capex_b</v>
      </c>
      <c r="B200" s="141" t="s">
        <v>26</v>
      </c>
      <c r="C200" s="137" t="s">
        <v>26</v>
      </c>
      <c r="D200" s="133" t="s">
        <v>40</v>
      </c>
      <c r="E200" s="136" t="s">
        <v>335</v>
      </c>
      <c r="F200" s="480" t="s">
        <v>2208</v>
      </c>
      <c r="G200" s="135" t="str">
        <f>VLOOKUP(A200,Plano_V3!$A$26:$G$768,7,0)</f>
        <v xml:space="preserve">6. Em implementação </v>
      </c>
      <c r="H200" s="135" t="s">
        <v>2322</v>
      </c>
      <c r="I200" s="473"/>
      <c r="J200" s="359" t="s">
        <v>2245</v>
      </c>
      <c r="K200" s="359" t="s">
        <v>2402</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2316</v>
      </c>
      <c r="S200" s="324" t="s">
        <v>2386</v>
      </c>
      <c r="T200" s="372" t="s">
        <v>2364</v>
      </c>
      <c r="U200" s="372" t="s">
        <v>2324</v>
      </c>
      <c r="V200" s="324" t="s">
        <v>1858</v>
      </c>
    </row>
    <row r="201" spans="1:22" ht="16.350000000000001" customHeight="1">
      <c r="A201" s="29" t="str">
        <f t="shared" ref="A201:A266" si="4">E201&amp;F201</f>
        <v>lt003_entitypure_trnvr_b</v>
      </c>
      <c r="B201" s="141" t="s">
        <v>26</v>
      </c>
      <c r="C201" s="137" t="s">
        <v>26</v>
      </c>
      <c r="D201" s="133" t="s">
        <v>40</v>
      </c>
      <c r="E201" s="136" t="s">
        <v>335</v>
      </c>
      <c r="F201" s="480" t="s">
        <v>2209</v>
      </c>
      <c r="G201" s="135" t="str">
        <f>VLOOKUP(A201,Plano_V3!$A$26:$G$768,7,0)</f>
        <v xml:space="preserve">6. Em implementação </v>
      </c>
      <c r="H201" s="135" t="s">
        <v>2322</v>
      </c>
      <c r="I201" s="473"/>
      <c r="J201" s="359" t="s">
        <v>2245</v>
      </c>
      <c r="K201" s="359" t="s">
        <v>2402</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2316</v>
      </c>
      <c r="S201" s="324" t="s">
        <v>2386</v>
      </c>
      <c r="T201" s="372" t="s">
        <v>2364</v>
      </c>
      <c r="U201" s="372" t="s">
        <v>2324</v>
      </c>
      <c r="V201" s="324" t="s">
        <v>1858</v>
      </c>
    </row>
    <row r="202" spans="1:22" ht="16.350000000000001" customHeight="1">
      <c r="A202" s="29" t="str">
        <f t="shared" si="4"/>
        <v>lt003_entitypure_capex_w</v>
      </c>
      <c r="B202" s="141" t="s">
        <v>26</v>
      </c>
      <c r="C202" s="137" t="s">
        <v>26</v>
      </c>
      <c r="D202" s="133" t="s">
        <v>40</v>
      </c>
      <c r="E202" s="136" t="s">
        <v>335</v>
      </c>
      <c r="F202" s="480" t="s">
        <v>2210</v>
      </c>
      <c r="G202" s="135" t="str">
        <f>VLOOKUP(A202,Plano_V3!$A$26:$G$768,7,0)</f>
        <v xml:space="preserve">6. Em implementação </v>
      </c>
      <c r="H202" s="135" t="s">
        <v>2322</v>
      </c>
      <c r="I202" s="473"/>
      <c r="J202" s="359" t="s">
        <v>2245</v>
      </c>
      <c r="K202" s="359" t="s">
        <v>2402</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2316</v>
      </c>
      <c r="S202" s="324" t="s">
        <v>2386</v>
      </c>
      <c r="T202" s="372" t="s">
        <v>2364</v>
      </c>
      <c r="U202" s="372" t="s">
        <v>2324</v>
      </c>
      <c r="V202" s="324" t="s">
        <v>1858</v>
      </c>
    </row>
    <row r="203" spans="1:22" ht="16.350000000000001" customHeight="1">
      <c r="A203" s="29" t="str">
        <f t="shared" si="4"/>
        <v>lt003_entitypure_trnvr_w</v>
      </c>
      <c r="B203" s="141" t="s">
        <v>26</v>
      </c>
      <c r="C203" s="137" t="s">
        <v>26</v>
      </c>
      <c r="D203" s="133" t="s">
        <v>40</v>
      </c>
      <c r="E203" s="136" t="s">
        <v>335</v>
      </c>
      <c r="F203" s="480" t="s">
        <v>2211</v>
      </c>
      <c r="G203" s="135" t="str">
        <f>VLOOKUP(A203,Plano_V3!$A$26:$G$768,7,0)</f>
        <v xml:space="preserve">6. Em implementação </v>
      </c>
      <c r="H203" s="135" t="s">
        <v>2322</v>
      </c>
      <c r="I203" s="473"/>
      <c r="J203" s="359" t="s">
        <v>2245</v>
      </c>
      <c r="K203" s="359" t="s">
        <v>2402</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2316</v>
      </c>
      <c r="S203" s="324" t="s">
        <v>2386</v>
      </c>
      <c r="T203" s="372" t="s">
        <v>2364</v>
      </c>
      <c r="U203" s="372" t="s">
        <v>2324</v>
      </c>
      <c r="V203" s="324" t="s">
        <v>1858</v>
      </c>
    </row>
    <row r="204" spans="1:22" ht="16.350000000000001" customHeight="1">
      <c r="A204" s="29" t="str">
        <f t="shared" si="4"/>
        <v>lt003_entitypure_capex_ce</v>
      </c>
      <c r="B204" s="141" t="s">
        <v>26</v>
      </c>
      <c r="C204" s="137" t="s">
        <v>26</v>
      </c>
      <c r="D204" s="133" t="s">
        <v>40</v>
      </c>
      <c r="E204" s="136" t="s">
        <v>335</v>
      </c>
      <c r="F204" s="480" t="s">
        <v>2212</v>
      </c>
      <c r="G204" s="135" t="str">
        <f>VLOOKUP(A204,Plano_V3!$A$26:$G$768,7,0)</f>
        <v xml:space="preserve">6. Em implementação </v>
      </c>
      <c r="H204" s="135" t="s">
        <v>2322</v>
      </c>
      <c r="I204" s="473"/>
      <c r="J204" s="359" t="s">
        <v>2245</v>
      </c>
      <c r="K204" s="359" t="s">
        <v>2402</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2316</v>
      </c>
      <c r="S204" s="324" t="s">
        <v>2386</v>
      </c>
      <c r="T204" s="372" t="s">
        <v>2364</v>
      </c>
      <c r="U204" s="372" t="s">
        <v>2324</v>
      </c>
      <c r="V204" s="324" t="s">
        <v>1858</v>
      </c>
    </row>
    <row r="205" spans="1:22" ht="16.350000000000001" customHeight="1">
      <c r="A205" s="29" t="str">
        <f t="shared" si="4"/>
        <v>lt003_entitypure_trnvr_ce</v>
      </c>
      <c r="B205" s="141" t="s">
        <v>26</v>
      </c>
      <c r="C205" s="137" t="s">
        <v>26</v>
      </c>
      <c r="D205" s="133" t="s">
        <v>40</v>
      </c>
      <c r="E205" s="136" t="s">
        <v>335</v>
      </c>
      <c r="F205" s="480" t="s">
        <v>2213</v>
      </c>
      <c r="G205" s="135" t="str">
        <f>VLOOKUP(A205,Plano_V3!$A$26:$G$768,7,0)</f>
        <v xml:space="preserve">6. Em implementação </v>
      </c>
      <c r="H205" s="135" t="s">
        <v>2322</v>
      </c>
      <c r="I205" s="473"/>
      <c r="J205" s="359" t="s">
        <v>2245</v>
      </c>
      <c r="K205" s="359" t="s">
        <v>2402</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2316</v>
      </c>
      <c r="S205" s="324" t="s">
        <v>2386</v>
      </c>
      <c r="T205" s="372" t="s">
        <v>2364</v>
      </c>
      <c r="U205" s="372" t="s">
        <v>2324</v>
      </c>
      <c r="V205" s="324" t="s">
        <v>1858</v>
      </c>
    </row>
    <row r="206" spans="1:22" ht="16.350000000000001" customHeight="1">
      <c r="A206" s="29" t="str">
        <f t="shared" si="4"/>
        <v>lt003_entityenblng_capex_w</v>
      </c>
      <c r="B206" s="141" t="s">
        <v>26</v>
      </c>
      <c r="C206" s="137" t="s">
        <v>26</v>
      </c>
      <c r="D206" s="133" t="s">
        <v>40</v>
      </c>
      <c r="E206" s="136" t="s">
        <v>335</v>
      </c>
      <c r="F206" s="480" t="s">
        <v>2214</v>
      </c>
      <c r="G206" s="135" t="str">
        <f>VLOOKUP(A206,Plano_V3!$A$26:$G$768,7,0)</f>
        <v xml:space="preserve">6. Em implementação </v>
      </c>
      <c r="H206" s="135" t="s">
        <v>2322</v>
      </c>
      <c r="I206" s="473"/>
      <c r="J206" s="359" t="s">
        <v>2245</v>
      </c>
      <c r="K206" s="359" t="s">
        <v>2402</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2316</v>
      </c>
      <c r="S206" s="324" t="s">
        <v>2386</v>
      </c>
      <c r="T206" s="372" t="s">
        <v>2364</v>
      </c>
      <c r="U206" s="372" t="s">
        <v>2324</v>
      </c>
      <c r="V206" s="324" t="s">
        <v>1858</v>
      </c>
    </row>
    <row r="207" spans="1:22" ht="16.350000000000001" customHeight="1">
      <c r="A207" s="29" t="str">
        <f t="shared" si="4"/>
        <v>lt003_entityenblng_trnvr_w</v>
      </c>
      <c r="B207" s="141" t="s">
        <v>26</v>
      </c>
      <c r="C207" s="137" t="s">
        <v>26</v>
      </c>
      <c r="D207" s="133" t="s">
        <v>40</v>
      </c>
      <c r="E207" s="136" t="s">
        <v>335</v>
      </c>
      <c r="F207" s="480" t="s">
        <v>2215</v>
      </c>
      <c r="G207" s="135" t="str">
        <f>VLOOKUP(A207,Plano_V3!$A$26:$G$768,7,0)</f>
        <v xml:space="preserve">6. Em implementação </v>
      </c>
      <c r="H207" s="135" t="s">
        <v>2322</v>
      </c>
      <c r="I207" s="473"/>
      <c r="J207" s="359" t="s">
        <v>2245</v>
      </c>
      <c r="K207" s="359" t="s">
        <v>2402</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2316</v>
      </c>
      <c r="S207" s="324" t="s">
        <v>2386</v>
      </c>
      <c r="T207" s="372" t="s">
        <v>2364</v>
      </c>
      <c r="U207" s="372" t="s">
        <v>2324</v>
      </c>
      <c r="V207" s="324" t="s">
        <v>1858</v>
      </c>
    </row>
    <row r="208" spans="1:22" ht="16.350000000000001" customHeight="1">
      <c r="A208" s="29" t="str">
        <f t="shared" si="4"/>
        <v>lt003_entityenblng_capex_ce</v>
      </c>
      <c r="B208" s="141" t="s">
        <v>26</v>
      </c>
      <c r="C208" s="137" t="s">
        <v>26</v>
      </c>
      <c r="D208" s="133" t="s">
        <v>40</v>
      </c>
      <c r="E208" s="136" t="s">
        <v>335</v>
      </c>
      <c r="F208" s="480" t="s">
        <v>2216</v>
      </c>
      <c r="G208" s="135" t="str">
        <f>VLOOKUP(A208,Plano_V3!$A$26:$G$768,7,0)</f>
        <v xml:space="preserve">6. Em implementação </v>
      </c>
      <c r="H208" s="135" t="s">
        <v>2322</v>
      </c>
      <c r="I208" s="473"/>
      <c r="J208" s="359" t="s">
        <v>2245</v>
      </c>
      <c r="K208" s="359" t="s">
        <v>2402</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2316</v>
      </c>
      <c r="S208" s="324" t="s">
        <v>2386</v>
      </c>
      <c r="T208" s="372" t="s">
        <v>2364</v>
      </c>
      <c r="U208" s="372" t="s">
        <v>2324</v>
      </c>
      <c r="V208" s="324" t="s">
        <v>1858</v>
      </c>
    </row>
    <row r="209" spans="1:22" ht="16.350000000000001" customHeight="1">
      <c r="A209" s="29" t="str">
        <f t="shared" si="4"/>
        <v>lt003_entityenblng_trnvr_ce</v>
      </c>
      <c r="B209" s="141" t="s">
        <v>26</v>
      </c>
      <c r="C209" s="137" t="s">
        <v>26</v>
      </c>
      <c r="D209" s="133" t="s">
        <v>40</v>
      </c>
      <c r="E209" s="136" t="s">
        <v>335</v>
      </c>
      <c r="F209" s="480" t="s">
        <v>2217</v>
      </c>
      <c r="G209" s="135" t="str">
        <f>VLOOKUP(A209,Plano_V3!$A$26:$G$768,7,0)</f>
        <v xml:space="preserve">6. Em implementação </v>
      </c>
      <c r="H209" s="135" t="s">
        <v>2322</v>
      </c>
      <c r="I209" s="473"/>
      <c r="J209" s="359" t="s">
        <v>2245</v>
      </c>
      <c r="K209" s="359" t="s">
        <v>2402</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2316</v>
      </c>
      <c r="S209" s="324" t="s">
        <v>2386</v>
      </c>
      <c r="T209" s="372" t="s">
        <v>2364</v>
      </c>
      <c r="U209" s="372" t="s">
        <v>2324</v>
      </c>
      <c r="V209" s="324" t="s">
        <v>1858</v>
      </c>
    </row>
    <row r="210" spans="1:22" ht="16.350000000000001" customHeight="1">
      <c r="A210" s="29" t="str">
        <f t="shared" si="4"/>
        <v>lt004_protectionTYP_EMSSNS_LBL</v>
      </c>
      <c r="B210" s="141" t="s">
        <v>26</v>
      </c>
      <c r="C210" s="137" t="s">
        <v>26</v>
      </c>
      <c r="D210" s="133" t="s">
        <v>40</v>
      </c>
      <c r="E210" s="136" t="s">
        <v>368</v>
      </c>
      <c r="F210" s="480" t="s">
        <v>2249</v>
      </c>
      <c r="G210" s="135" t="str">
        <f>VLOOKUP(A210,Plano_V3!$A$26:$G$768,7,0)</f>
        <v xml:space="preserve">6. Em implementação </v>
      </c>
      <c r="H210" s="135" t="s">
        <v>2322</v>
      </c>
      <c r="I210" s="473"/>
      <c r="J210" s="359" t="s">
        <v>2309</v>
      </c>
      <c r="K210" s="359" t="s">
        <v>2357</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2316</v>
      </c>
      <c r="S210" s="324" t="s">
        <v>2399</v>
      </c>
      <c r="T210" s="372" t="s">
        <v>2364</v>
      </c>
      <c r="U210" s="372" t="s">
        <v>2324</v>
      </c>
      <c r="V210" s="324" t="s">
        <v>1858</v>
      </c>
    </row>
    <row r="211" spans="1:22" ht="16.350000000000001" customHeight="1">
      <c r="A211" s="29" t="str">
        <f t="shared" si="4"/>
        <v>lt004_protectionVHCL_EMSSNS_LBL</v>
      </c>
      <c r="B211" s="141" t="s">
        <v>26</v>
      </c>
      <c r="C211" s="137" t="s">
        <v>26</v>
      </c>
      <c r="D211" s="133" t="s">
        <v>40</v>
      </c>
      <c r="E211" s="136" t="s">
        <v>368</v>
      </c>
      <c r="F211" s="480" t="s">
        <v>2251</v>
      </c>
      <c r="G211" s="135" t="str">
        <f>VLOOKUP(A211,Plano_V3!$A$26:$G$768,7,0)</f>
        <v xml:space="preserve">6. Em implementação </v>
      </c>
      <c r="H211" s="135" t="s">
        <v>2322</v>
      </c>
      <c r="I211" s="473"/>
      <c r="J211" s="359" t="s">
        <v>2309</v>
      </c>
      <c r="K211" s="359" t="s">
        <v>2357</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2316</v>
      </c>
      <c r="S211" s="324" t="s">
        <v>2399</v>
      </c>
      <c r="T211" s="372" t="s">
        <v>2364</v>
      </c>
      <c r="U211" s="372" t="s">
        <v>2324</v>
      </c>
      <c r="V211" s="324" t="s">
        <v>1858</v>
      </c>
    </row>
    <row r="212" spans="1:22" ht="16.350000000000001" customHeight="1">
      <c r="A212" s="29" t="str">
        <f t="shared" si="4"/>
        <v>lt004_protectionVHCL_EMSSNS_SCR</v>
      </c>
      <c r="B212" s="141" t="s">
        <v>26</v>
      </c>
      <c r="C212" s="137" t="s">
        <v>26</v>
      </c>
      <c r="D212" s="133" t="s">
        <v>40</v>
      </c>
      <c r="E212" s="136" t="s">
        <v>368</v>
      </c>
      <c r="F212" s="480" t="s">
        <v>2254</v>
      </c>
      <c r="G212" s="135" t="str">
        <f>VLOOKUP(A212,Plano_V3!$A$26:$G$768,7,0)</f>
        <v xml:space="preserve">6. Em implementação </v>
      </c>
      <c r="H212" s="135" t="s">
        <v>2322</v>
      </c>
      <c r="I212" s="473"/>
      <c r="J212" s="359" t="s">
        <v>2309</v>
      </c>
      <c r="K212" s="359" t="s">
        <v>2357</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2316</v>
      </c>
      <c r="S212" s="324" t="s">
        <v>2399</v>
      </c>
      <c r="T212" s="372" t="s">
        <v>2364</v>
      </c>
      <c r="U212" s="372" t="s">
        <v>2324</v>
      </c>
      <c r="V212" s="324" t="s">
        <v>1858</v>
      </c>
    </row>
    <row r="213" spans="1:22" ht="16.350000000000001" customHeight="1">
      <c r="A213" s="29" t="str">
        <f t="shared" si="4"/>
        <v>lt004_protectionINSRNC_ID</v>
      </c>
      <c r="B213" s="141" t="s">
        <v>26</v>
      </c>
      <c r="C213" s="137" t="s">
        <v>26</v>
      </c>
      <c r="D213" s="133" t="s">
        <v>40</v>
      </c>
      <c r="E213" s="136" t="s">
        <v>368</v>
      </c>
      <c r="F213" s="480" t="s">
        <v>2255</v>
      </c>
      <c r="G213" s="135" t="str">
        <f>VLOOKUP(A213,Plano_V3!$A$26:$G$768,7,0)</f>
        <v xml:space="preserve">6. Em implementação </v>
      </c>
      <c r="H213" s="135" t="s">
        <v>2322</v>
      </c>
      <c r="I213" s="473"/>
      <c r="J213" s="359" t="s">
        <v>2309</v>
      </c>
      <c r="K213" s="359" t="s">
        <v>2357</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2316</v>
      </c>
      <c r="S213" s="324" t="s">
        <v>2399</v>
      </c>
      <c r="T213" s="372" t="s">
        <v>2364</v>
      </c>
      <c r="U213" s="372" t="s">
        <v>2324</v>
      </c>
      <c r="V213" s="324" t="s">
        <v>1858</v>
      </c>
    </row>
    <row r="214" spans="1:22" ht="16.350000000000001" customHeight="1">
      <c r="A214" s="29" t="str">
        <f t="shared" si="4"/>
        <v>lt004_protectionTYP_HZRDS_INSRD</v>
      </c>
      <c r="B214" s="141" t="s">
        <v>26</v>
      </c>
      <c r="C214" s="137" t="s">
        <v>26</v>
      </c>
      <c r="D214" s="133" t="s">
        <v>40</v>
      </c>
      <c r="E214" s="136" t="s">
        <v>368</v>
      </c>
      <c r="F214" s="480" t="s">
        <v>2256</v>
      </c>
      <c r="G214" s="135" t="str">
        <f>VLOOKUP(A214,Plano_V3!$A$26:$G$768,7,0)</f>
        <v xml:space="preserve">6. Em implementação </v>
      </c>
      <c r="H214" s="135" t="s">
        <v>2322</v>
      </c>
      <c r="I214" s="473"/>
      <c r="J214" s="359" t="s">
        <v>2309</v>
      </c>
      <c r="K214" s="359" t="s">
        <v>2357</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2316</v>
      </c>
      <c r="S214" s="324" t="s">
        <v>2399</v>
      </c>
      <c r="T214" s="372" t="s">
        <v>2364</v>
      </c>
      <c r="U214" s="372" t="s">
        <v>2324</v>
      </c>
      <c r="V214" s="324" t="s">
        <v>1858</v>
      </c>
    </row>
    <row r="215" spans="1:22" ht="16.350000000000001" customHeight="1">
      <c r="A215" s="29" t="str">
        <f t="shared" si="4"/>
        <v>lt004_protectionAMNT_CVRD_INSRNC</v>
      </c>
      <c r="B215" s="141" t="s">
        <v>26</v>
      </c>
      <c r="C215" s="137" t="s">
        <v>26</v>
      </c>
      <c r="D215" s="133" t="s">
        <v>40</v>
      </c>
      <c r="E215" s="136" t="s">
        <v>368</v>
      </c>
      <c r="F215" s="480" t="s">
        <v>2257</v>
      </c>
      <c r="G215" s="135" t="str">
        <f>VLOOKUP(A215,Plano_V3!$A$26:$G$768,7,0)</f>
        <v xml:space="preserve">6. Em implementação </v>
      </c>
      <c r="H215" s="135" t="s">
        <v>2322</v>
      </c>
      <c r="I215" s="473"/>
      <c r="J215" s="359" t="s">
        <v>2309</v>
      </c>
      <c r="K215" s="359" t="s">
        <v>2357</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2316</v>
      </c>
      <c r="S215" s="324" t="s">
        <v>2399</v>
      </c>
      <c r="T215" s="372" t="s">
        <v>2364</v>
      </c>
      <c r="U215" s="372" t="s">
        <v>2324</v>
      </c>
      <c r="V215" s="324" t="s">
        <v>1858</v>
      </c>
    </row>
    <row r="216" spans="1:22" ht="16.350000000000001" customHeight="1">
      <c r="A216" s="29" t="str">
        <f t="shared" si="4"/>
        <v>lt004_protectionDT_MTRTY_INSRNC</v>
      </c>
      <c r="B216" s="141" t="s">
        <v>26</v>
      </c>
      <c r="C216" s="137" t="s">
        <v>26</v>
      </c>
      <c r="D216" s="133" t="s">
        <v>40</v>
      </c>
      <c r="E216" s="136" t="s">
        <v>368</v>
      </c>
      <c r="F216" s="480" t="s">
        <v>2258</v>
      </c>
      <c r="G216" s="135" t="str">
        <f>VLOOKUP(A216,Plano_V3!$A$26:$G$768,7,0)</f>
        <v xml:space="preserve">6. Em implementação </v>
      </c>
      <c r="H216" s="135" t="s">
        <v>2322</v>
      </c>
      <c r="I216" s="473"/>
      <c r="J216" s="359" t="s">
        <v>2309</v>
      </c>
      <c r="K216" s="359" t="s">
        <v>2357</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2316</v>
      </c>
      <c r="S216" s="324" t="s">
        <v>2399</v>
      </c>
      <c r="T216" s="372" t="s">
        <v>2364</v>
      </c>
      <c r="U216" s="372" t="s">
        <v>2324</v>
      </c>
      <c r="V216" s="324" t="s">
        <v>1858</v>
      </c>
    </row>
    <row r="217" spans="1:22" ht="16.350000000000001" customHeight="1">
      <c r="A217" s="29" t="str">
        <f t="shared" si="4"/>
        <v>lt004_protectionFLG_FRST_HM</v>
      </c>
      <c r="B217" s="141" t="s">
        <v>26</v>
      </c>
      <c r="C217" s="137" t="s">
        <v>26</v>
      </c>
      <c r="D217" s="133" t="s">
        <v>40</v>
      </c>
      <c r="E217" s="136" t="s">
        <v>368</v>
      </c>
      <c r="F217" s="480" t="s">
        <v>2259</v>
      </c>
      <c r="G217" s="135" t="str">
        <f>VLOOKUP(A217,Plano_V3!$A$26:$G$768,7,0)</f>
        <v xml:space="preserve">6. Em implementação </v>
      </c>
      <c r="H217" s="135" t="s">
        <v>2322</v>
      </c>
      <c r="I217" s="473"/>
      <c r="J217" s="359" t="s">
        <v>2309</v>
      </c>
      <c r="K217" s="359" t="s">
        <v>2357</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2316</v>
      </c>
      <c r="S217" s="324" t="s">
        <v>2399</v>
      </c>
      <c r="T217" s="372" t="s">
        <v>2364</v>
      </c>
      <c r="U217" s="372" t="s">
        <v>2324</v>
      </c>
      <c r="V217" s="324" t="s">
        <v>1858</v>
      </c>
    </row>
    <row r="218" spans="1:22" ht="16.350000000000001" customHeight="1">
      <c r="A218" s="29" t="str">
        <f t="shared" ref="A218:A220" si="5">E218&amp;F218</f>
        <v>lt004_protectionRL_ESTT_CRTFCTN</v>
      </c>
      <c r="B218" s="141" t="s">
        <v>26</v>
      </c>
      <c r="C218" s="137" t="s">
        <v>26</v>
      </c>
      <c r="D218" s="133" t="s">
        <v>40</v>
      </c>
      <c r="E218" s="136" t="s">
        <v>368</v>
      </c>
      <c r="F218" s="480" t="s">
        <v>2262</v>
      </c>
      <c r="G218" s="135" t="str">
        <f>VLOOKUP(A218,Plano_V3!$A$26:$G$768,7,0)</f>
        <v xml:space="preserve">6. Em implementação </v>
      </c>
      <c r="H218" s="135" t="s">
        <v>2322</v>
      </c>
      <c r="I218" s="473"/>
      <c r="J218" s="359" t="s">
        <v>2309</v>
      </c>
      <c r="K218" s="359" t="s">
        <v>2357</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2316</v>
      </c>
      <c r="S218" s="324" t="s">
        <v>2396</v>
      </c>
      <c r="T218" s="372" t="s">
        <v>2364</v>
      </c>
      <c r="U218" s="372" t="s">
        <v>2324</v>
      </c>
      <c r="V218" s="324" t="s">
        <v>1858</v>
      </c>
    </row>
    <row r="219" spans="1:22" ht="16.350000000000001" customHeight="1">
      <c r="A219" s="29" t="str">
        <f t="shared" si="5"/>
        <v>lt004_protectionDT_RGSTRTN</v>
      </c>
      <c r="B219" s="141" t="s">
        <v>26</v>
      </c>
      <c r="C219" s="137" t="s">
        <v>26</v>
      </c>
      <c r="D219" s="133" t="s">
        <v>40</v>
      </c>
      <c r="E219" s="136" t="s">
        <v>368</v>
      </c>
      <c r="F219" s="480" t="s">
        <v>2264</v>
      </c>
      <c r="G219" s="135" t="str">
        <f>VLOOKUP(A219,Plano_V3!$A$26:$G$768,7,0)</f>
        <v xml:space="preserve">6. Em implementação </v>
      </c>
      <c r="H219" s="135" t="s">
        <v>2322</v>
      </c>
      <c r="I219" s="473"/>
      <c r="J219" s="359" t="s">
        <v>2309</v>
      </c>
      <c r="K219" s="359" t="s">
        <v>2357</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2316</v>
      </c>
      <c r="S219" s="324" t="s">
        <v>2396</v>
      </c>
      <c r="T219" s="372" t="s">
        <v>2364</v>
      </c>
      <c r="U219" s="372" t="s">
        <v>2324</v>
      </c>
      <c r="V219" s="324" t="s">
        <v>1858</v>
      </c>
    </row>
    <row r="220" spans="1:22" ht="16.350000000000001" customHeight="1">
      <c r="A220" s="29" t="str">
        <f t="shared" si="5"/>
        <v>lt004_protectionPRMRY_ENRGY_DMND_NN_RNWBL</v>
      </c>
      <c r="B220" s="141" t="s">
        <v>26</v>
      </c>
      <c r="C220" s="137" t="s">
        <v>26</v>
      </c>
      <c r="D220" s="133" t="s">
        <v>40</v>
      </c>
      <c r="E220" s="136" t="s">
        <v>368</v>
      </c>
      <c r="F220" s="480" t="s">
        <v>2265</v>
      </c>
      <c r="G220" s="135" t="str">
        <f>VLOOKUP(A220,Plano_V3!$A$26:$G$768,7,0)</f>
        <v xml:space="preserve">6. Em implementação </v>
      </c>
      <c r="H220" s="135" t="s">
        <v>2322</v>
      </c>
      <c r="I220" s="473"/>
      <c r="J220" s="359" t="s">
        <v>2242</v>
      </c>
      <c r="K220" s="359" t="s">
        <v>2357</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2316</v>
      </c>
      <c r="S220" s="324" t="s">
        <v>2396</v>
      </c>
      <c r="T220" s="372" t="s">
        <v>2364</v>
      </c>
      <c r="U220" s="372" t="s">
        <v>2324</v>
      </c>
      <c r="V220" s="324" t="s">
        <v>1859</v>
      </c>
    </row>
    <row r="221" spans="1:22" ht="16.350000000000001" customHeight="1">
      <c r="A221" s="29" t="str">
        <f t="shared" si="4"/>
        <v>lt002_instrumentgrss_intrst_incm</v>
      </c>
      <c r="B221" s="141" t="s">
        <v>26</v>
      </c>
      <c r="C221" s="137" t="s">
        <v>26</v>
      </c>
      <c r="D221" s="133" t="s">
        <v>40</v>
      </c>
      <c r="E221" s="136" t="s">
        <v>379</v>
      </c>
      <c r="F221" s="480" t="s">
        <v>420</v>
      </c>
      <c r="G221" s="135" t="str">
        <f>VLOOKUP(A221,Plano_V3!$A$26:$G$768,7,0)</f>
        <v>2.2 Em especificação</v>
      </c>
      <c r="H221" s="135" t="s">
        <v>2321</v>
      </c>
      <c r="I221" s="473"/>
      <c r="J221" s="359" t="s">
        <v>2428</v>
      </c>
      <c r="K221" s="359" t="s">
        <v>2445</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2323</v>
      </c>
      <c r="V221" s="323" t="s">
        <v>1859</v>
      </c>
    </row>
    <row r="222" spans="1:22" ht="16.350000000000001" customHeight="1">
      <c r="A222" s="29" t="str">
        <f t="shared" si="4"/>
        <v>lt002_instrumentgrss_cmmssn_incm</v>
      </c>
      <c r="B222" s="141" t="s">
        <v>26</v>
      </c>
      <c r="C222" s="137" t="s">
        <v>26</v>
      </c>
      <c r="D222" s="133" t="s">
        <v>40</v>
      </c>
      <c r="E222" s="136" t="s">
        <v>379</v>
      </c>
      <c r="F222" s="480" t="s">
        <v>421</v>
      </c>
      <c r="G222" s="135" t="str">
        <f>VLOOKUP(A222,Plano_V3!$A$26:$G$768,7,0)</f>
        <v>2.2 Em especificação</v>
      </c>
      <c r="H222" s="135" t="s">
        <v>2321</v>
      </c>
      <c r="I222" s="473"/>
      <c r="J222" s="359" t="s">
        <v>2428</v>
      </c>
      <c r="K222" s="359" t="s">
        <v>2445</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2323</v>
      </c>
      <c r="V222" s="323" t="s">
        <v>1859</v>
      </c>
    </row>
    <row r="223" spans="1:22" ht="16.350000000000001" customHeight="1">
      <c r="A223" s="29" t="str">
        <f t="shared" si="4"/>
        <v>lt002_instrumentgrss_cmmssn_incm_off_blnc</v>
      </c>
      <c r="B223" s="141" t="s">
        <v>26</v>
      </c>
      <c r="C223" s="137" t="s">
        <v>26</v>
      </c>
      <c r="D223" s="133" t="s">
        <v>40</v>
      </c>
      <c r="E223" s="136" t="s">
        <v>379</v>
      </c>
      <c r="F223" s="480" t="s">
        <v>422</v>
      </c>
      <c r="G223" s="135" t="str">
        <f>VLOOKUP(A223,Plano_V3!$A$26:$G$768,7,0)</f>
        <v>2.2 Em especificação</v>
      </c>
      <c r="H223" s="135" t="s">
        <v>2321</v>
      </c>
      <c r="I223" s="473"/>
      <c r="J223" s="359" t="s">
        <v>2428</v>
      </c>
      <c r="K223" s="359" t="s">
        <v>2445</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2323</v>
      </c>
      <c r="V223" s="323" t="s">
        <v>1859</v>
      </c>
    </row>
    <row r="224" spans="1:22" ht="16.350000000000001" customHeight="1">
      <c r="A224" s="29" t="str">
        <f t="shared" si="4"/>
        <v>lt002_instrumentFRBRNC_STTS_INSTRMNT</v>
      </c>
      <c r="B224" s="141" t="s">
        <v>26</v>
      </c>
      <c r="C224" s="137" t="s">
        <v>26</v>
      </c>
      <c r="D224" s="133" t="s">
        <v>40</v>
      </c>
      <c r="E224" s="136" t="s">
        <v>379</v>
      </c>
      <c r="F224" s="480" t="s">
        <v>2166</v>
      </c>
      <c r="G224" s="135" t="str">
        <f>VLOOKUP(A224,Plano_V3!$A$26:$G$768,7,0)</f>
        <v xml:space="preserve">6. Em implementação </v>
      </c>
      <c r="H224" s="135" t="s">
        <v>2322</v>
      </c>
      <c r="I224" s="473"/>
      <c r="J224" s="142" t="s">
        <v>2312</v>
      </c>
      <c r="K224" s="359" t="s">
        <v>2445</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2316</v>
      </c>
      <c r="S224" s="324" t="s">
        <v>2387</v>
      </c>
      <c r="T224" s="372" t="s">
        <v>2363</v>
      </c>
      <c r="U224" s="372" t="s">
        <v>2324</v>
      </c>
      <c r="V224" s="323" t="s">
        <v>1858</v>
      </c>
    </row>
    <row r="225" spans="1:22" ht="16.350000000000001" customHeight="1">
      <c r="A225" s="29" t="str">
        <f t="shared" si="4"/>
        <v>lt002_instrumentINTRNL_SGMNT</v>
      </c>
      <c r="B225" s="141" t="s">
        <v>26</v>
      </c>
      <c r="C225" s="137" t="s">
        <v>26</v>
      </c>
      <c r="D225" s="133" t="s">
        <v>40</v>
      </c>
      <c r="E225" s="136" t="s">
        <v>379</v>
      </c>
      <c r="F225" s="480" t="s">
        <v>2167</v>
      </c>
      <c r="G225" s="135" t="str">
        <f>VLOOKUP(A225,Plano_V3!$A$26:$G$768,7,0)</f>
        <v xml:space="preserve">6. Em implementação </v>
      </c>
      <c r="H225" s="135" t="s">
        <v>2322</v>
      </c>
      <c r="I225" s="473"/>
      <c r="J225" s="142" t="s">
        <v>2307</v>
      </c>
      <c r="K225" s="359" t="s">
        <v>2445</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2316</v>
      </c>
      <c r="S225" s="324" t="s">
        <v>2388</v>
      </c>
      <c r="T225" s="372" t="s">
        <v>2363</v>
      </c>
      <c r="U225" s="372" t="s">
        <v>2324</v>
      </c>
      <c r="V225" s="323" t="s">
        <v>1859</v>
      </c>
    </row>
    <row r="226" spans="1:22" ht="16.350000000000001" customHeight="1">
      <c r="A226" s="29" t="str">
        <f t="shared" si="4"/>
        <v>lt002_instrumentDT_ORGNL_MTRTY</v>
      </c>
      <c r="B226" s="141" t="s">
        <v>26</v>
      </c>
      <c r="C226" s="137" t="s">
        <v>26</v>
      </c>
      <c r="D226" s="133" t="s">
        <v>40</v>
      </c>
      <c r="E226" s="136" t="s">
        <v>379</v>
      </c>
      <c r="F226" s="480" t="s">
        <v>2168</v>
      </c>
      <c r="G226" s="135" t="str">
        <f>VLOOKUP(A226,Plano_V3!$A$26:$G$768,7,0)</f>
        <v xml:space="preserve">6. Em implementação </v>
      </c>
      <c r="H226" s="135" t="s">
        <v>2322</v>
      </c>
      <c r="I226" s="473"/>
      <c r="J226" s="142" t="s">
        <v>2307</v>
      </c>
      <c r="K226" s="359" t="s">
        <v>2445</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2316</v>
      </c>
      <c r="S226" s="324" t="s">
        <v>2389</v>
      </c>
      <c r="T226" s="372" t="s">
        <v>2363</v>
      </c>
      <c r="U226" s="372" t="s">
        <v>2324</v>
      </c>
      <c r="V226" s="323" t="s">
        <v>1859</v>
      </c>
    </row>
    <row r="227" spans="1:22" ht="16.350000000000001" customHeight="1">
      <c r="A227" s="29" t="str">
        <f t="shared" si="4"/>
        <v>lt002_instrumentEAD</v>
      </c>
      <c r="B227" s="141" t="s">
        <v>26</v>
      </c>
      <c r="C227" s="137" t="s">
        <v>26</v>
      </c>
      <c r="D227" s="133" t="s">
        <v>40</v>
      </c>
      <c r="E227" s="136" t="s">
        <v>379</v>
      </c>
      <c r="F227" s="480" t="s">
        <v>2169</v>
      </c>
      <c r="G227" s="135" t="str">
        <f>VLOOKUP(A227,Plano_V3!$A$26:$G$768,7,0)</f>
        <v xml:space="preserve">6. Em implementação </v>
      </c>
      <c r="H227" s="135" t="s">
        <v>2322</v>
      </c>
      <c r="I227" s="473"/>
      <c r="J227" s="142" t="s">
        <v>2307</v>
      </c>
      <c r="K227" s="359" t="s">
        <v>2445</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2316</v>
      </c>
      <c r="S227" s="324" t="s">
        <v>2390</v>
      </c>
      <c r="T227" s="372" t="s">
        <v>2363</v>
      </c>
      <c r="U227" s="372" t="s">
        <v>2324</v>
      </c>
      <c r="V227" s="323" t="s">
        <v>1859</v>
      </c>
    </row>
    <row r="228" spans="1:22" ht="16.350000000000001" customHeight="1">
      <c r="A228" s="29" t="str">
        <f t="shared" si="4"/>
        <v>lt002_instrumentRWA</v>
      </c>
      <c r="B228" s="141" t="s">
        <v>26</v>
      </c>
      <c r="C228" s="137" t="s">
        <v>26</v>
      </c>
      <c r="D228" s="133" t="s">
        <v>40</v>
      </c>
      <c r="E228" s="136" t="s">
        <v>379</v>
      </c>
      <c r="F228" s="480" t="s">
        <v>1420</v>
      </c>
      <c r="G228" s="135" t="str">
        <f>VLOOKUP(A228,Plano_V3!$A$26:$G$768,7,0)</f>
        <v xml:space="preserve">6. Em implementação </v>
      </c>
      <c r="H228" s="135" t="s">
        <v>2322</v>
      </c>
      <c r="I228" s="473"/>
      <c r="J228" s="142" t="s">
        <v>2307</v>
      </c>
      <c r="K228" s="359" t="s">
        <v>2445</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2316</v>
      </c>
      <c r="S228" s="324" t="s">
        <v>2392</v>
      </c>
      <c r="T228" s="372" t="s">
        <v>2363</v>
      </c>
      <c r="U228" s="372" t="s">
        <v>2324</v>
      </c>
      <c r="V228" s="323" t="s">
        <v>1859</v>
      </c>
    </row>
    <row r="229" spans="1:22" ht="16.350000000000001" customHeight="1">
      <c r="A229" s="29" t="str">
        <f t="shared" si="4"/>
        <v>lt002_instrumentLTV</v>
      </c>
      <c r="B229" s="141" t="s">
        <v>26</v>
      </c>
      <c r="C229" s="137" t="s">
        <v>26</v>
      </c>
      <c r="D229" s="133" t="s">
        <v>40</v>
      </c>
      <c r="E229" s="136" t="s">
        <v>379</v>
      </c>
      <c r="F229" s="480" t="s">
        <v>2170</v>
      </c>
      <c r="G229" s="135" t="str">
        <f>VLOOKUP(A229,Plano_V3!$A$26:$G$768,7,0)</f>
        <v xml:space="preserve">6. Em implementação </v>
      </c>
      <c r="H229" s="135" t="s">
        <v>2322</v>
      </c>
      <c r="I229" s="473"/>
      <c r="J229" s="142" t="s">
        <v>2307</v>
      </c>
      <c r="K229" s="359" t="s">
        <v>2445</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2316</v>
      </c>
      <c r="S229" s="324" t="s">
        <v>2393</v>
      </c>
      <c r="T229" s="372" t="s">
        <v>2363</v>
      </c>
      <c r="U229" s="372" t="s">
        <v>2324</v>
      </c>
      <c r="V229" s="323" t="s">
        <v>1859</v>
      </c>
    </row>
    <row r="230" spans="1:22" ht="16.350000000000001" customHeight="1">
      <c r="A230" s="29" t="str">
        <f t="shared" si="4"/>
        <v>lt002_instrumentLTV_INCPTN</v>
      </c>
      <c r="B230" s="141" t="s">
        <v>26</v>
      </c>
      <c r="C230" s="137" t="s">
        <v>26</v>
      </c>
      <c r="D230" s="133" t="s">
        <v>40</v>
      </c>
      <c r="E230" s="136" t="s">
        <v>379</v>
      </c>
      <c r="F230" s="480" t="s">
        <v>2171</v>
      </c>
      <c r="G230" s="135" t="str">
        <f>VLOOKUP(A230,Plano_V3!$A$26:$G$768,7,0)</f>
        <v xml:space="preserve">6. Em implementação </v>
      </c>
      <c r="H230" s="135" t="s">
        <v>2322</v>
      </c>
      <c r="I230" s="473"/>
      <c r="J230" s="142" t="s">
        <v>2307</v>
      </c>
      <c r="K230" s="359" t="s">
        <v>2445</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2316</v>
      </c>
      <c r="S230" s="324" t="s">
        <v>2393</v>
      </c>
      <c r="T230" s="372" t="s">
        <v>2363</v>
      </c>
      <c r="U230" s="372" t="s">
        <v>2324</v>
      </c>
      <c r="V230" s="323" t="s">
        <v>1858</v>
      </c>
    </row>
    <row r="231" spans="1:22" ht="16.350000000000001" customHeight="1">
      <c r="A231" s="29" t="str">
        <f t="shared" si="4"/>
        <v>lt002_instrumentEIR</v>
      </c>
      <c r="B231" s="141" t="s">
        <v>26</v>
      </c>
      <c r="C231" s="137" t="s">
        <v>26</v>
      </c>
      <c r="D231" s="133" t="s">
        <v>40</v>
      </c>
      <c r="E231" s="136" t="s">
        <v>379</v>
      </c>
      <c r="F231" s="480" t="s">
        <v>2172</v>
      </c>
      <c r="G231" s="135" t="str">
        <f>VLOOKUP(A231,Plano_V3!$A$26:$G$768,7,0)</f>
        <v xml:space="preserve">6. Em implementação </v>
      </c>
      <c r="H231" s="135" t="s">
        <v>2322</v>
      </c>
      <c r="I231" s="473"/>
      <c r="J231" s="142" t="s">
        <v>2307</v>
      </c>
      <c r="K231" s="359" t="s">
        <v>2445</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2316</v>
      </c>
      <c r="S231" s="324" t="s">
        <v>2387</v>
      </c>
      <c r="T231" s="372" t="s">
        <v>2363</v>
      </c>
      <c r="U231" s="372" t="s">
        <v>2324</v>
      </c>
      <c r="V231" s="323" t="s">
        <v>1858</v>
      </c>
    </row>
    <row r="232" spans="1:22" ht="16.350000000000001" customHeight="1">
      <c r="A232" s="29" t="str">
        <f t="shared" si="4"/>
        <v>lt002_instrumentEIR_INCPTN</v>
      </c>
      <c r="B232" s="141" t="s">
        <v>26</v>
      </c>
      <c r="C232" s="137" t="s">
        <v>26</v>
      </c>
      <c r="D232" s="133" t="s">
        <v>40</v>
      </c>
      <c r="E232" s="136" t="s">
        <v>379</v>
      </c>
      <c r="F232" s="480" t="s">
        <v>2173</v>
      </c>
      <c r="G232" s="135" t="str">
        <f>VLOOKUP(A232,Plano_V3!$A$26:$G$768,7,0)</f>
        <v xml:space="preserve">6. Em implementação </v>
      </c>
      <c r="H232" s="135" t="s">
        <v>2322</v>
      </c>
      <c r="I232" s="473"/>
      <c r="J232" s="142" t="s">
        <v>2307</v>
      </c>
      <c r="K232" s="359" t="s">
        <v>2445</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2316</v>
      </c>
      <c r="S232" s="324" t="s">
        <v>2393</v>
      </c>
      <c r="T232" s="372" t="s">
        <v>2363</v>
      </c>
      <c r="U232" s="372" t="s">
        <v>2324</v>
      </c>
      <c r="V232" s="323" t="s">
        <v>1858</v>
      </c>
    </row>
    <row r="233" spans="1:22" ht="16.350000000000001" customHeight="1">
      <c r="A233" s="29" t="str">
        <f t="shared" si="4"/>
        <v>lt002_instrumentINTRNL_SGMNT_CAT_MSTA</v>
      </c>
      <c r="B233" s="141" t="s">
        <v>26</v>
      </c>
      <c r="C233" s="137" t="s">
        <v>26</v>
      </c>
      <c r="D233" s="133" t="s">
        <v>40</v>
      </c>
      <c r="E233" s="136" t="s">
        <v>379</v>
      </c>
      <c r="F233" s="480" t="s">
        <v>2174</v>
      </c>
      <c r="G233" s="135" t="str">
        <f>VLOOKUP(A233,Plano_V3!$A$26:$G$768,7,0)</f>
        <v xml:space="preserve">6. Em implementação </v>
      </c>
      <c r="H233" s="135" t="s">
        <v>2322</v>
      </c>
      <c r="I233" s="473"/>
      <c r="J233" s="142" t="s">
        <v>2307</v>
      </c>
      <c r="K233" s="359" t="s">
        <v>2445</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2316</v>
      </c>
      <c r="S233" s="324" t="s">
        <v>2394</v>
      </c>
      <c r="T233" s="372" t="s">
        <v>2363</v>
      </c>
      <c r="U233" s="372" t="s">
        <v>2324</v>
      </c>
      <c r="V233" s="323" t="s">
        <v>1858</v>
      </c>
    </row>
    <row r="234" spans="1:22" ht="16.350000000000001" customHeight="1">
      <c r="A234" s="29" t="str">
        <f t="shared" si="4"/>
        <v>lt002_instrumentINTRNL_SGMNT_CATGSUB</v>
      </c>
      <c r="B234" s="141" t="s">
        <v>26</v>
      </c>
      <c r="C234" s="137" t="s">
        <v>26</v>
      </c>
      <c r="D234" s="133" t="s">
        <v>40</v>
      </c>
      <c r="E234" s="136" t="s">
        <v>379</v>
      </c>
      <c r="F234" s="480" t="s">
        <v>2175</v>
      </c>
      <c r="G234" s="135" t="str">
        <f>VLOOKUP(A234,Plano_V3!$A$26:$G$768,7,0)</f>
        <v xml:space="preserve">6. Em implementação </v>
      </c>
      <c r="H234" s="135" t="s">
        <v>2322</v>
      </c>
      <c r="I234" s="473"/>
      <c r="J234" s="142" t="s">
        <v>2307</v>
      </c>
      <c r="K234" s="359" t="s">
        <v>2445</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2316</v>
      </c>
      <c r="S234" s="324" t="s">
        <v>2394</v>
      </c>
      <c r="T234" s="372" t="s">
        <v>2363</v>
      </c>
      <c r="U234" s="372" t="s">
        <v>2324</v>
      </c>
      <c r="V234" s="323" t="s">
        <v>1858</v>
      </c>
    </row>
    <row r="235" spans="1:22" ht="16.350000000000001" customHeight="1">
      <c r="A235" s="29" t="str">
        <f t="shared" si="4"/>
        <v>lt003_entityentty_nm</v>
      </c>
      <c r="B235" s="141" t="s">
        <v>26</v>
      </c>
      <c r="C235" s="137" t="s">
        <v>26</v>
      </c>
      <c r="D235" s="133" t="s">
        <v>40</v>
      </c>
      <c r="E235" s="136" t="s">
        <v>335</v>
      </c>
      <c r="F235" s="480" t="s">
        <v>2194</v>
      </c>
      <c r="G235" s="135" t="str">
        <f>VLOOKUP(A235,Plano_V3!$A$26:$G$768,7,0)</f>
        <v xml:space="preserve">6. Em implementação </v>
      </c>
      <c r="H235" s="135" t="s">
        <v>2322</v>
      </c>
      <c r="I235" s="473"/>
      <c r="J235" s="359" t="s">
        <v>2242</v>
      </c>
      <c r="K235" s="359" t="s">
        <v>2445</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2316</v>
      </c>
      <c r="S235" s="324" t="s">
        <v>2389</v>
      </c>
      <c r="T235" s="372" t="s">
        <v>2363</v>
      </c>
      <c r="U235" s="372" t="s">
        <v>2324</v>
      </c>
      <c r="V235" s="323" t="s">
        <v>1858</v>
      </c>
    </row>
    <row r="236" spans="1:22" ht="16.350000000000001" customHeight="1">
      <c r="A236" s="29" t="str">
        <f t="shared" si="4"/>
        <v>modesg_out_sfics_taxon_europeiacbalcao</v>
      </c>
      <c r="B236" s="141" t="s">
        <v>26</v>
      </c>
      <c r="C236" s="137" t="s">
        <v>310</v>
      </c>
      <c r="D236" s="133" t="s">
        <v>40</v>
      </c>
      <c r="E236" s="134" t="s">
        <v>2082</v>
      </c>
      <c r="F236" s="476" t="s">
        <v>183</v>
      </c>
      <c r="G236" s="135" t="str">
        <f>VLOOKUP(A236,Plano_V3!$A$26:$G$768,7,0)</f>
        <v xml:space="preserve">6. Em implementação </v>
      </c>
      <c r="H236" s="135" t="s">
        <v>2322</v>
      </c>
      <c r="I236" s="473"/>
      <c r="J236" s="142" t="s">
        <v>2244</v>
      </c>
      <c r="K236" s="493" t="s">
        <v>2450</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2323</v>
      </c>
      <c r="V236" s="323" t="s">
        <v>2311</v>
      </c>
    </row>
    <row r="237" spans="1:22" ht="16.350000000000001" customHeight="1">
      <c r="A237" s="29" t="str">
        <f t="shared" si="4"/>
        <v>modesg_out_sfics_taxon_europeiacempresa</v>
      </c>
      <c r="B237" s="141" t="s">
        <v>26</v>
      </c>
      <c r="C237" s="137" t="s">
        <v>310</v>
      </c>
      <c r="D237" s="133" t="s">
        <v>40</v>
      </c>
      <c r="E237" s="134" t="s">
        <v>2082</v>
      </c>
      <c r="F237" s="476" t="s">
        <v>184</v>
      </c>
      <c r="G237" s="135" t="str">
        <f>VLOOKUP(A237,Plano_V3!$A$26:$G$768,7,0)</f>
        <v xml:space="preserve">6. Em implementação </v>
      </c>
      <c r="H237" s="135" t="s">
        <v>2322</v>
      </c>
      <c r="I237" s="473"/>
      <c r="J237" s="142" t="s">
        <v>2244</v>
      </c>
      <c r="K237" s="493" t="s">
        <v>2450</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2323</v>
      </c>
      <c r="V237" s="323" t="s">
        <v>2311</v>
      </c>
    </row>
    <row r="238" spans="1:22" ht="16.350000000000001" customHeight="1">
      <c r="A238" s="29" t="str">
        <f t="shared" si="4"/>
        <v>modesg_out_sfics_taxon_europeiacnumecta</v>
      </c>
      <c r="B238" s="141" t="s">
        <v>26</v>
      </c>
      <c r="C238" s="137" t="s">
        <v>310</v>
      </c>
      <c r="D238" s="133" t="s">
        <v>40</v>
      </c>
      <c r="E238" s="134" t="s">
        <v>2082</v>
      </c>
      <c r="F238" s="476" t="s">
        <v>189</v>
      </c>
      <c r="G238" s="135" t="str">
        <f>VLOOKUP(A238,Plano_V3!$A$26:$G$768,7,0)</f>
        <v xml:space="preserve">6. Em implementação </v>
      </c>
      <c r="H238" s="135" t="s">
        <v>2322</v>
      </c>
      <c r="I238" s="218"/>
      <c r="J238" s="142" t="s">
        <v>2244</v>
      </c>
      <c r="K238" s="493" t="s">
        <v>2450</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2323</v>
      </c>
      <c r="V238" s="323" t="s">
        <v>2311</v>
      </c>
    </row>
    <row r="239" spans="1:22" ht="16.350000000000001" customHeight="1">
      <c r="A239" s="29" t="str">
        <f t="shared" si="4"/>
        <v>modesg_out_sfics_taxon_europeiacod_regra</v>
      </c>
      <c r="B239" s="141" t="s">
        <v>26</v>
      </c>
      <c r="C239" s="137" t="s">
        <v>310</v>
      </c>
      <c r="D239" s="133" t="s">
        <v>40</v>
      </c>
      <c r="E239" s="134" t="s">
        <v>2082</v>
      </c>
      <c r="F239" s="476" t="s">
        <v>191</v>
      </c>
      <c r="G239" s="135" t="str">
        <f>VLOOKUP(A239,Plano_V3!$A$26:$G$768,7,0)</f>
        <v xml:space="preserve">6. Em implementação </v>
      </c>
      <c r="H239" s="135" t="s">
        <v>2322</v>
      </c>
      <c r="I239" s="473"/>
      <c r="J239" s="142" t="s">
        <v>2244</v>
      </c>
      <c r="K239" s="493" t="s">
        <v>2450</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2323</v>
      </c>
      <c r="V239" s="323" t="s">
        <v>2311</v>
      </c>
    </row>
    <row r="240" spans="1:22" ht="16.350000000000001" customHeight="1">
      <c r="A240" s="29" t="str">
        <f t="shared" si="4"/>
        <v>modesg_out_sfics_taxon_europeianivel</v>
      </c>
      <c r="B240" s="141" t="s">
        <v>26</v>
      </c>
      <c r="C240" s="137" t="s">
        <v>310</v>
      </c>
      <c r="D240" s="133" t="s">
        <v>40</v>
      </c>
      <c r="E240" s="134" t="s">
        <v>2082</v>
      </c>
      <c r="F240" s="476" t="s">
        <v>2411</v>
      </c>
      <c r="G240" s="135" t="str">
        <f>VLOOKUP(A240,Plano_V3!$A$26:$G$768,7,0)</f>
        <v xml:space="preserve">6. Em implementação </v>
      </c>
      <c r="H240" s="135" t="s">
        <v>2322</v>
      </c>
      <c r="I240" s="473"/>
      <c r="J240" s="142" t="s">
        <v>2244</v>
      </c>
      <c r="K240" s="493" t="s">
        <v>2450</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2430</v>
      </c>
      <c r="V240" s="323"/>
    </row>
    <row r="241" spans="1:22" ht="16.350000000000001" customHeight="1">
      <c r="A241" s="29" t="str">
        <f t="shared" si="4"/>
        <v>modesg_out_sfics_taxon_europeiamontante_pndrc</v>
      </c>
      <c r="B241" s="141" t="s">
        <v>26</v>
      </c>
      <c r="C241" s="137" t="s">
        <v>310</v>
      </c>
      <c r="D241" s="133" t="s">
        <v>40</v>
      </c>
      <c r="E241" s="134" t="s">
        <v>2082</v>
      </c>
      <c r="F241" s="476" t="s">
        <v>202</v>
      </c>
      <c r="G241" s="135" t="str">
        <f>VLOOKUP(A241,Plano_V3!$A$26:$G$768,7,0)</f>
        <v xml:space="preserve">6. Em implementação </v>
      </c>
      <c r="H241" s="135" t="s">
        <v>2322</v>
      </c>
      <c r="I241" s="473"/>
      <c r="J241" s="142" t="s">
        <v>2244</v>
      </c>
      <c r="K241" s="493" t="s">
        <v>2450</v>
      </c>
      <c r="L241" s="490"/>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2323</v>
      </c>
      <c r="V241" s="323" t="s">
        <v>2311</v>
      </c>
    </row>
    <row r="242" spans="1:22" ht="16.350000000000001" customHeight="1">
      <c r="A242" s="29" t="str">
        <f t="shared" si="4"/>
        <v>modesg_out_sfics_taxon_europeianome_ctgr_sfics</v>
      </c>
      <c r="B242" s="141" t="s">
        <v>26</v>
      </c>
      <c r="C242" s="137" t="s">
        <v>310</v>
      </c>
      <c r="D242" s="133" t="s">
        <v>40</v>
      </c>
      <c r="E242" s="134" t="s">
        <v>2082</v>
      </c>
      <c r="F242" s="476" t="s">
        <v>2050</v>
      </c>
      <c r="G242" s="135" t="str">
        <f>VLOOKUP(A242,Plano_V3!$A$26:$G$768,7,0)</f>
        <v xml:space="preserve">6. Em implementação </v>
      </c>
      <c r="H242" s="135" t="s">
        <v>2322</v>
      </c>
      <c r="I242" s="473"/>
      <c r="J242" s="142" t="s">
        <v>2244</v>
      </c>
      <c r="K242" s="493" t="s">
        <v>2450</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2323</v>
      </c>
      <c r="V242" s="323" t="s">
        <v>2311</v>
      </c>
    </row>
    <row r="243" spans="1:22" ht="16.350000000000001" customHeight="1">
      <c r="A243" s="29" t="str">
        <f t="shared" si="4"/>
        <v>modesg_out_sfics_taxon_europeianome_general_specific_purpose</v>
      </c>
      <c r="B243" s="141" t="s">
        <v>26</v>
      </c>
      <c r="C243" s="137" t="s">
        <v>310</v>
      </c>
      <c r="D243" s="133" t="s">
        <v>40</v>
      </c>
      <c r="E243" s="134" t="s">
        <v>2082</v>
      </c>
      <c r="F243" s="476" t="s">
        <v>204</v>
      </c>
      <c r="G243" s="135" t="str">
        <f>VLOOKUP(A243,Plano_V3!$A$26:$G$768,7,0)</f>
        <v xml:space="preserve">6. Em implementação </v>
      </c>
      <c r="H243" s="135" t="s">
        <v>2322</v>
      </c>
      <c r="I243" s="473"/>
      <c r="J243" s="142" t="s">
        <v>2244</v>
      </c>
      <c r="K243" s="493" t="s">
        <v>2450</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2323</v>
      </c>
      <c r="V243" s="323" t="s">
        <v>2311</v>
      </c>
    </row>
    <row r="244" spans="1:22" ht="16.350000000000001" customHeight="1">
      <c r="A244" s="29" t="str">
        <f t="shared" si="4"/>
        <v>modesg_out_sfics_taxon_europeianome_purpose_esg_alinh_tax</v>
      </c>
      <c r="B244" s="141" t="s">
        <v>26</v>
      </c>
      <c r="C244" s="137" t="s">
        <v>310</v>
      </c>
      <c r="D244" s="133" t="s">
        <v>40</v>
      </c>
      <c r="E244" s="134" t="s">
        <v>2082</v>
      </c>
      <c r="F244" s="476" t="s">
        <v>2061</v>
      </c>
      <c r="G244" s="135" t="str">
        <f>VLOOKUP(A244,Plano_V3!$A$26:$G$768,7,0)</f>
        <v xml:space="preserve">6. Em implementação </v>
      </c>
      <c r="H244" s="135" t="s">
        <v>2322</v>
      </c>
      <c r="I244" s="473"/>
      <c r="J244" s="142" t="s">
        <v>2244</v>
      </c>
      <c r="K244" s="493" t="s">
        <v>2450</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2323</v>
      </c>
      <c r="V244" s="323" t="s">
        <v>2311</v>
      </c>
    </row>
    <row r="245" spans="1:22" ht="16.350000000000001" customHeight="1">
      <c r="A245" s="29" t="str">
        <f t="shared" si="4"/>
        <v>modesg_out_sfics_taxon_europeianome_purpose_esg_nalinh_tax</v>
      </c>
      <c r="B245" s="141" t="s">
        <v>26</v>
      </c>
      <c r="C245" s="137" t="s">
        <v>310</v>
      </c>
      <c r="D245" s="133" t="s">
        <v>40</v>
      </c>
      <c r="E245" s="134" t="s">
        <v>2082</v>
      </c>
      <c r="F245" s="476" t="s">
        <v>2062</v>
      </c>
      <c r="G245" s="135" t="str">
        <f>VLOOKUP(A245,Plano_V3!$A$26:$G$768,7,0)</f>
        <v xml:space="preserve">6. Em implementação </v>
      </c>
      <c r="H245" s="135" t="s">
        <v>2322</v>
      </c>
      <c r="I245" s="473"/>
      <c r="J245" s="142" t="s">
        <v>2244</v>
      </c>
      <c r="K245" s="493" t="s">
        <v>2450</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2325</v>
      </c>
      <c r="V245" s="323" t="s">
        <v>2311</v>
      </c>
    </row>
    <row r="246" spans="1:22" ht="16.350000000000001" customHeight="1">
      <c r="A246" s="29" t="str">
        <f t="shared" si="4"/>
        <v>modesg_out_sfics_taxon_europeianome_specific_eligible</v>
      </c>
      <c r="B246" s="141" t="s">
        <v>26</v>
      </c>
      <c r="C246" s="137" t="s">
        <v>310</v>
      </c>
      <c r="D246" s="133" t="s">
        <v>40</v>
      </c>
      <c r="E246" s="134" t="s">
        <v>2082</v>
      </c>
      <c r="F246" s="476" t="s">
        <v>206</v>
      </c>
      <c r="G246" s="135" t="str">
        <f>VLOOKUP(A246,Plano_V3!$A$26:$G$768,7,0)</f>
        <v xml:space="preserve">6. Em implementação </v>
      </c>
      <c r="H246" s="135" t="s">
        <v>2322</v>
      </c>
      <c r="I246" s="473"/>
      <c r="J246" s="142" t="s">
        <v>2244</v>
      </c>
      <c r="K246" s="493" t="s">
        <v>2450</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2323</v>
      </c>
      <c r="V246" s="323" t="s">
        <v>2311</v>
      </c>
    </row>
    <row r="247" spans="1:22" ht="16.350000000000001" customHeight="1">
      <c r="A247" s="29" t="str">
        <f t="shared" si="4"/>
        <v>modesg_out_sfics_taxon_europeianome_specific_sustainable</v>
      </c>
      <c r="B247" s="141" t="s">
        <v>26</v>
      </c>
      <c r="C247" s="137" t="s">
        <v>310</v>
      </c>
      <c r="D247" s="133" t="s">
        <v>40</v>
      </c>
      <c r="E247" s="134" t="s">
        <v>2082</v>
      </c>
      <c r="F247" s="476" t="s">
        <v>207</v>
      </c>
      <c r="G247" s="135" t="str">
        <f>VLOOKUP(A247,Plano_V3!$A$26:$G$768,7,0)</f>
        <v xml:space="preserve">6. Em implementação </v>
      </c>
      <c r="H247" s="135" t="s">
        <v>2322</v>
      </c>
      <c r="I247" s="473"/>
      <c r="J247" s="142" t="s">
        <v>2244</v>
      </c>
      <c r="K247" s="493" t="s">
        <v>2450</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2323</v>
      </c>
      <c r="V247" s="323" t="s">
        <v>2311</v>
      </c>
    </row>
    <row r="248" spans="1:22" ht="16.350000000000001" customHeight="1">
      <c r="A248" s="29" t="str">
        <f t="shared" si="4"/>
        <v>modesg_out_sfics_taxon_europeiasstnbl_indctr</v>
      </c>
      <c r="B248" s="141" t="s">
        <v>26</v>
      </c>
      <c r="C248" s="137" t="s">
        <v>310</v>
      </c>
      <c r="D248" s="133" t="s">
        <v>40</v>
      </c>
      <c r="E248" s="134" t="s">
        <v>2082</v>
      </c>
      <c r="F248" s="476" t="s">
        <v>418</v>
      </c>
      <c r="G248" s="135" t="str">
        <f>VLOOKUP(A248,Plano_V3!$A$26:$G$768,7,0)</f>
        <v>2.2 Em especificação</v>
      </c>
      <c r="H248" s="135" t="s">
        <v>2321</v>
      </c>
      <c r="I248" s="473"/>
      <c r="J248" s="359" t="s">
        <v>2428</v>
      </c>
      <c r="K248" s="493" t="s">
        <v>2450</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2430</v>
      </c>
      <c r="V248" s="323"/>
    </row>
    <row r="249" spans="1:22" ht="16.350000000000001" customHeight="1">
      <c r="A249" s="29" t="str">
        <f t="shared" si="4"/>
        <v>modesg_out_sfics_taxon_europeiaref_date</v>
      </c>
      <c r="B249" s="141" t="s">
        <v>26</v>
      </c>
      <c r="C249" s="137" t="s">
        <v>310</v>
      </c>
      <c r="D249" s="133" t="s">
        <v>40</v>
      </c>
      <c r="E249" s="134" t="s">
        <v>2082</v>
      </c>
      <c r="F249" s="476" t="s">
        <v>208</v>
      </c>
      <c r="G249" s="135" t="str">
        <f>VLOOKUP(A249,Plano_V3!$A$26:$G$768,7,0)</f>
        <v xml:space="preserve">6. Em implementação </v>
      </c>
      <c r="H249" s="135" t="s">
        <v>2322</v>
      </c>
      <c r="I249" s="473"/>
      <c r="J249" s="142" t="s">
        <v>2244</v>
      </c>
      <c r="K249" s="493" t="s">
        <v>2450</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2323</v>
      </c>
      <c r="V249" s="323" t="s">
        <v>2311</v>
      </c>
    </row>
    <row r="250" spans="1:22" ht="16.350000000000001" customHeight="1">
      <c r="A250" s="29" t="str">
        <f t="shared" si="4"/>
        <v>modesg_out_sfics_taxon_europeiazdeposit</v>
      </c>
      <c r="B250" s="141" t="s">
        <v>26</v>
      </c>
      <c r="C250" s="137" t="s">
        <v>310</v>
      </c>
      <c r="D250" s="133" t="s">
        <v>40</v>
      </c>
      <c r="E250" s="134" t="s">
        <v>2082</v>
      </c>
      <c r="F250" s="476" t="s">
        <v>210</v>
      </c>
      <c r="G250" s="135" t="str">
        <f>VLOOKUP(A250,Plano_V3!$A$26:$G$768,7,0)</f>
        <v xml:space="preserve">6. Em implementação </v>
      </c>
      <c r="H250" s="135" t="s">
        <v>2322</v>
      </c>
      <c r="I250" s="473"/>
      <c r="J250" s="142" t="s">
        <v>2244</v>
      </c>
      <c r="K250" s="493" t="s">
        <v>2450</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2323</v>
      </c>
      <c r="V250" s="323" t="s">
        <v>2311</v>
      </c>
    </row>
    <row r="251" spans="1:22" ht="16.350000000000001" customHeight="1">
      <c r="A251" s="29" t="str">
        <f t="shared" si="4"/>
        <v>ENERGY_CERTIFICATE_EST_INPUTn.a.</v>
      </c>
      <c r="B251" s="141" t="s">
        <v>26</v>
      </c>
      <c r="C251" s="137" t="s">
        <v>34</v>
      </c>
      <c r="D251" s="133" t="s">
        <v>36</v>
      </c>
      <c r="E251" s="134" t="s">
        <v>37</v>
      </c>
      <c r="F251" s="476" t="s">
        <v>38</v>
      </c>
      <c r="G251" s="135" t="str">
        <f>VLOOKUP(A251,Plano_V3!$A$26:$G$768,7,0)</f>
        <v>2.1 Em Teste</v>
      </c>
      <c r="H251" s="135" t="s">
        <v>1842</v>
      </c>
      <c r="I251" s="473" t="s">
        <v>2418</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2323</v>
      </c>
      <c r="V251" s="152"/>
    </row>
    <row r="252" spans="1:22" ht="16.350000000000001"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2418</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2323</v>
      </c>
      <c r="V252" s="152"/>
    </row>
    <row r="253" spans="1:22" ht="16.350000000000001"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2418</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2323</v>
      </c>
      <c r="V253" s="152"/>
    </row>
    <row r="254" spans="1:22" ht="16.350000000000001"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2323</v>
      </c>
      <c r="V254" s="152"/>
    </row>
    <row r="255" spans="1:22" ht="16.350000000000001"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2323</v>
      </c>
      <c r="V255" s="152"/>
    </row>
    <row r="256" spans="1:22" ht="16.350000000000001"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2323</v>
      </c>
      <c r="V256" s="152"/>
    </row>
    <row r="257" spans="1:22" ht="16.350000000000001"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2323</v>
      </c>
      <c r="V257" s="152"/>
    </row>
    <row r="258" spans="1:22" ht="16.350000000000001"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2323</v>
      </c>
      <c r="V258" s="152"/>
    </row>
    <row r="259" spans="1:22" ht="16.350000000000001"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2323</v>
      </c>
      <c r="V259" s="152"/>
    </row>
    <row r="260" spans="1:22" ht="16.350000000000001"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2323</v>
      </c>
      <c r="V260" s="152"/>
    </row>
    <row r="261" spans="1:22" ht="16.350000000000001"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2323</v>
      </c>
      <c r="V261" s="152"/>
    </row>
    <row r="262" spans="1:22" ht="16.350000000000001"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2323</v>
      </c>
      <c r="V262" s="152"/>
    </row>
    <row r="263" spans="1:22" ht="16.350000000000001"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2323</v>
      </c>
      <c r="V263" s="152"/>
    </row>
    <row r="264" spans="1:22" ht="16.350000000000001"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2323</v>
      </c>
      <c r="V264" s="152"/>
    </row>
    <row r="265" spans="1:22" ht="16.350000000000001"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2323</v>
      </c>
      <c r="V265" s="152"/>
    </row>
    <row r="266" spans="1:22" ht="16.350000000000001"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2323</v>
      </c>
      <c r="V266" s="152"/>
    </row>
    <row r="267" spans="1:22" ht="16.350000000000001"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2323</v>
      </c>
      <c r="V267" s="152"/>
    </row>
    <row r="268" spans="1:22" ht="16.350000000000001"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2323</v>
      </c>
      <c r="V268" s="152"/>
    </row>
    <row r="269" spans="1:22" ht="16.350000000000001"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2323</v>
      </c>
      <c r="V269" s="152"/>
    </row>
    <row r="270" spans="1:22" ht="16.350000000000001"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2323</v>
      </c>
      <c r="V270" s="152"/>
    </row>
    <row r="271" spans="1:22" ht="16.350000000000001"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2323</v>
      </c>
      <c r="V271" s="152"/>
    </row>
    <row r="272" spans="1:22" ht="16.350000000000001"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2323</v>
      </c>
      <c r="V272" s="152"/>
    </row>
    <row r="273" spans="1:22" ht="16.350000000000001"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2323</v>
      </c>
      <c r="V273" s="152"/>
    </row>
    <row r="274" spans="1:22" ht="16.350000000000001"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2323</v>
      </c>
      <c r="V274" s="152"/>
    </row>
    <row r="275" spans="1:22" ht="16.350000000000001"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2323</v>
      </c>
      <c r="V275" s="152"/>
    </row>
    <row r="276" spans="1:22" ht="16.350000000000001"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2323</v>
      </c>
      <c r="V276" s="152"/>
    </row>
    <row r="277" spans="1:22" ht="16.350000000000001"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2323</v>
      </c>
      <c r="V277" s="152"/>
    </row>
    <row r="278" spans="1:22" ht="16.350000000000001"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2323</v>
      </c>
      <c r="V278" s="152"/>
    </row>
    <row r="279" spans="1:22" ht="16.350000000000001"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2323</v>
      </c>
      <c r="V279" s="152"/>
    </row>
    <row r="280" spans="1:22" ht="16.350000000000001"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2323</v>
      </c>
      <c r="V280" s="152"/>
    </row>
    <row r="281" spans="1:22" ht="16.350000000000001"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2323</v>
      </c>
      <c r="V281" s="152"/>
    </row>
    <row r="282" spans="1:22" ht="16.350000000000001"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2323</v>
      </c>
      <c r="V282" s="152"/>
    </row>
    <row r="283" spans="1:22" ht="16.350000000000001"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2323</v>
      </c>
      <c r="V283" s="152"/>
    </row>
    <row r="284" spans="1:22" ht="16.350000000000001"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2323</v>
      </c>
      <c r="V284" s="152"/>
    </row>
    <row r="285" spans="1:22" ht="16.350000000000001"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2323</v>
      </c>
      <c r="V285" s="152"/>
    </row>
    <row r="286" spans="1:22" ht="16.350000000000001"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2323</v>
      </c>
      <c r="V286" s="152"/>
    </row>
    <row r="287" spans="1:22" ht="16.350000000000001"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2323</v>
      </c>
      <c r="V287" s="152"/>
    </row>
    <row r="288" spans="1:22" ht="16.350000000000001" customHeight="1">
      <c r="A288" s="29" t="str">
        <f t="shared" si="6"/>
        <v>RESPONSIBILITY_PROCESS_RELPROCESS_START_DATE</v>
      </c>
      <c r="B288" s="141" t="s">
        <v>26</v>
      </c>
      <c r="C288" s="137" t="s">
        <v>54</v>
      </c>
      <c r="D288" s="133" t="s">
        <v>40</v>
      </c>
      <c r="E288" s="134" t="s">
        <v>74</v>
      </c>
      <c r="F288" s="476" t="s">
        <v>68</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2323</v>
      </c>
      <c r="V288" s="152"/>
    </row>
    <row r="289" spans="1:22" ht="16.350000000000001" customHeight="1">
      <c r="A289" s="29" t="str">
        <f t="shared" si="6"/>
        <v>RESPONSIBILITY_PROCESS_RELPROCESS_DUE_DATE</v>
      </c>
      <c r="B289" s="141" t="s">
        <v>26</v>
      </c>
      <c r="C289" s="137" t="s">
        <v>54</v>
      </c>
      <c r="D289" s="133" t="s">
        <v>40</v>
      </c>
      <c r="E289" s="134" t="s">
        <v>74</v>
      </c>
      <c r="F289" s="476" t="s">
        <v>69</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2323</v>
      </c>
      <c r="V289" s="152"/>
    </row>
    <row r="290" spans="1:22" ht="16.350000000000001"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2323</v>
      </c>
      <c r="V290" s="152"/>
    </row>
    <row r="291" spans="1:22" ht="16.350000000000001"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2323</v>
      </c>
      <c r="V291" s="152"/>
    </row>
    <row r="292" spans="1:22" ht="16.350000000000001"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2323</v>
      </c>
      <c r="V292" s="152"/>
    </row>
    <row r="293" spans="1:22" ht="16.350000000000001"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2323</v>
      </c>
      <c r="V293" s="152"/>
    </row>
    <row r="294" spans="1:22" ht="16.350000000000001"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2323</v>
      </c>
      <c r="V294" s="152"/>
    </row>
    <row r="295" spans="1:22" ht="16.350000000000001"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2323</v>
      </c>
      <c r="V295" s="152"/>
    </row>
    <row r="296" spans="1:22" ht="16.350000000000001"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2323</v>
      </c>
      <c r="V296" s="152"/>
    </row>
    <row r="297" spans="1:22" ht="16.350000000000001"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2323</v>
      </c>
      <c r="V297" s="152"/>
    </row>
    <row r="298" spans="1:22" ht="16.350000000000001"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2323</v>
      </c>
      <c r="V298" s="152"/>
    </row>
    <row r="299" spans="1:22" ht="16.350000000000001"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2323</v>
      </c>
      <c r="V299" s="152"/>
    </row>
    <row r="300" spans="1:22" ht="16.350000000000001"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2323</v>
      </c>
      <c r="V300" s="152"/>
    </row>
    <row r="301" spans="1:22" ht="16.350000000000001"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2323</v>
      </c>
      <c r="V301" s="152"/>
    </row>
    <row r="302" spans="1:22" ht="16.350000000000001"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2323</v>
      </c>
      <c r="V302" s="152"/>
    </row>
    <row r="303" spans="1:22" ht="16.350000000000001"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2323</v>
      </c>
      <c r="V303" s="152"/>
    </row>
    <row r="304" spans="1:22" ht="16.350000000000001"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2323</v>
      </c>
      <c r="V304" s="152"/>
    </row>
    <row r="305" spans="1:22" ht="16.350000000000001"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2323</v>
      </c>
      <c r="V305" s="152"/>
    </row>
    <row r="306" spans="1:22" ht="16.350000000000001"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2323</v>
      </c>
      <c r="V306" s="152"/>
    </row>
    <row r="307" spans="1:22" ht="16.350000000000001"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2323</v>
      </c>
      <c r="V307" s="152"/>
    </row>
    <row r="308" spans="1:22" ht="16.350000000000001"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2323</v>
      </c>
      <c r="V308" s="152"/>
    </row>
    <row r="309" spans="1:22" ht="16.350000000000001"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2323</v>
      </c>
      <c r="V309" s="152"/>
    </row>
    <row r="310" spans="1:22" ht="16.350000000000001"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2323</v>
      </c>
      <c r="V310" s="152"/>
    </row>
    <row r="311" spans="1:22" ht="16.350000000000001"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2323</v>
      </c>
      <c r="V311" s="152"/>
    </row>
    <row r="312" spans="1:22" ht="16.350000000000001"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2323</v>
      </c>
      <c r="V312" s="152"/>
    </row>
    <row r="313" spans="1:22" ht="16.350000000000001"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2323</v>
      </c>
      <c r="V313" s="152"/>
    </row>
    <row r="314" spans="1:22" ht="16.350000000000001"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2323</v>
      </c>
      <c r="V314" s="152"/>
    </row>
    <row r="315" spans="1:22" ht="16.350000000000001"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2323</v>
      </c>
      <c r="V315" s="152"/>
    </row>
    <row r="316" spans="1:22" ht="16.350000000000001"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2323</v>
      </c>
      <c r="V316" s="152"/>
    </row>
    <row r="317" spans="1:22" ht="16.350000000000001"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2323</v>
      </c>
      <c r="V317" s="152"/>
    </row>
    <row r="318" spans="1:22" ht="16.350000000000001"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2323</v>
      </c>
      <c r="V318" s="152"/>
    </row>
    <row r="319" spans="1:22" ht="16.350000000000001"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2323</v>
      </c>
      <c r="V319" s="152"/>
    </row>
    <row r="320" spans="1:22" ht="16.350000000000001"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2323</v>
      </c>
      <c r="V320" s="152"/>
    </row>
    <row r="321" spans="1:22" ht="16.350000000000001"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2323</v>
      </c>
      <c r="V321" s="152"/>
    </row>
    <row r="322" spans="1:22" ht="16.350000000000001"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2323</v>
      </c>
      <c r="V322" s="152"/>
    </row>
    <row r="323" spans="1:22" ht="16.350000000000001"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2323</v>
      </c>
      <c r="V323" s="152"/>
    </row>
    <row r="324" spans="1:22" ht="16.350000000000001"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2323</v>
      </c>
      <c r="V324" s="152"/>
    </row>
    <row r="325" spans="1:22" ht="16.350000000000001"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2323</v>
      </c>
      <c r="V325" s="152"/>
    </row>
    <row r="326" spans="1:22" ht="16.350000000000001"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2323</v>
      </c>
      <c r="V326" s="152"/>
    </row>
    <row r="327" spans="1:22" ht="16.350000000000001"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2323</v>
      </c>
      <c r="V327" s="152"/>
    </row>
    <row r="328" spans="1:22" ht="16.350000000000001"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2323</v>
      </c>
      <c r="V328" s="152"/>
    </row>
    <row r="329" spans="1:22" ht="16.350000000000001"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2323</v>
      </c>
      <c r="V329" s="152"/>
    </row>
    <row r="330" spans="1:22" ht="16.350000000000001"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2323</v>
      </c>
      <c r="V330" s="152"/>
    </row>
    <row r="331" spans="1:22" ht="16.350000000000001"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2323</v>
      </c>
      <c r="V331" s="152"/>
    </row>
    <row r="332" spans="1:22" ht="16.350000000000001"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2323</v>
      </c>
      <c r="V332" s="152"/>
    </row>
    <row r="333" spans="1:22" ht="16.350000000000001"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2323</v>
      </c>
      <c r="V333" s="152"/>
    </row>
    <row r="334" spans="1:22" ht="16.350000000000001"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2323</v>
      </c>
      <c r="V334" s="152"/>
    </row>
    <row r="335" spans="1:22" ht="16.350000000000001"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2323</v>
      </c>
      <c r="V335" s="152"/>
    </row>
    <row r="336" spans="1:22" ht="16.350000000000001"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2323</v>
      </c>
      <c r="V336" s="152"/>
    </row>
    <row r="337" spans="1:22" ht="16.350000000000001"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2323</v>
      </c>
      <c r="V337" s="152"/>
    </row>
    <row r="338" spans="1:22" ht="16.350000000000001"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2323</v>
      </c>
      <c r="V338" s="152"/>
    </row>
    <row r="339" spans="1:22" ht="16.350000000000001"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2323</v>
      </c>
      <c r="V339" s="152"/>
    </row>
    <row r="340" spans="1:22" ht="16.350000000000001"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2323</v>
      </c>
      <c r="V340" s="152"/>
    </row>
    <row r="341" spans="1:22" ht="16.350000000000001"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2323</v>
      </c>
      <c r="V341" s="152"/>
    </row>
    <row r="342" spans="1:22" ht="16.350000000000001" customHeight="1">
      <c r="A342" s="29" t="str">
        <f t="shared" si="7"/>
        <v>PROPERTYPROPERTY_CODE</v>
      </c>
      <c r="B342" s="141" t="s">
        <v>26</v>
      </c>
      <c r="C342" s="137" t="s">
        <v>54</v>
      </c>
      <c r="D342" s="133" t="s">
        <v>40</v>
      </c>
      <c r="E342" s="134" t="s">
        <v>94</v>
      </c>
      <c r="F342" s="476" t="s">
        <v>2164</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2323</v>
      </c>
      <c r="V342" s="152"/>
    </row>
    <row r="343" spans="1:22" ht="16.350000000000001"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2323</v>
      </c>
      <c r="V343" s="152"/>
    </row>
    <row r="344" spans="1:22" ht="16.350000000000001"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2323</v>
      </c>
      <c r="V344" s="152"/>
    </row>
    <row r="345" spans="1:22" ht="16.350000000000001"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2323</v>
      </c>
      <c r="V345" s="152"/>
    </row>
    <row r="346" spans="1:22" ht="16.350000000000001"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2323</v>
      </c>
      <c r="V346" s="152"/>
    </row>
    <row r="347" spans="1:22" ht="16.350000000000001"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2323</v>
      </c>
      <c r="V347" s="152"/>
    </row>
    <row r="348" spans="1:22" ht="16.350000000000001"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2323</v>
      </c>
      <c r="V348" s="152"/>
    </row>
    <row r="349" spans="1:22" ht="16.350000000000001"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2323</v>
      </c>
      <c r="V349" s="152"/>
    </row>
    <row r="350" spans="1:22" ht="16.350000000000001"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2323</v>
      </c>
      <c r="V350" s="152"/>
    </row>
    <row r="351" spans="1:22" ht="16.350000000000001"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2323</v>
      </c>
      <c r="V351" s="152"/>
    </row>
    <row r="352" spans="1:22" ht="16.350000000000001"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2323</v>
      </c>
      <c r="V352" s="152"/>
    </row>
    <row r="353" spans="1:22" ht="16.350000000000001"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2323</v>
      </c>
      <c r="V353" s="152"/>
    </row>
    <row r="354" spans="1:22" ht="16.350000000000001"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2323</v>
      </c>
      <c r="V354" s="152"/>
    </row>
    <row r="355" spans="1:22" ht="16.350000000000001"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2323</v>
      </c>
      <c r="V355" s="152"/>
    </row>
    <row r="356" spans="1:22" ht="16.350000000000001"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2323</v>
      </c>
      <c r="V356" s="152"/>
    </row>
    <row r="357" spans="1:22" ht="16.350000000000001"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2323</v>
      </c>
      <c r="V357" s="152"/>
    </row>
    <row r="358" spans="1:22" ht="16.350000000000001"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2323</v>
      </c>
      <c r="V358" s="152"/>
    </row>
    <row r="359" spans="1:22" ht="16.350000000000001"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2323</v>
      </c>
      <c r="V359" s="152"/>
    </row>
    <row r="360" spans="1:22" ht="16.350000000000001"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2323</v>
      </c>
      <c r="V360" s="152"/>
    </row>
    <row r="361" spans="1:22" ht="16.350000000000001"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2323</v>
      </c>
      <c r="V361" s="152"/>
    </row>
    <row r="362" spans="1:22" ht="16.350000000000001"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2323</v>
      </c>
      <c r="V362" s="152"/>
    </row>
    <row r="363" spans="1:22" ht="16.350000000000001"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2323</v>
      </c>
      <c r="V363" s="152"/>
    </row>
    <row r="364" spans="1:22" ht="16.350000000000001"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2323</v>
      </c>
      <c r="V364" s="152"/>
    </row>
    <row r="365" spans="1:22" ht="16.350000000000001"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2323</v>
      </c>
      <c r="V365" s="152"/>
    </row>
    <row r="366" spans="1:22" ht="16.350000000000001"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2323</v>
      </c>
      <c r="V366" s="152"/>
    </row>
    <row r="367" spans="1:22" ht="16.350000000000001"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2323</v>
      </c>
      <c r="V367" s="152"/>
    </row>
    <row r="368" spans="1:22" ht="16.350000000000001"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2323</v>
      </c>
      <c r="V368" s="152"/>
    </row>
    <row r="369" spans="1:22" ht="16.350000000000001"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2323</v>
      </c>
      <c r="V369" s="152"/>
    </row>
    <row r="370" spans="1:22" ht="16.350000000000001"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2323</v>
      </c>
      <c r="V370" s="152"/>
    </row>
    <row r="371" spans="1:22" ht="16.350000000000001"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2323</v>
      </c>
      <c r="V371" s="152"/>
    </row>
    <row r="372" spans="1:22" ht="16.350000000000001"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2323</v>
      </c>
      <c r="V372" s="152"/>
    </row>
    <row r="373" spans="1:22" ht="16.350000000000001"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2323</v>
      </c>
      <c r="V373" s="152"/>
    </row>
    <row r="374" spans="1:22" ht="16.350000000000001"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2323</v>
      </c>
      <c r="V374" s="152"/>
    </row>
    <row r="375" spans="1:22" ht="16.350000000000001"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2323</v>
      </c>
      <c r="V375" s="152"/>
    </row>
    <row r="376" spans="1:22" ht="16.350000000000001"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2323</v>
      </c>
      <c r="V376" s="152"/>
    </row>
    <row r="377" spans="1:22" ht="16.350000000000001"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2323</v>
      </c>
      <c r="V377" s="152"/>
    </row>
    <row r="378" spans="1:22" ht="16.350000000000001"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2323</v>
      </c>
      <c r="V378" s="152"/>
    </row>
    <row r="379" spans="1:22" ht="16.350000000000001"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2323</v>
      </c>
      <c r="V379" s="152"/>
    </row>
    <row r="380" spans="1:22" ht="16.350000000000001"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2323</v>
      </c>
      <c r="V380" s="152"/>
    </row>
    <row r="381" spans="1:22" ht="16.350000000000001"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2323</v>
      </c>
      <c r="V381" s="152"/>
    </row>
    <row r="382" spans="1:22" ht="16.350000000000001"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2323</v>
      </c>
      <c r="V382" s="152"/>
    </row>
    <row r="383" spans="1:22" ht="16.350000000000001"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2323</v>
      </c>
      <c r="V383" s="152"/>
    </row>
    <row r="384" spans="1:22" ht="16.350000000000001"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2323</v>
      </c>
      <c r="V384" s="152"/>
    </row>
    <row r="385" spans="1:22" ht="16.350000000000001"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2323</v>
      </c>
      <c r="V385" s="152"/>
    </row>
    <row r="386" spans="1:22" ht="16.350000000000001"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2323</v>
      </c>
      <c r="V386" s="152"/>
    </row>
    <row r="387" spans="1:22" ht="16.350000000000001"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2323</v>
      </c>
      <c r="V387" s="152"/>
    </row>
    <row r="388" spans="1:22" ht="16.350000000000001"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2323</v>
      </c>
      <c r="V388" s="152"/>
    </row>
    <row r="389" spans="1:22" ht="16.350000000000001"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2323</v>
      </c>
      <c r="V389" s="152"/>
    </row>
    <row r="390" spans="1:22" ht="16.350000000000001"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2323</v>
      </c>
      <c r="V390" s="152"/>
    </row>
    <row r="391" spans="1:22" ht="16.350000000000001"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2323</v>
      </c>
      <c r="V391" s="152"/>
    </row>
    <row r="392" spans="1:22" ht="16.350000000000001"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2323</v>
      </c>
      <c r="V392" s="152"/>
    </row>
    <row r="393" spans="1:22" ht="16.350000000000001"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2323</v>
      </c>
      <c r="V393" s="152"/>
    </row>
    <row r="394" spans="1:22" ht="16.350000000000001"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2323</v>
      </c>
      <c r="V394" s="152"/>
    </row>
    <row r="395" spans="1:22" ht="16.35000000000000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2323</v>
      </c>
      <c r="V395" s="152"/>
    </row>
    <row r="396" spans="1:22" ht="16.350000000000001"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2323</v>
      </c>
      <c r="V396" s="152"/>
    </row>
    <row r="397" spans="1:22" ht="16.350000000000001"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2323</v>
      </c>
      <c r="V397" s="152"/>
    </row>
    <row r="398" spans="1:22" ht="16.350000000000001"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2323</v>
      </c>
      <c r="V398" s="152"/>
    </row>
    <row r="399" spans="1:22" ht="16.350000000000001"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2323</v>
      </c>
      <c r="V399" s="152"/>
    </row>
    <row r="400" spans="1:22" ht="16.350000000000001"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2323</v>
      </c>
      <c r="V400" s="152"/>
    </row>
    <row r="401" spans="1:22" ht="16.350000000000001"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2323</v>
      </c>
      <c r="V401" s="152"/>
    </row>
    <row r="402" spans="1:22" ht="16.350000000000001"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2323</v>
      </c>
      <c r="V402" s="152"/>
    </row>
    <row r="403" spans="1:22" ht="16.350000000000001"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2323</v>
      </c>
      <c r="V403" s="152"/>
    </row>
    <row r="404" spans="1:22" ht="16.350000000000001"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2323</v>
      </c>
      <c r="V404" s="152"/>
    </row>
    <row r="405" spans="1:22" ht="16.350000000000001"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2323</v>
      </c>
      <c r="V405" s="152"/>
    </row>
    <row r="406" spans="1:22" ht="16.350000000000001"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2323</v>
      </c>
      <c r="V406" s="152"/>
    </row>
    <row r="407" spans="1:22" ht="16.350000000000001"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2323</v>
      </c>
      <c r="V407" s="152"/>
    </row>
    <row r="408" spans="1:22" ht="16.350000000000001"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2323</v>
      </c>
      <c r="V408" s="152"/>
    </row>
    <row r="409" spans="1:22" ht="16.350000000000001"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2323</v>
      </c>
      <c r="V409" s="152"/>
    </row>
    <row r="410" spans="1:22" ht="16.350000000000001"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2323</v>
      </c>
      <c r="V410" s="152"/>
    </row>
    <row r="411" spans="1:22" ht="16.350000000000001"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2323</v>
      </c>
      <c r="V411" s="152"/>
    </row>
    <row r="412" spans="1:22" ht="16.350000000000001"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2323</v>
      </c>
      <c r="V412" s="152"/>
    </row>
    <row r="413" spans="1:22" ht="16.350000000000001" customHeight="1">
      <c r="A413" s="29" t="str">
        <f t="shared" si="8"/>
        <v>PROPERTY_ENERGY_CERTIFICATEGPS_LATITUDE</v>
      </c>
      <c r="B413" s="141" t="s">
        <v>26</v>
      </c>
      <c r="C413" s="137" t="s">
        <v>54</v>
      </c>
      <c r="D413" s="133" t="s">
        <v>40</v>
      </c>
      <c r="E413" s="134" t="s">
        <v>123</v>
      </c>
      <c r="F413" s="476" t="s">
        <v>2438</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2323</v>
      </c>
      <c r="V413" s="152"/>
    </row>
    <row r="414" spans="1:22" ht="16.350000000000001" customHeight="1">
      <c r="A414" s="29" t="str">
        <f t="shared" si="8"/>
        <v>PROPERTY_ENERGY_CERTIFICATEGPS_LONGITUDE</v>
      </c>
      <c r="B414" s="141" t="s">
        <v>26</v>
      </c>
      <c r="C414" s="137" t="s">
        <v>54</v>
      </c>
      <c r="D414" s="133" t="s">
        <v>40</v>
      </c>
      <c r="E414" s="134" t="s">
        <v>123</v>
      </c>
      <c r="F414" s="476" t="s">
        <v>2439</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2323</v>
      </c>
      <c r="V414" s="323"/>
    </row>
    <row r="415" spans="1:22" ht="16.350000000000001" customHeight="1">
      <c r="A415" s="29" t="str">
        <f t="shared" si="8"/>
        <v>modesg_param_sfics_taxon_europeiaordem</v>
      </c>
      <c r="B415" s="141" t="s">
        <v>26</v>
      </c>
      <c r="C415" s="137" t="s">
        <v>181</v>
      </c>
      <c r="D415" s="133" t="s">
        <v>40</v>
      </c>
      <c r="E415" s="134" t="s">
        <v>2099</v>
      </c>
      <c r="F415" s="476" t="s">
        <v>211</v>
      </c>
      <c r="G415" s="135" t="str">
        <f>VLOOKUP(A415,Plano_V3!$A$26:$G$768,7,0)</f>
        <v>0. Cancelado</v>
      </c>
      <c r="H415" s="135" t="s">
        <v>611</v>
      </c>
      <c r="I415" s="473"/>
      <c r="J415" s="153"/>
      <c r="K415" s="359"/>
      <c r="L415" s="491"/>
      <c r="M415" s="152"/>
      <c r="N415" s="152"/>
      <c r="O415" s="152"/>
      <c r="P415" s="202"/>
      <c r="Q415" s="202"/>
      <c r="R415" s="202"/>
      <c r="S415" s="324"/>
      <c r="T415" s="324"/>
      <c r="U415" s="372" t="s">
        <v>2323</v>
      </c>
      <c r="V415" s="323"/>
    </row>
    <row r="416" spans="1:22" ht="16.350000000000001" customHeight="1">
      <c r="A416" s="29" t="str">
        <f t="shared" si="8"/>
        <v>modesg_param_sfics_taxon_europeianome_purpose_esg</v>
      </c>
      <c r="B416" s="141" t="s">
        <v>26</v>
      </c>
      <c r="C416" s="137" t="s">
        <v>181</v>
      </c>
      <c r="D416" s="133" t="s">
        <v>40</v>
      </c>
      <c r="E416" s="134" t="s">
        <v>2099</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2323</v>
      </c>
      <c r="V416" s="323"/>
    </row>
    <row r="417" spans="1:22" ht="16.350000000000001" customHeight="1">
      <c r="A417" s="29" t="str">
        <f t="shared" si="8"/>
        <v>modesg_param_sfics_taxon_europeiadominio</v>
      </c>
      <c r="B417" s="141" t="s">
        <v>26</v>
      </c>
      <c r="C417" s="137" t="s">
        <v>181</v>
      </c>
      <c r="D417" s="133" t="s">
        <v>40</v>
      </c>
      <c r="E417" s="134" t="s">
        <v>2099</v>
      </c>
      <c r="F417" s="476" t="s">
        <v>196</v>
      </c>
      <c r="G417" s="135" t="str">
        <f>VLOOKUP(A417,Plano_V3!$A$26:$G$768,7,0)</f>
        <v>0. Cancelado</v>
      </c>
      <c r="H417" s="135" t="s">
        <v>611</v>
      </c>
      <c r="I417" s="473"/>
      <c r="J417" s="153"/>
      <c r="K417" s="359"/>
      <c r="L417" s="153"/>
      <c r="M417" s="152"/>
      <c r="N417" s="152"/>
      <c r="O417" s="152"/>
      <c r="P417" s="202"/>
      <c r="Q417" s="202"/>
      <c r="R417" s="202"/>
      <c r="S417" s="324"/>
      <c r="T417" s="324"/>
      <c r="U417" s="372" t="s">
        <v>2323</v>
      </c>
      <c r="V417" s="323"/>
    </row>
    <row r="418" spans="1:22" ht="16.350000000000001"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2323</v>
      </c>
      <c r="V418" s="323"/>
    </row>
    <row r="419" spans="1:22" ht="16.350000000000001"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2323</v>
      </c>
      <c r="V419" s="323"/>
    </row>
    <row r="420" spans="1:22" ht="16.350000000000001"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2323</v>
      </c>
      <c r="V420" s="323"/>
    </row>
    <row r="421" spans="1:22" ht="16.350000000000001"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2323</v>
      </c>
      <c r="V421" s="323"/>
    </row>
    <row r="422" spans="1:22" ht="16.350000000000001"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2323</v>
      </c>
      <c r="V422" s="323"/>
    </row>
    <row r="423" spans="1:22" ht="16.350000000000001"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2323</v>
      </c>
      <c r="V423" s="323"/>
    </row>
    <row r="424" spans="1:22" ht="16.350000000000001"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2357</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2323</v>
      </c>
      <c r="V424" s="323"/>
    </row>
    <row r="425" spans="1:22" ht="16.350000000000001"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2323</v>
      </c>
      <c r="V425" s="323"/>
    </row>
    <row r="426" spans="1:22" ht="16.350000000000001"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2323</v>
      </c>
      <c r="V426" s="323"/>
    </row>
    <row r="427" spans="1:22" ht="16.350000000000001"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2323</v>
      </c>
      <c r="V427" s="323"/>
    </row>
    <row r="428" spans="1:22" ht="16.350000000000001"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2323</v>
      </c>
      <c r="V428" s="323"/>
    </row>
    <row r="429" spans="1:22" ht="16.350000000000001"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2323</v>
      </c>
      <c r="V429" s="323"/>
    </row>
    <row r="430" spans="1:22" ht="16.350000000000001"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2323</v>
      </c>
      <c r="V430" s="323"/>
    </row>
    <row r="431" spans="1:22" ht="16.350000000000001"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2323</v>
      </c>
      <c r="V431" s="323"/>
    </row>
    <row r="432" spans="1:22" ht="16.350000000000001"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2323</v>
      </c>
      <c r="V432" s="323"/>
    </row>
    <row r="433" spans="1:22" ht="16.350000000000001"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90"/>
      <c r="K433" s="490"/>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2323</v>
      </c>
      <c r="V433" s="323"/>
    </row>
    <row r="434" spans="1:22" ht="16.350000000000001"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90"/>
      <c r="K434" s="490"/>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2323</v>
      </c>
      <c r="V434" s="323"/>
    </row>
    <row r="435" spans="1:22" ht="16.350000000000001"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90"/>
      <c r="K435" s="490"/>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2323</v>
      </c>
      <c r="V435" s="323"/>
    </row>
    <row r="436" spans="1:22" ht="16.350000000000001"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90"/>
      <c r="K436" s="490"/>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2323</v>
      </c>
      <c r="V436" s="323"/>
    </row>
    <row r="437" spans="1:22" ht="16.350000000000001"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90"/>
      <c r="K437" s="490"/>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2323</v>
      </c>
      <c r="V437" s="323"/>
    </row>
    <row r="438" spans="1:22" ht="16.350000000000001"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90"/>
      <c r="K438" s="490"/>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2323</v>
      </c>
      <c r="V438" s="323"/>
    </row>
    <row r="439" spans="1:22" ht="16.350000000000001"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2323</v>
      </c>
      <c r="V439" s="323"/>
    </row>
    <row r="440" spans="1:22" ht="16.350000000000001"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2323</v>
      </c>
      <c r="V440" s="323"/>
    </row>
    <row r="441" spans="1:22" ht="16.350000000000001"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2323</v>
      </c>
      <c r="V441" s="323"/>
    </row>
    <row r="442" spans="1:22" ht="16.350000000000001"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2323</v>
      </c>
      <c r="V442" s="323"/>
    </row>
    <row r="443" spans="1:22" ht="16.350000000000001"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2323</v>
      </c>
      <c r="V443" s="323"/>
    </row>
    <row r="444" spans="1:22" ht="16.350000000000001"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2323</v>
      </c>
      <c r="V444" s="323"/>
    </row>
    <row r="445" spans="1:22" ht="16.350000000000001"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2323</v>
      </c>
      <c r="V445" s="323"/>
    </row>
    <row r="446" spans="1:22" ht="16.350000000000001"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90"/>
      <c r="K446" s="490"/>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2323</v>
      </c>
      <c r="V446" s="323"/>
    </row>
    <row r="447" spans="1:22" ht="16.350000000000001"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90"/>
      <c r="K447" s="490"/>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2323</v>
      </c>
      <c r="V447" s="323"/>
    </row>
    <row r="448" spans="1:22" ht="16.350000000000001"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90"/>
      <c r="K448" s="490"/>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2323</v>
      </c>
      <c r="V448" s="323"/>
    </row>
    <row r="449" spans="1:22" ht="16.350000000000001"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2323</v>
      </c>
      <c r="V449" s="323"/>
    </row>
    <row r="450" spans="1:22" ht="16.350000000000001"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2323</v>
      </c>
      <c r="V450" s="323"/>
    </row>
    <row r="451" spans="1:22" ht="16.350000000000001"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2323</v>
      </c>
      <c r="V451" s="323"/>
    </row>
    <row r="452" spans="1:22" ht="16.350000000000001"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2323</v>
      </c>
      <c r="V452" s="323"/>
    </row>
    <row r="453" spans="1:22" ht="16.350000000000001"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2323</v>
      </c>
      <c r="V453" s="323"/>
    </row>
    <row r="454" spans="1:22" ht="16.350000000000001"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2323</v>
      </c>
      <c r="V454" s="323"/>
    </row>
    <row r="455" spans="1:22" ht="16.350000000000001"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2323</v>
      </c>
      <c r="V455" s="323"/>
    </row>
    <row r="456" spans="1:22" ht="16.350000000000001"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2323</v>
      </c>
      <c r="V456" s="323"/>
    </row>
    <row r="457" spans="1:22" ht="16.350000000000001"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2323</v>
      </c>
      <c r="V457" s="323"/>
    </row>
    <row r="458" spans="1:22" ht="16.350000000000001"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2323</v>
      </c>
      <c r="V458" s="323"/>
    </row>
    <row r="459" spans="1:22" ht="16.350000000000001"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2323</v>
      </c>
      <c r="V459" s="323"/>
    </row>
    <row r="460" spans="1:22" ht="16.350000000000001"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2323</v>
      </c>
      <c r="V460" s="323"/>
    </row>
    <row r="461" spans="1:22" ht="16.350000000000001"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2323</v>
      </c>
      <c r="V461" s="323"/>
    </row>
    <row r="462" spans="1:22" ht="16.350000000000001"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2323</v>
      </c>
      <c r="V462" s="323"/>
    </row>
    <row r="463" spans="1:22" ht="16.350000000000001"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2323</v>
      </c>
      <c r="V463" s="323"/>
    </row>
    <row r="464" spans="1:22" ht="16.350000000000001"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2323</v>
      </c>
      <c r="V464" s="323"/>
    </row>
    <row r="465" spans="1:22" ht="16.350000000000001"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2323</v>
      </c>
      <c r="V465" s="323"/>
    </row>
    <row r="466" spans="1:22" ht="16.350000000000001"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2323</v>
      </c>
      <c r="V466" s="323"/>
    </row>
    <row r="467" spans="1:22" ht="16.350000000000001"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2323</v>
      </c>
      <c r="V467" s="323"/>
    </row>
    <row r="468" spans="1:22" ht="16.350000000000001"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2323</v>
      </c>
      <c r="V468" s="323"/>
    </row>
    <row r="469" spans="1:22" ht="16.350000000000001"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2323</v>
      </c>
      <c r="V469" s="323"/>
    </row>
    <row r="470" spans="1:22" ht="16.350000000000001"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2323</v>
      </c>
      <c r="V470" s="323"/>
    </row>
    <row r="471" spans="1:22" ht="16.350000000000001"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2323</v>
      </c>
      <c r="V471" s="323"/>
    </row>
    <row r="472" spans="1:22" ht="16.350000000000001"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2323</v>
      </c>
      <c r="V472" s="323"/>
    </row>
    <row r="473" spans="1:22" ht="16.350000000000001"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2323</v>
      </c>
      <c r="V473" s="323"/>
    </row>
    <row r="474" spans="1:22" ht="16.350000000000001"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2323</v>
      </c>
      <c r="V474" s="323"/>
    </row>
    <row r="475" spans="1:22" ht="16.350000000000001"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2323</v>
      </c>
      <c r="V475" s="323"/>
    </row>
    <row r="476" spans="1:22" ht="16.350000000000001"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2323</v>
      </c>
      <c r="V476" s="323"/>
    </row>
    <row r="477" spans="1:22" ht="16.350000000000001"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2323</v>
      </c>
      <c r="V477" s="323"/>
    </row>
    <row r="478" spans="1:22" ht="16.350000000000001"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2323</v>
      </c>
      <c r="V478" s="323"/>
    </row>
    <row r="479" spans="1:22" ht="16.350000000000001"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2323</v>
      </c>
      <c r="V479" s="323"/>
    </row>
    <row r="480" spans="1:22" ht="16.350000000000001"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2323</v>
      </c>
      <c r="V480" s="323"/>
    </row>
    <row r="481" spans="1:22" ht="16.350000000000001"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2323</v>
      </c>
      <c r="V481" s="323"/>
    </row>
    <row r="482" spans="1:22" ht="16.350000000000001"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2323</v>
      </c>
      <c r="V482" s="323"/>
    </row>
    <row r="483" spans="1:22" ht="16.350000000000001"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2323</v>
      </c>
      <c r="V483" s="323"/>
    </row>
    <row r="484" spans="1:22" ht="16.350000000000001"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2323</v>
      </c>
      <c r="V484" s="323"/>
    </row>
    <row r="485" spans="1:22" ht="16.350000000000001"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2323</v>
      </c>
      <c r="V485" s="323"/>
    </row>
    <row r="486" spans="1:22" ht="16.350000000000001"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2323</v>
      </c>
      <c r="V486" s="323"/>
    </row>
    <row r="487" spans="1:22" ht="16.350000000000001"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2323</v>
      </c>
      <c r="V487" s="323"/>
    </row>
    <row r="488" spans="1:22" ht="16.350000000000001"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2323</v>
      </c>
      <c r="V488" s="323"/>
    </row>
    <row r="489" spans="1:22" ht="16.350000000000001"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2323</v>
      </c>
      <c r="V489" s="323"/>
    </row>
    <row r="490" spans="1:22" ht="16.350000000000001"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2323</v>
      </c>
      <c r="V490" s="323"/>
    </row>
    <row r="491" spans="1:22" ht="16.350000000000001"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2323</v>
      </c>
      <c r="V491" s="323"/>
    </row>
    <row r="492" spans="1:22" ht="16.350000000000001"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2323</v>
      </c>
      <c r="V492" s="323"/>
    </row>
    <row r="493" spans="1:22" ht="16.350000000000001"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2323</v>
      </c>
      <c r="V493" s="323"/>
    </row>
    <row r="494" spans="1:22" ht="16.350000000000001"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2323</v>
      </c>
      <c r="V494" s="323"/>
    </row>
    <row r="495" spans="1:22" ht="16.350000000000001"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2323</v>
      </c>
      <c r="V495" s="323"/>
    </row>
    <row r="496" spans="1:22" ht="16.350000000000001"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2323</v>
      </c>
      <c r="V496" s="323"/>
    </row>
    <row r="497" spans="1:22" ht="16.350000000000001"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2323</v>
      </c>
      <c r="V497" s="323"/>
    </row>
    <row r="498" spans="1:22" ht="16.350000000000001"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2323</v>
      </c>
      <c r="V498" s="323"/>
    </row>
    <row r="499" spans="1:22" ht="16.350000000000001"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2323</v>
      </c>
      <c r="V499" s="323"/>
    </row>
    <row r="500" spans="1:22" ht="16.350000000000001"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2323</v>
      </c>
      <c r="V500" s="323"/>
    </row>
    <row r="501" spans="1:22" ht="16.350000000000001"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2323</v>
      </c>
      <c r="V501" s="323"/>
    </row>
    <row r="502" spans="1:22" ht="16.350000000000001"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2323</v>
      </c>
      <c r="V502" s="323"/>
    </row>
    <row r="503" spans="1:22" ht="16.350000000000001"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2323</v>
      </c>
      <c r="V503" s="323"/>
    </row>
    <row r="504" spans="1:22" ht="16.350000000000001"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2323</v>
      </c>
      <c r="V504" s="323"/>
    </row>
    <row r="505" spans="1:22" ht="16.350000000000001"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2323</v>
      </c>
      <c r="V505" s="323"/>
    </row>
    <row r="506" spans="1:22" ht="16.350000000000001"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2323</v>
      </c>
      <c r="V506" s="323"/>
    </row>
    <row r="507" spans="1:22" ht="16.350000000000001"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2323</v>
      </c>
      <c r="V507" s="323"/>
    </row>
    <row r="508" spans="1:22" ht="16.350000000000001"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2323</v>
      </c>
      <c r="V508" s="323"/>
    </row>
    <row r="509" spans="1:22" ht="16.350000000000001"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2323</v>
      </c>
      <c r="V509" s="323"/>
    </row>
    <row r="510" spans="1:22" ht="16.350000000000001"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2323</v>
      </c>
      <c r="V510" s="323"/>
    </row>
    <row r="511" spans="1:22" ht="16.350000000000001"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2323</v>
      </c>
      <c r="V511" s="323"/>
    </row>
    <row r="512" spans="1:22" ht="16.350000000000001"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2323</v>
      </c>
      <c r="V512" s="323"/>
    </row>
    <row r="513" spans="1:22" ht="16.350000000000001"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2323</v>
      </c>
      <c r="V513" s="323"/>
    </row>
    <row r="514" spans="1:22" ht="16.350000000000001"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2323</v>
      </c>
      <c r="V514" s="323"/>
    </row>
    <row r="515" spans="1:22" ht="16.350000000000001"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2323</v>
      </c>
      <c r="V515" s="323"/>
    </row>
    <row r="516" spans="1:22" ht="16.350000000000001"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2323</v>
      </c>
      <c r="V516" s="323"/>
    </row>
    <row r="517" spans="1:22" ht="16.350000000000001"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2323</v>
      </c>
      <c r="V517" s="323"/>
    </row>
    <row r="518" spans="1:22" ht="16.350000000000001"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2323</v>
      </c>
      <c r="V518" s="323"/>
    </row>
    <row r="519" spans="1:22" ht="16.350000000000001"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2323</v>
      </c>
      <c r="V519" s="323"/>
    </row>
    <row r="520" spans="1:22" ht="16.350000000000001"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2357</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2323</v>
      </c>
      <c r="V520" s="323"/>
    </row>
    <row r="521" spans="1:22" ht="16.350000000000001"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90"/>
      <c r="K521" s="490"/>
      <c r="L521" s="142" t="s">
        <v>2357</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2323</v>
      </c>
      <c r="V521" s="323"/>
    </row>
    <row r="522" spans="1:22" ht="16.350000000000001"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90"/>
      <c r="K522" s="490"/>
      <c r="L522" s="142" t="s">
        <v>2357</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2323</v>
      </c>
      <c r="V522" s="323"/>
    </row>
    <row r="523" spans="1:22" ht="16.350000000000001"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90"/>
      <c r="K523" s="490"/>
      <c r="L523" s="142" t="s">
        <v>2357</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2323</v>
      </c>
      <c r="V523" s="323"/>
    </row>
    <row r="524" spans="1:22" ht="16.350000000000001"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90"/>
      <c r="K524" s="490"/>
      <c r="L524" s="142" t="s">
        <v>2357</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2323</v>
      </c>
      <c r="V524" s="323"/>
    </row>
    <row r="525" spans="1:22" ht="16.35000000000000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90"/>
      <c r="K525" s="490"/>
      <c r="L525" s="142" t="s">
        <v>2357</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2323</v>
      </c>
      <c r="V525" s="323"/>
    </row>
    <row r="526" spans="1:22" ht="16.350000000000001"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90"/>
      <c r="K526" s="490"/>
      <c r="L526" s="142" t="s">
        <v>2357</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2323</v>
      </c>
      <c r="V526" s="323"/>
    </row>
    <row r="527" spans="1:22" ht="16.350000000000001"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90"/>
      <c r="K527" s="490"/>
      <c r="L527" s="142" t="s">
        <v>2357</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2323</v>
      </c>
      <c r="V527" s="323"/>
    </row>
    <row r="528" spans="1:22" ht="16.350000000000001"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90"/>
      <c r="K528" s="490"/>
      <c r="L528" s="142" t="s">
        <v>2357</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2323</v>
      </c>
      <c r="V528" s="323"/>
    </row>
    <row r="529" spans="1:22" ht="16.350000000000001"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90"/>
      <c r="K529" s="490"/>
      <c r="L529" s="142" t="s">
        <v>2357</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2323</v>
      </c>
      <c r="V529" s="323"/>
    </row>
    <row r="530" spans="1:22" ht="16.350000000000001"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90"/>
      <c r="K530" s="490"/>
      <c r="L530" s="142" t="s">
        <v>2357</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2323</v>
      </c>
      <c r="V530" s="323"/>
    </row>
    <row r="531" spans="1:22" ht="16.350000000000001"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90"/>
      <c r="K531" s="490"/>
      <c r="L531" s="142" t="s">
        <v>2357</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2323</v>
      </c>
      <c r="V531" s="323"/>
    </row>
    <row r="532" spans="1:22" ht="16.350000000000001"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90"/>
      <c r="K532" s="490"/>
      <c r="L532" s="142" t="s">
        <v>2357</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2323</v>
      </c>
      <c r="V532" s="323"/>
    </row>
    <row r="533" spans="1:22" ht="16.350000000000001"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2357</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2323</v>
      </c>
      <c r="V533" s="323"/>
    </row>
    <row r="534" spans="1:22" ht="16.350000000000001"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2323</v>
      </c>
      <c r="V534" s="323"/>
    </row>
    <row r="535" spans="1:22" ht="16.350000000000001"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2323</v>
      </c>
      <c r="V535" s="323"/>
    </row>
    <row r="536" spans="1:22" ht="16.350000000000001"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2323</v>
      </c>
      <c r="V536" s="323"/>
    </row>
    <row r="537" spans="1:22" ht="16.350000000000001"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90"/>
      <c r="K537" s="490"/>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2323</v>
      </c>
      <c r="V537" s="323"/>
    </row>
    <row r="538" spans="1:22" ht="16.350000000000001"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90"/>
      <c r="K538" s="490"/>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2323</v>
      </c>
      <c r="V538" s="323"/>
    </row>
    <row r="539" spans="1:22" ht="16.350000000000001"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90"/>
      <c r="K539" s="490"/>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2323</v>
      </c>
      <c r="V539" s="323"/>
    </row>
    <row r="540" spans="1:22" ht="16.350000000000001"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90"/>
      <c r="K540" s="490"/>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2323</v>
      </c>
      <c r="V540" s="323"/>
    </row>
    <row r="541" spans="1:22" ht="16.350000000000001"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90"/>
      <c r="K541" s="490"/>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2323</v>
      </c>
      <c r="V541" s="323"/>
    </row>
    <row r="542" spans="1:22" ht="16.350000000000001"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90"/>
      <c r="K542" s="490"/>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2323</v>
      </c>
      <c r="V542" s="323"/>
    </row>
    <row r="543" spans="1:22" ht="16.350000000000001"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90"/>
      <c r="K543" s="490"/>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2323</v>
      </c>
      <c r="V543" s="323"/>
    </row>
    <row r="544" spans="1:22" ht="16.350000000000001"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90"/>
      <c r="K544" s="490"/>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2323</v>
      </c>
      <c r="V544" s="323"/>
    </row>
    <row r="545" spans="1:22" ht="16.350000000000001"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90"/>
      <c r="K545" s="490"/>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2323</v>
      </c>
      <c r="V545" s="323"/>
    </row>
    <row r="546" spans="1:22" ht="16.350000000000001"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90"/>
      <c r="K546" s="490"/>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2323</v>
      </c>
      <c r="V546" s="323"/>
    </row>
    <row r="547" spans="1:22" ht="16.350000000000001"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90"/>
      <c r="K547" s="490"/>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2323</v>
      </c>
      <c r="V547" s="323"/>
    </row>
    <row r="548" spans="1:22" ht="16.350000000000001"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90"/>
      <c r="K548" s="490"/>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2323</v>
      </c>
      <c r="V548" s="323"/>
    </row>
    <row r="549" spans="1:22" ht="16.350000000000001"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90"/>
      <c r="K549" s="490"/>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2323</v>
      </c>
      <c r="V549" s="323"/>
    </row>
    <row r="550" spans="1:22" ht="16.350000000000001"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90"/>
      <c r="K550" s="490"/>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2323</v>
      </c>
      <c r="V550" s="323"/>
    </row>
    <row r="551" spans="1:22" ht="16.350000000000001"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90"/>
      <c r="K551" s="490"/>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2323</v>
      </c>
      <c r="V551" s="323"/>
    </row>
    <row r="552" spans="1:22" ht="16.350000000000001" customHeight="1">
      <c r="A552" s="29" t="str">
        <f t="shared" si="10"/>
        <v>modesg_inp_project_financecodigo_unidade</v>
      </c>
      <c r="B552" s="141" t="s">
        <v>26</v>
      </c>
      <c r="C552" s="137" t="s">
        <v>181</v>
      </c>
      <c r="D552" s="133" t="s">
        <v>40</v>
      </c>
      <c r="E552" s="134" t="s">
        <v>2063</v>
      </c>
      <c r="F552" s="476" t="s">
        <v>2064</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2325</v>
      </c>
      <c r="V552" s="152" t="s">
        <v>1859</v>
      </c>
    </row>
    <row r="553" spans="1:22" ht="16.350000000000001" customHeight="1">
      <c r="A553" s="29" t="str">
        <f t="shared" si="10"/>
        <v>modesg_inp_project_financenome_unidade</v>
      </c>
      <c r="B553" s="141" t="s">
        <v>26</v>
      </c>
      <c r="C553" s="137" t="s">
        <v>181</v>
      </c>
      <c r="D553" s="133" t="s">
        <v>40</v>
      </c>
      <c r="E553" s="134" t="s">
        <v>2063</v>
      </c>
      <c r="F553" s="476" t="s">
        <v>2065</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2325</v>
      </c>
      <c r="V553" s="152" t="s">
        <v>1859</v>
      </c>
    </row>
    <row r="554" spans="1:22" ht="16.350000000000001" customHeight="1">
      <c r="A554" s="29" t="str">
        <f t="shared" si="10"/>
        <v>modesg_inp_project_financekgl</v>
      </c>
      <c r="B554" s="141" t="s">
        <v>26</v>
      </c>
      <c r="C554" s="137" t="s">
        <v>181</v>
      </c>
      <c r="D554" s="133" t="s">
        <v>40</v>
      </c>
      <c r="E554" s="134" t="s">
        <v>2063</v>
      </c>
      <c r="F554" s="476" t="s">
        <v>2066</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2325</v>
      </c>
      <c r="V554" s="152" t="s">
        <v>1859</v>
      </c>
    </row>
    <row r="555" spans="1:22" ht="16.350000000000001" customHeight="1">
      <c r="A555" s="29" t="str">
        <f t="shared" si="10"/>
        <v>modesg_inp_project_financenome_legal_kgl</v>
      </c>
      <c r="B555" s="141" t="s">
        <v>26</v>
      </c>
      <c r="C555" s="137" t="s">
        <v>181</v>
      </c>
      <c r="D555" s="133" t="s">
        <v>40</v>
      </c>
      <c r="E555" s="134" t="s">
        <v>2063</v>
      </c>
      <c r="F555" s="476" t="s">
        <v>2067</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2325</v>
      </c>
      <c r="V555" s="152" t="s">
        <v>1859</v>
      </c>
    </row>
    <row r="556" spans="1:22" ht="16.350000000000001" customHeight="1">
      <c r="A556" s="29" t="str">
        <f t="shared" si="10"/>
        <v>modesg_inp_project_financekgl_top_entidade_principal</v>
      </c>
      <c r="B556" s="141" t="s">
        <v>26</v>
      </c>
      <c r="C556" s="137" t="s">
        <v>181</v>
      </c>
      <c r="D556" s="133" t="s">
        <v>40</v>
      </c>
      <c r="E556" s="134" t="s">
        <v>2063</v>
      </c>
      <c r="F556" s="476" t="s">
        <v>2068</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2325</v>
      </c>
      <c r="V556" s="152" t="s">
        <v>1859</v>
      </c>
    </row>
    <row r="557" spans="1:22" ht="16.350000000000001" customHeight="1">
      <c r="A557" s="29" t="str">
        <f t="shared" si="10"/>
        <v>modesg_inp_project_financekgl_entidade_principal</v>
      </c>
      <c r="B557" s="141" t="s">
        <v>26</v>
      </c>
      <c r="C557" s="137" t="s">
        <v>181</v>
      </c>
      <c r="D557" s="133" t="s">
        <v>40</v>
      </c>
      <c r="E557" s="134" t="s">
        <v>2063</v>
      </c>
      <c r="F557" s="476" t="s">
        <v>2069</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2325</v>
      </c>
      <c r="V557" s="152" t="s">
        <v>1859</v>
      </c>
    </row>
    <row r="558" spans="1:22" ht="16.350000000000001" customHeight="1">
      <c r="A558" s="29" t="str">
        <f t="shared" si="10"/>
        <v>modesg_inp_project_financenome_top_entidade_principal</v>
      </c>
      <c r="B558" s="141" t="s">
        <v>26</v>
      </c>
      <c r="C558" s="137" t="s">
        <v>181</v>
      </c>
      <c r="D558" s="133" t="s">
        <v>40</v>
      </c>
      <c r="E558" s="134" t="s">
        <v>2063</v>
      </c>
      <c r="F558" s="476" t="s">
        <v>2070</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2325</v>
      </c>
      <c r="V558" s="152" t="s">
        <v>1859</v>
      </c>
    </row>
    <row r="559" spans="1:22" ht="16.350000000000001" customHeight="1">
      <c r="A559" s="29" t="str">
        <f t="shared" si="10"/>
        <v>modesg_inp_project_financecodigo_unidade_operativa</v>
      </c>
      <c r="B559" s="141" t="s">
        <v>26</v>
      </c>
      <c r="C559" s="137" t="s">
        <v>181</v>
      </c>
      <c r="D559" s="133" t="s">
        <v>40</v>
      </c>
      <c r="E559" s="134" t="s">
        <v>2063</v>
      </c>
      <c r="F559" s="476" t="s">
        <v>2071</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2325</v>
      </c>
      <c r="V559" s="152" t="s">
        <v>1859</v>
      </c>
    </row>
    <row r="560" spans="1:22" ht="16.350000000000001" customHeight="1">
      <c r="A560" s="29" t="str">
        <f t="shared" si="10"/>
        <v>modesg_inp_project_financenome_entidade_operativa</v>
      </c>
      <c r="B560" s="141" t="s">
        <v>26</v>
      </c>
      <c r="C560" s="137" t="s">
        <v>181</v>
      </c>
      <c r="D560" s="133" t="s">
        <v>40</v>
      </c>
      <c r="E560" s="134" t="s">
        <v>2063</v>
      </c>
      <c r="F560" s="476" t="s">
        <v>2072</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2325</v>
      </c>
      <c r="V560" s="152" t="s">
        <v>1859</v>
      </c>
    </row>
    <row r="561" spans="1:22" ht="16.350000000000001"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2323</v>
      </c>
      <c r="V561" s="323"/>
    </row>
    <row r="562" spans="1:22" ht="16.350000000000001"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2323</v>
      </c>
      <c r="V562" s="323"/>
    </row>
    <row r="563" spans="1:22" ht="16.350000000000001"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2323</v>
      </c>
      <c r="V563" s="323"/>
    </row>
    <row r="564" spans="1:22" ht="16.350000000000001"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2323</v>
      </c>
      <c r="V564" s="323"/>
    </row>
    <row r="565" spans="1:22" ht="16.350000000000001"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2323</v>
      </c>
      <c r="V565" s="323"/>
    </row>
    <row r="566" spans="1:22" ht="16.5"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2357</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2323</v>
      </c>
      <c r="V566" s="323"/>
    </row>
    <row r="567" spans="1:22" ht="16.5"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2357</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2323</v>
      </c>
      <c r="V567" s="323"/>
    </row>
    <row r="568" spans="1:22" ht="16.5"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2357</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2323</v>
      </c>
      <c r="V568" s="323"/>
    </row>
    <row r="569" spans="1:22" ht="16.350000000000001"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2323</v>
      </c>
      <c r="V569" s="323"/>
    </row>
    <row r="570" spans="1:22" ht="16.350000000000001"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2357</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2323</v>
      </c>
      <c r="V570" s="323"/>
    </row>
    <row r="571" spans="1:22" ht="16.350000000000001"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2357</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2323</v>
      </c>
      <c r="V571" s="323"/>
    </row>
    <row r="572" spans="1:22" ht="16.350000000000001"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2357</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2323</v>
      </c>
      <c r="V572" s="323"/>
    </row>
    <row r="573" spans="1:22" ht="16.350000000000001"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2357</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2323</v>
      </c>
      <c r="V573" s="323"/>
    </row>
    <row r="574" spans="1:22" ht="16.5"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2357</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2323</v>
      </c>
      <c r="V574" s="323"/>
    </row>
    <row r="575" spans="1:22" ht="16.5"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2357</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2323</v>
      </c>
      <c r="V575" s="323"/>
    </row>
    <row r="576" spans="1:22" ht="16.5"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2323</v>
      </c>
      <c r="V576" s="323"/>
    </row>
    <row r="577" spans="1:22" ht="16.5"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2323</v>
      </c>
      <c r="V577" s="323"/>
    </row>
    <row r="578" spans="1:22" ht="16.5"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2323</v>
      </c>
      <c r="V578" s="323"/>
    </row>
    <row r="579" spans="1:22" ht="16.5"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2323</v>
      </c>
      <c r="V579" s="323"/>
    </row>
    <row r="580" spans="1:22" ht="16.5"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2323</v>
      </c>
      <c r="V580" s="323"/>
    </row>
    <row r="581" spans="1:22" ht="16.5"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2323</v>
      </c>
      <c r="V581" s="323"/>
    </row>
    <row r="582" spans="1:22" ht="16.5"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2323</v>
      </c>
      <c r="V582" s="323"/>
    </row>
    <row r="583" spans="1:22" ht="16.5"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2323</v>
      </c>
      <c r="V583" s="323"/>
    </row>
    <row r="584" spans="1:22" ht="16.5"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2323</v>
      </c>
      <c r="V584" s="323"/>
    </row>
    <row r="585" spans="1:22" ht="16.350000000000001"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2323</v>
      </c>
      <c r="V585" s="323"/>
    </row>
    <row r="586" spans="1:22" ht="16.350000000000001"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2323</v>
      </c>
      <c r="V586" s="323"/>
    </row>
    <row r="587" spans="1:22" ht="16.350000000000001"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2323</v>
      </c>
      <c r="V587" s="323"/>
    </row>
    <row r="588" spans="1:22" ht="16.350000000000001"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2323</v>
      </c>
      <c r="V588" s="323"/>
    </row>
    <row r="589" spans="1:22" ht="16.35000000000000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2323</v>
      </c>
      <c r="V589" s="323"/>
    </row>
    <row r="590" spans="1:22" ht="16.350000000000001"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2323</v>
      </c>
      <c r="V590" s="323"/>
    </row>
    <row r="591" spans="1:22" ht="16.350000000000001"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2323</v>
      </c>
      <c r="V591" s="323"/>
    </row>
    <row r="592" spans="1:22" ht="16.350000000000001"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2323</v>
      </c>
      <c r="V592" s="323"/>
    </row>
    <row r="593" spans="1:22" ht="16.350000000000001"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2323</v>
      </c>
      <c r="V593" s="323"/>
    </row>
    <row r="594" spans="1:22" ht="16.350000000000001"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2323</v>
      </c>
      <c r="V594" s="323"/>
    </row>
    <row r="595" spans="1:22" ht="16.350000000000001"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2323</v>
      </c>
      <c r="V595" s="323"/>
    </row>
    <row r="596" spans="1:22" ht="16.350000000000001"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2323</v>
      </c>
      <c r="V596" s="323"/>
    </row>
    <row r="597" spans="1:22" ht="16.350000000000001"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2323</v>
      </c>
      <c r="V597" s="323"/>
    </row>
    <row r="598" spans="1:22" ht="16.350000000000001"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2323</v>
      </c>
      <c r="V598" s="323"/>
    </row>
    <row r="599" spans="1:22" ht="16.350000000000001"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2323</v>
      </c>
      <c r="V599" s="323"/>
    </row>
    <row r="600" spans="1:22" ht="16.350000000000001"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2323</v>
      </c>
      <c r="V600" s="323"/>
    </row>
    <row r="601" spans="1:22" ht="16.350000000000001"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2323</v>
      </c>
      <c r="V601" s="323"/>
    </row>
    <row r="602" spans="1:22" ht="16.350000000000001"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2323</v>
      </c>
      <c r="V602" s="323"/>
    </row>
    <row r="603" spans="1:22" ht="16.350000000000001"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2323</v>
      </c>
      <c r="V603" s="323"/>
    </row>
    <row r="604" spans="1:22" ht="16.350000000000001"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2357</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2323</v>
      </c>
      <c r="V604" s="323"/>
    </row>
    <row r="605" spans="1:22" ht="16.350000000000001"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2357</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2323</v>
      </c>
      <c r="V605" s="323"/>
    </row>
    <row r="606" spans="1:22" ht="16.350000000000001"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2357</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2323</v>
      </c>
      <c r="V606" s="323"/>
    </row>
    <row r="607" spans="1:22" ht="16.350000000000001"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2323</v>
      </c>
      <c r="V607" s="323"/>
    </row>
    <row r="608" spans="1:22" ht="16.350000000000001"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2357</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2323</v>
      </c>
      <c r="V608" s="323"/>
    </row>
    <row r="609" spans="1:22" ht="16.350000000000001"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2357</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2323</v>
      </c>
      <c r="V609" s="323"/>
    </row>
    <row r="610" spans="1:22" ht="16.350000000000001"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2357</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2323</v>
      </c>
      <c r="V610" s="323"/>
    </row>
    <row r="611" spans="1:22" ht="16.350000000000001"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2357</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2323</v>
      </c>
      <c r="V611" s="323"/>
    </row>
    <row r="612" spans="1:22" ht="16.350000000000001"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2357</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2323</v>
      </c>
      <c r="V612" s="323"/>
    </row>
    <row r="613" spans="1:22" ht="16.350000000000001"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2357</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2323</v>
      </c>
      <c r="V613" s="323"/>
    </row>
    <row r="614" spans="1:22" ht="16.350000000000001" customHeight="1">
      <c r="A614" s="29" t="str">
        <f t="shared" si="11"/>
        <v>modesg_out_sfics_taxon_europeiaordem</v>
      </c>
      <c r="B614" s="141" t="s">
        <v>26</v>
      </c>
      <c r="C614" s="137" t="s">
        <v>310</v>
      </c>
      <c r="D614" s="133" t="s">
        <v>40</v>
      </c>
      <c r="E614" s="134" t="s">
        <v>2082</v>
      </c>
      <c r="F614" s="476" t="s">
        <v>211</v>
      </c>
      <c r="G614" s="135" t="str">
        <f>VLOOKUP(A614,Plano_V3!$A$26:$G$768,7,0)</f>
        <v>0. Cancelado</v>
      </c>
      <c r="H614" s="135" t="s">
        <v>611</v>
      </c>
      <c r="I614" s="473"/>
      <c r="J614" s="490"/>
      <c r="K614" s="490"/>
      <c r="L614" s="490"/>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2323</v>
      </c>
      <c r="V614" s="323"/>
    </row>
    <row r="615" spans="1:22" ht="16.350000000000001"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2323</v>
      </c>
      <c r="V615" s="323"/>
    </row>
    <row r="616" spans="1:22" ht="16.350000000000001"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2323</v>
      </c>
      <c r="V616" s="323"/>
    </row>
    <row r="617" spans="1:22" ht="16.350000000000001"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2323</v>
      </c>
      <c r="V617" s="323"/>
    </row>
    <row r="618" spans="1:22" ht="16.350000000000001"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2323</v>
      </c>
      <c r="V618" s="323"/>
    </row>
    <row r="619" spans="1:22" ht="16.350000000000001"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2323</v>
      </c>
      <c r="V619" s="323"/>
    </row>
    <row r="620" spans="1:22" ht="16.350000000000001"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2323</v>
      </c>
      <c r="V620" s="323"/>
    </row>
    <row r="621" spans="1:22" ht="16.350000000000001"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2323</v>
      </c>
      <c r="V621" s="323"/>
    </row>
    <row r="622" spans="1:22" ht="16.350000000000001"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2323</v>
      </c>
      <c r="V622" s="323"/>
    </row>
    <row r="623" spans="1:22" ht="16.350000000000001"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2323</v>
      </c>
      <c r="V623" s="323"/>
    </row>
    <row r="624" spans="1:22" ht="16.350000000000001"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2323</v>
      </c>
      <c r="V624" s="323"/>
    </row>
    <row r="625" spans="1:22" ht="16.350000000000001"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2323</v>
      </c>
      <c r="V625" s="323"/>
    </row>
    <row r="626" spans="1:22" ht="16.350000000000001"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2323</v>
      </c>
      <c r="V626" s="323"/>
    </row>
    <row r="627" spans="1:22" ht="16.350000000000001"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2323</v>
      </c>
      <c r="V627" s="323"/>
    </row>
    <row r="628" spans="1:22" ht="16.350000000000001"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2323</v>
      </c>
      <c r="V628" s="323"/>
    </row>
    <row r="629" spans="1:22" ht="16.350000000000001"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2323</v>
      </c>
      <c r="V629" s="323"/>
    </row>
    <row r="630" spans="1:22" ht="16.350000000000001"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2323</v>
      </c>
      <c r="V630" s="323"/>
    </row>
    <row r="631" spans="1:22" ht="16.350000000000001"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2323</v>
      </c>
      <c r="V631" s="323"/>
    </row>
    <row r="632" spans="1:22" ht="16.350000000000001"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2323</v>
      </c>
      <c r="V632" s="323"/>
    </row>
    <row r="633" spans="1:22" ht="16.350000000000001"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2323</v>
      </c>
      <c r="V633" s="323"/>
    </row>
    <row r="634" spans="1:22" ht="16.350000000000001" customHeight="1">
      <c r="A634" s="29" t="str">
        <f t="shared" si="11"/>
        <v>lt003_entitypst_cd</v>
      </c>
      <c r="B634" s="141" t="s">
        <v>26</v>
      </c>
      <c r="C634" s="137" t="s">
        <v>26</v>
      </c>
      <c r="D634" s="133" t="s">
        <v>40</v>
      </c>
      <c r="E634" s="136" t="s">
        <v>335</v>
      </c>
      <c r="F634" s="480" t="s">
        <v>359</v>
      </c>
      <c r="G634" s="489"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2323</v>
      </c>
      <c r="V634" s="323"/>
    </row>
    <row r="635" spans="1:22" ht="16.350000000000001"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2323</v>
      </c>
      <c r="V635" s="323"/>
    </row>
    <row r="636" spans="1:22" ht="16.350000000000001"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2323</v>
      </c>
      <c r="V636" s="323"/>
    </row>
    <row r="637" spans="1:22" ht="16.350000000000001"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2323</v>
      </c>
      <c r="V637" s="323"/>
    </row>
    <row r="638" spans="1:22" ht="16.350000000000001"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2323</v>
      </c>
      <c r="V638" s="323"/>
    </row>
    <row r="639" spans="1:22" ht="16.350000000000001"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2323</v>
      </c>
      <c r="V639" s="323"/>
    </row>
    <row r="640" spans="1:22" ht="16.350000000000001"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2323</v>
      </c>
      <c r="V640" s="323"/>
    </row>
    <row r="641" spans="1:22" ht="16.350000000000001"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2323</v>
      </c>
      <c r="V641" s="323"/>
    </row>
    <row r="642" spans="1:22" ht="16.350000000000001"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2323</v>
      </c>
      <c r="V642" s="323"/>
    </row>
    <row r="643" spans="1:22" ht="16.350000000000001"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2357</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2323</v>
      </c>
      <c r="V643" s="323"/>
    </row>
    <row r="644" spans="1:22" ht="16.350000000000001"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2357</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2323</v>
      </c>
      <c r="V644" s="323"/>
    </row>
    <row r="645" spans="1:22" ht="16.350000000000001"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2357</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2323</v>
      </c>
      <c r="V645" s="323"/>
    </row>
    <row r="646" spans="1:22" ht="16.350000000000001"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2357</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2323</v>
      </c>
      <c r="V646" s="323"/>
    </row>
    <row r="647" spans="1:22" ht="16.350000000000001"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2357</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2323</v>
      </c>
      <c r="V647" s="323"/>
    </row>
    <row r="648" spans="1:22" ht="16.350000000000001"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2357</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2323</v>
      </c>
      <c r="V648" s="323"/>
    </row>
    <row r="649" spans="1:22" ht="16.350000000000001"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2357</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2323</v>
      </c>
      <c r="V649" s="323"/>
    </row>
    <row r="650" spans="1:22" ht="16.350000000000001"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2357</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2323</v>
      </c>
      <c r="V650" s="323"/>
    </row>
    <row r="651" spans="1:22" ht="16.350000000000001" customHeight="1">
      <c r="A651" s="29" t="str">
        <f t="shared" si="11"/>
        <v>lt002_instrumentrsk_mtgtd_cct</v>
      </c>
      <c r="B651" s="141" t="s">
        <v>26</v>
      </c>
      <c r="C651" s="137" t="s">
        <v>26</v>
      </c>
      <c r="D651" s="133" t="s">
        <v>40</v>
      </c>
      <c r="E651" s="136" t="s">
        <v>379</v>
      </c>
      <c r="F651" s="480" t="s">
        <v>380</v>
      </c>
      <c r="G651" s="489"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2323</v>
      </c>
      <c r="V651" s="323"/>
    </row>
    <row r="652" spans="1:22" ht="16.350000000000001" customHeight="1">
      <c r="A652" s="29" t="str">
        <f t="shared" si="11"/>
        <v>lt007_instr_activityenvrnmntl_objctv</v>
      </c>
      <c r="B652" s="141" t="s">
        <v>26</v>
      </c>
      <c r="C652" s="137" t="s">
        <v>26</v>
      </c>
      <c r="D652" s="133" t="s">
        <v>40</v>
      </c>
      <c r="E652" s="136" t="s">
        <v>1862</v>
      </c>
      <c r="F652" s="480" t="s">
        <v>382</v>
      </c>
      <c r="G652" s="489"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2323</v>
      </c>
      <c r="V652" s="323" t="s">
        <v>2315</v>
      </c>
    </row>
    <row r="653" spans="1:22" ht="16.350000000000001" customHeight="1">
      <c r="A653" s="29" t="str">
        <f t="shared" ref="A653:A715" si="12">E653&amp;F653</f>
        <v>lt007_instr_activitytyp_actvty</v>
      </c>
      <c r="B653" s="141" t="s">
        <v>26</v>
      </c>
      <c r="C653" s="137" t="s">
        <v>26</v>
      </c>
      <c r="D653" s="133" t="s">
        <v>40</v>
      </c>
      <c r="E653" s="136" t="s">
        <v>1862</v>
      </c>
      <c r="F653" s="480" t="s">
        <v>383</v>
      </c>
      <c r="G653" s="489"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2323</v>
      </c>
      <c r="V653" s="323" t="s">
        <v>2315</v>
      </c>
    </row>
    <row r="654" spans="1:22" ht="16.350000000000001" customHeight="1">
      <c r="A654" s="29" t="str">
        <f t="shared" si="12"/>
        <v>lt002_instrumentlns_clltrlzd_clssfctn</v>
      </c>
      <c r="B654" s="141" t="s">
        <v>26</v>
      </c>
      <c r="C654" s="137" t="s">
        <v>26</v>
      </c>
      <c r="D654" s="133" t="s">
        <v>40</v>
      </c>
      <c r="E654" s="136" t="s">
        <v>379</v>
      </c>
      <c r="F654" s="480" t="s">
        <v>384</v>
      </c>
      <c r="G654" s="489"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2323</v>
      </c>
      <c r="V654" s="323"/>
    </row>
    <row r="655" spans="1:22" ht="16.350000000000001" customHeight="1">
      <c r="A655" s="29" t="str">
        <f t="shared" si="12"/>
        <v>lt827_mthd_usd_instrmntambito</v>
      </c>
      <c r="B655" s="141" t="s">
        <v>26</v>
      </c>
      <c r="C655" s="137" t="s">
        <v>26</v>
      </c>
      <c r="D655" s="133" t="s">
        <v>40</v>
      </c>
      <c r="E655" s="136" t="s">
        <v>1863</v>
      </c>
      <c r="F655" s="480" t="s">
        <v>390</v>
      </c>
      <c r="G655" s="489"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2323</v>
      </c>
      <c r="V655" s="323"/>
    </row>
    <row r="656" spans="1:22" ht="16.5" customHeight="1">
      <c r="A656" s="29" t="str">
        <f t="shared" si="12"/>
        <v>lt827_mthd_usd_instrmntref_date</v>
      </c>
      <c r="B656" s="141" t="s">
        <v>26</v>
      </c>
      <c r="C656" s="137" t="s">
        <v>26</v>
      </c>
      <c r="D656" s="133" t="s">
        <v>40</v>
      </c>
      <c r="E656" s="136" t="s">
        <v>1863</v>
      </c>
      <c r="F656" s="480" t="s">
        <v>208</v>
      </c>
      <c r="G656" s="489"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2323</v>
      </c>
      <c r="V656" s="323"/>
    </row>
    <row r="657" spans="1:22" ht="16.5" customHeight="1">
      <c r="A657" s="29" t="str">
        <f t="shared" si="12"/>
        <v>lt827_mthd_usd_instrmntordem</v>
      </c>
      <c r="B657" s="141" t="s">
        <v>26</v>
      </c>
      <c r="C657" s="137" t="s">
        <v>26</v>
      </c>
      <c r="D657" s="133" t="s">
        <v>40</v>
      </c>
      <c r="E657" s="136" t="s">
        <v>1863</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2323</v>
      </c>
      <c r="V657" s="323"/>
    </row>
    <row r="658" spans="1:22" ht="16.350000000000001" customHeight="1">
      <c r="A658" s="29" t="str">
        <f t="shared" si="12"/>
        <v>lt827_mthd_usd_instrmnttabela</v>
      </c>
      <c r="B658" s="141" t="s">
        <v>26</v>
      </c>
      <c r="C658" s="137" t="s">
        <v>26</v>
      </c>
      <c r="D658" s="133" t="s">
        <v>40</v>
      </c>
      <c r="E658" s="136" t="s">
        <v>1863</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2323</v>
      </c>
      <c r="V658" s="323"/>
    </row>
    <row r="659" spans="1:22" ht="16.350000000000001" customHeight="1">
      <c r="A659" s="29" t="str">
        <f t="shared" si="12"/>
        <v>lt827_mthd_usd_instrmntorigem_scp1_emss</v>
      </c>
      <c r="B659" s="141" t="s">
        <v>26</v>
      </c>
      <c r="C659" s="137" t="s">
        <v>26</v>
      </c>
      <c r="D659" s="133" t="s">
        <v>40</v>
      </c>
      <c r="E659" s="136" t="s">
        <v>1863</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2323</v>
      </c>
      <c r="V659" s="323"/>
    </row>
    <row r="660" spans="1:22" ht="16.350000000000001" customHeight="1">
      <c r="A660" s="29" t="str">
        <f t="shared" si="12"/>
        <v>lt827_mthd_usd_instrmntorigem_scp2_emss</v>
      </c>
      <c r="B660" s="141" t="s">
        <v>26</v>
      </c>
      <c r="C660" s="137" t="s">
        <v>26</v>
      </c>
      <c r="D660" s="133" t="s">
        <v>40</v>
      </c>
      <c r="E660" s="136" t="s">
        <v>1863</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2323</v>
      </c>
      <c r="V660" s="323"/>
    </row>
    <row r="661" spans="1:22" ht="16.350000000000001" customHeight="1">
      <c r="A661" s="29" t="str">
        <f t="shared" si="12"/>
        <v>lt827_mthd_usd_instrmntorigem_scp3_emss</v>
      </c>
      <c r="B661" s="141" t="s">
        <v>26</v>
      </c>
      <c r="C661" s="137" t="s">
        <v>26</v>
      </c>
      <c r="D661" s="133" t="s">
        <v>40</v>
      </c>
      <c r="E661" s="136" t="s">
        <v>1863</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2323</v>
      </c>
      <c r="V661" s="323"/>
    </row>
    <row r="662" spans="1:22" ht="16.350000000000001" customHeight="1">
      <c r="A662" s="29" t="str">
        <f t="shared" si="12"/>
        <v>lt827_mthd_usd_instrmntmthd_usd_instrmnt_scp_1</v>
      </c>
      <c r="B662" s="141" t="s">
        <v>26</v>
      </c>
      <c r="C662" s="137" t="s">
        <v>26</v>
      </c>
      <c r="D662" s="133" t="s">
        <v>40</v>
      </c>
      <c r="E662" s="136" t="s">
        <v>1863</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2323</v>
      </c>
      <c r="V662" s="323"/>
    </row>
    <row r="663" spans="1:22" ht="16.350000000000001" customHeight="1">
      <c r="A663" s="29" t="str">
        <f t="shared" si="12"/>
        <v>lt827_mthd_usd_instrmntmthd_usd_instrmnt_scp_2</v>
      </c>
      <c r="B663" s="141" t="s">
        <v>26</v>
      </c>
      <c r="C663" s="137" t="s">
        <v>26</v>
      </c>
      <c r="D663" s="133" t="s">
        <v>40</v>
      </c>
      <c r="E663" s="136" t="s">
        <v>1863</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2323</v>
      </c>
      <c r="V663" s="323"/>
    </row>
    <row r="664" spans="1:22" ht="16.350000000000001" customHeight="1">
      <c r="A664" s="29" t="str">
        <f t="shared" si="12"/>
        <v>lt827_mthd_usd_instrmntmthd_usd_instrmnt_scp_3</v>
      </c>
      <c r="B664" s="141" t="s">
        <v>26</v>
      </c>
      <c r="C664" s="137" t="s">
        <v>26</v>
      </c>
      <c r="D664" s="133" t="s">
        <v>40</v>
      </c>
      <c r="E664" s="136" t="s">
        <v>1863</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2323</v>
      </c>
      <c r="V664" s="323"/>
    </row>
    <row r="665" spans="1:22" ht="16.350000000000001" customHeight="1">
      <c r="A665" s="29" t="str">
        <f t="shared" si="12"/>
        <v>lt827_mthd_usd_instrmntpurpose_code</v>
      </c>
      <c r="B665" s="141" t="s">
        <v>26</v>
      </c>
      <c r="C665" s="137" t="s">
        <v>26</v>
      </c>
      <c r="D665" s="133" t="s">
        <v>40</v>
      </c>
      <c r="E665" s="136" t="s">
        <v>1863</v>
      </c>
      <c r="F665" s="480" t="s">
        <v>1849</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2323</v>
      </c>
      <c r="V665" s="323"/>
    </row>
    <row r="666" spans="1:22" ht="16.350000000000001" customHeight="1">
      <c r="A666" s="29" t="str">
        <f t="shared" si="12"/>
        <v>lt827_mthd_usd_instrmntflg_fin</v>
      </c>
      <c r="B666" s="141" t="s">
        <v>26</v>
      </c>
      <c r="C666" s="137" t="s">
        <v>26</v>
      </c>
      <c r="D666" s="133" t="s">
        <v>40</v>
      </c>
      <c r="E666" s="136" t="s">
        <v>1863</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2323</v>
      </c>
      <c r="V666" s="323"/>
    </row>
    <row r="667" spans="1:22" ht="16.350000000000001" customHeight="1">
      <c r="A667" s="29" t="str">
        <f t="shared" si="12"/>
        <v>lt827_mthd_usd_instrmntflg_exec</v>
      </c>
      <c r="B667" s="141" t="s">
        <v>26</v>
      </c>
      <c r="C667" s="137" t="s">
        <v>26</v>
      </c>
      <c r="D667" s="133" t="s">
        <v>40</v>
      </c>
      <c r="E667" s="136" t="s">
        <v>1863</v>
      </c>
      <c r="F667" s="480" t="s">
        <v>1278</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2323</v>
      </c>
      <c r="V667" s="323"/>
    </row>
    <row r="668" spans="1:22" ht="16.350000000000001" customHeight="1">
      <c r="A668" s="29" t="str">
        <f t="shared" si="12"/>
        <v>lt827_mthd_usd_instrmntflg_col</v>
      </c>
      <c r="B668" s="141" t="s">
        <v>26</v>
      </c>
      <c r="C668" s="137" t="s">
        <v>26</v>
      </c>
      <c r="D668" s="133" t="s">
        <v>40</v>
      </c>
      <c r="E668" s="136" t="s">
        <v>1863</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2323</v>
      </c>
      <c r="V668" s="323"/>
    </row>
    <row r="669" spans="1:22" ht="16.350000000000001" customHeight="1">
      <c r="A669" s="29" t="str">
        <f t="shared" si="12"/>
        <v>lt827_mthd_usd_instrmntflg_pro</v>
      </c>
      <c r="B669" s="141" t="s">
        <v>26</v>
      </c>
      <c r="C669" s="137" t="s">
        <v>26</v>
      </c>
      <c r="D669" s="133" t="s">
        <v>40</v>
      </c>
      <c r="E669" s="136" t="s">
        <v>1863</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2323</v>
      </c>
      <c r="V669" s="323"/>
    </row>
    <row r="670" spans="1:22" ht="16.350000000000001"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2323</v>
      </c>
      <c r="V670" s="323"/>
    </row>
    <row r="671" spans="1:22" ht="16.350000000000001"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2323</v>
      </c>
      <c r="V671" s="323"/>
    </row>
    <row r="672" spans="1:22" ht="16.350000000000001"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2323</v>
      </c>
      <c r="V672" s="323"/>
    </row>
    <row r="673" spans="1:22" ht="16.350000000000001"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2323</v>
      </c>
      <c r="V673" s="323"/>
    </row>
    <row r="674" spans="1:22" ht="16.350000000000001"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2323</v>
      </c>
      <c r="V674" s="323"/>
    </row>
    <row r="675" spans="1:22" ht="16.350000000000001"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2323</v>
      </c>
      <c r="V675" s="323"/>
    </row>
    <row r="676" spans="1:22" ht="16.350000000000001"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2323</v>
      </c>
      <c r="V676" s="323"/>
    </row>
    <row r="677" spans="1:22" ht="16.350000000000001"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2323</v>
      </c>
      <c r="V677" s="323"/>
    </row>
    <row r="678" spans="1:22" ht="16.350000000000001"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2323</v>
      </c>
      <c r="V678" s="323"/>
    </row>
    <row r="679" spans="1:22" ht="16.350000000000001"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2323</v>
      </c>
      <c r="V679" s="323"/>
    </row>
    <row r="680" spans="1:22" ht="16.350000000000001"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2323</v>
      </c>
      <c r="V680" s="323"/>
    </row>
    <row r="681" spans="1:22" ht="16.350000000000001"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2323</v>
      </c>
      <c r="V681" s="323"/>
    </row>
    <row r="682" spans="1:22" ht="16.350000000000001"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2323</v>
      </c>
      <c r="V682" s="323"/>
    </row>
    <row r="683" spans="1:22" ht="16.350000000000001"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2323</v>
      </c>
      <c r="V683" s="323"/>
    </row>
    <row r="684" spans="1:22" ht="16.350000000000001"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2323</v>
      </c>
      <c r="V684" s="323"/>
    </row>
    <row r="685" spans="1:22" ht="16.350000000000001"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2323</v>
      </c>
      <c r="V685" s="323"/>
    </row>
    <row r="686" spans="1:22" ht="16.350000000000001"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2323</v>
      </c>
      <c r="V686" s="323"/>
    </row>
    <row r="687" spans="1:22" ht="16.350000000000001"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2323</v>
      </c>
      <c r="V687" s="323"/>
    </row>
    <row r="688" spans="1:22" ht="16.350000000000001"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2323</v>
      </c>
      <c r="V688" s="323"/>
    </row>
    <row r="689" spans="1:22" ht="16.350000000000001"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2323</v>
      </c>
      <c r="V689" s="323"/>
    </row>
    <row r="690" spans="1:22" ht="16.350000000000001"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2323</v>
      </c>
      <c r="V690" s="323"/>
    </row>
    <row r="691" spans="1:22" ht="16.350000000000001"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2323</v>
      </c>
      <c r="V691" s="323"/>
    </row>
    <row r="692" spans="1:22" ht="16.350000000000001"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2323</v>
      </c>
      <c r="V692" s="323"/>
    </row>
    <row r="693" spans="1:22" ht="16.350000000000001"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2323</v>
      </c>
      <c r="V693" s="323"/>
    </row>
    <row r="694" spans="1:22" ht="16.350000000000001"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2323</v>
      </c>
      <c r="V694" s="323"/>
    </row>
    <row r="695" spans="1:22" ht="16.350000000000001"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2323</v>
      </c>
      <c r="V695" s="323"/>
    </row>
    <row r="696" spans="1:22" ht="16.350000000000001"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2323</v>
      </c>
      <c r="V696" s="323"/>
    </row>
    <row r="697" spans="1:22" ht="16.350000000000001"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2323</v>
      </c>
      <c r="V697" s="323"/>
    </row>
    <row r="698" spans="1:22" ht="16.350000000000001"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2323</v>
      </c>
      <c r="V698" s="323"/>
    </row>
    <row r="699" spans="1:22" ht="16.350000000000001"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2323</v>
      </c>
      <c r="V699" s="323"/>
    </row>
    <row r="700" spans="1:22" ht="16.350000000000001"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2323</v>
      </c>
      <c r="V700" s="323"/>
    </row>
    <row r="701" spans="1:22" ht="16.350000000000001"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2323</v>
      </c>
      <c r="V701" s="323"/>
    </row>
    <row r="702" spans="1:22" ht="16.350000000000001"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2323</v>
      </c>
      <c r="V702" s="323"/>
    </row>
    <row r="703" spans="1:22" ht="16.350000000000001"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2323</v>
      </c>
      <c r="V703" s="323"/>
    </row>
    <row r="704" spans="1:22" ht="16.350000000000001"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2323</v>
      </c>
      <c r="V704" s="323"/>
    </row>
    <row r="705" spans="1:22" ht="16.350000000000001"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2323</v>
      </c>
      <c r="V705" s="323"/>
    </row>
    <row r="706" spans="1:22" ht="16.350000000000001"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2323</v>
      </c>
      <c r="V706" s="323"/>
    </row>
    <row r="707" spans="1:22" ht="16.350000000000001"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2323</v>
      </c>
      <c r="V707" s="323"/>
    </row>
    <row r="708" spans="1:22" ht="16.350000000000001"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2323</v>
      </c>
      <c r="V708" s="323"/>
    </row>
    <row r="709" spans="1:22" ht="16.350000000000001"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2323</v>
      </c>
      <c r="V709" s="323"/>
    </row>
    <row r="710" spans="1:22" ht="16.350000000000001"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2323</v>
      </c>
      <c r="V710" s="323"/>
    </row>
    <row r="711" spans="1:22" ht="16.350000000000001"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2323</v>
      </c>
      <c r="V711" s="323"/>
    </row>
    <row r="712" spans="1:22" ht="16.350000000000001"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2357</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2323</v>
      </c>
      <c r="V712" s="323"/>
    </row>
    <row r="713" spans="1:22" ht="16.350000000000001"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2323</v>
      </c>
      <c r="V713" s="323"/>
    </row>
    <row r="714" spans="1:22" ht="16.350000000000001"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2323</v>
      </c>
      <c r="V714" s="323"/>
    </row>
    <row r="715" spans="1:22" ht="16.350000000000001"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2323</v>
      </c>
      <c r="V715" s="323"/>
    </row>
    <row r="716" spans="1:22" ht="16.350000000000001"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2323</v>
      </c>
      <c r="V716" s="323"/>
    </row>
    <row r="717" spans="1:22" ht="16.350000000000001"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2323</v>
      </c>
      <c r="V717" s="323"/>
    </row>
    <row r="718" spans="1:22" ht="16.350000000000001"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2323</v>
      </c>
      <c r="V718" s="323"/>
    </row>
    <row r="719" spans="1:22" ht="16.350000000000001"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2323</v>
      </c>
      <c r="V719" s="323"/>
    </row>
    <row r="720" spans="1:22" ht="16.350000000000001"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2323</v>
      </c>
      <c r="V720" s="323"/>
    </row>
    <row r="721" spans="1:22" ht="16.350000000000001"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2323</v>
      </c>
      <c r="V721" s="323"/>
    </row>
    <row r="722" spans="1:22" ht="16.350000000000001"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2323</v>
      </c>
      <c r="V722" s="323"/>
    </row>
    <row r="723" spans="1:22" ht="16.350000000000001"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2323</v>
      </c>
      <c r="V723" s="323"/>
    </row>
    <row r="724" spans="1:22" ht="16.350000000000001"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2323</v>
      </c>
      <c r="V724" s="323"/>
    </row>
    <row r="725" spans="1:22" ht="16.350000000000001"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2323</v>
      </c>
      <c r="V725" s="323"/>
    </row>
    <row r="726" spans="1:22" ht="16.350000000000001"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2323</v>
      </c>
      <c r="V726" s="323" t="s">
        <v>1858</v>
      </c>
    </row>
    <row r="727" spans="1:22" ht="16.350000000000001"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2323</v>
      </c>
      <c r="V727" s="323" t="s">
        <v>1858</v>
      </c>
    </row>
    <row r="728" spans="1:22" ht="16.350000000000001" customHeight="1">
      <c r="A728" s="29" t="str">
        <f t="shared" si="13"/>
        <v>lt004_protectionflg_exec</v>
      </c>
      <c r="B728" s="141" t="s">
        <v>26</v>
      </c>
      <c r="C728" s="137" t="s">
        <v>26</v>
      </c>
      <c r="D728" s="133" t="s">
        <v>40</v>
      </c>
      <c r="E728" s="136" t="s">
        <v>368</v>
      </c>
      <c r="F728" s="480" t="s">
        <v>1278</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2323</v>
      </c>
      <c r="V728" s="323" t="s">
        <v>1858</v>
      </c>
    </row>
    <row r="729" spans="1:22" ht="16.350000000000001"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2323</v>
      </c>
      <c r="V729" s="323"/>
    </row>
    <row r="730" spans="1:22" ht="16.350000000000001"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2323</v>
      </c>
      <c r="V730" s="323"/>
    </row>
    <row r="731" spans="1:22" ht="16.350000000000001"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2357</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2323</v>
      </c>
      <c r="V731" s="323"/>
    </row>
    <row r="732" spans="1:22" ht="16.5"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2357</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2323</v>
      </c>
      <c r="V732" s="323"/>
    </row>
    <row r="733" spans="1:22" ht="16.5"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2357</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2323</v>
      </c>
      <c r="V733" s="323"/>
    </row>
    <row r="734" spans="1:22" ht="16.5"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2357</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2323</v>
      </c>
      <c r="V734" s="323"/>
    </row>
    <row r="735" spans="1:22" ht="16.5"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2357</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2323</v>
      </c>
      <c r="V735" s="323"/>
    </row>
    <row r="736" spans="1:22" ht="16.5"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2357</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2323</v>
      </c>
      <c r="V736" s="323"/>
    </row>
    <row r="737" spans="1:22" ht="16.5"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2357</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2323</v>
      </c>
      <c r="V737" s="323"/>
    </row>
    <row r="738" spans="1:22" ht="16.5"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2323</v>
      </c>
      <c r="V738" s="323"/>
    </row>
    <row r="739" spans="1:22" ht="16.5"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2323</v>
      </c>
      <c r="V739" s="323"/>
    </row>
    <row r="740" spans="1:22" ht="16.5"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2323</v>
      </c>
      <c r="V740" s="323"/>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3.8"/>
  <cols>
    <col min="1" max="1" width="6.5" bestFit="1" customWidth="1"/>
    <col min="2" max="2" width="10.19921875" bestFit="1" customWidth="1"/>
    <col min="3" max="3" width="11.296875" bestFit="1" customWidth="1"/>
    <col min="4" max="4" width="15.796875" bestFit="1" customWidth="1"/>
    <col min="5" max="5" width="33" bestFit="1" customWidth="1"/>
    <col min="6" max="6" width="33" customWidth="1"/>
    <col min="7" max="7" width="19.5" bestFit="1" customWidth="1"/>
    <col min="8" max="8" width="34.59765625" bestFit="1" customWidth="1"/>
    <col min="9" max="9" width="5" bestFit="1" customWidth="1"/>
    <col min="10" max="10" width="58.69921875" bestFit="1" customWidth="1"/>
    <col min="11" max="11" width="19.296875" bestFit="1" customWidth="1"/>
    <col min="12" max="12" width="33.09765625" bestFit="1" customWidth="1"/>
    <col min="13" max="13" width="28" bestFit="1" customWidth="1"/>
    <col min="14" max="14" width="22.5" bestFit="1" customWidth="1"/>
    <col min="15" max="15" width="41.296875" bestFit="1" customWidth="1"/>
    <col min="16" max="16" width="12.09765625" bestFit="1" customWidth="1"/>
    <col min="17" max="17" width="16" bestFit="1" customWidth="1"/>
  </cols>
  <sheetData>
    <row r="1" spans="1:17">
      <c r="B1" t="s">
        <v>8</v>
      </c>
      <c r="C1" t="s">
        <v>9</v>
      </c>
      <c r="D1" t="s">
        <v>10</v>
      </c>
      <c r="E1" t="s">
        <v>11</v>
      </c>
      <c r="F1" t="s">
        <v>12</v>
      </c>
      <c r="G1" t="s">
        <v>636</v>
      </c>
      <c r="H1" t="s">
        <v>637</v>
      </c>
      <c r="I1" t="s">
        <v>2417</v>
      </c>
      <c r="J1" t="s">
        <v>2343</v>
      </c>
      <c r="K1" t="s">
        <v>2344</v>
      </c>
      <c r="L1" t="s">
        <v>2366</v>
      </c>
      <c r="M1" t="s">
        <v>2384</v>
      </c>
      <c r="N1" t="s">
        <v>2327</v>
      </c>
      <c r="O1" t="s">
        <v>2377</v>
      </c>
      <c r="P1" t="s">
        <v>1937</v>
      </c>
      <c r="Q1" t="s">
        <v>1160</v>
      </c>
    </row>
    <row r="2" spans="1:17">
      <c r="A2" t="str">
        <f>C2&amp;E2&amp;F2</f>
        <v>Pilar IIIlt003_entityesg_sbsctr</v>
      </c>
      <c r="B2" t="s">
        <v>26</v>
      </c>
      <c r="C2" t="s">
        <v>26</v>
      </c>
      <c r="D2" t="s">
        <v>40</v>
      </c>
      <c r="E2" t="s">
        <v>335</v>
      </c>
      <c r="F2" t="s">
        <v>360</v>
      </c>
      <c r="G2" t="s">
        <v>2322</v>
      </c>
      <c r="H2" t="s">
        <v>613</v>
      </c>
      <c r="J2" t="s">
        <v>2309</v>
      </c>
      <c r="K2" t="s">
        <v>2357</v>
      </c>
      <c r="N2" t="s">
        <v>2424</v>
      </c>
      <c r="P2" t="s">
        <v>2323</v>
      </c>
      <c r="Q2" t="s">
        <v>2313</v>
      </c>
    </row>
    <row r="3" spans="1:17">
      <c r="A3" t="str">
        <f t="shared" ref="A3:A66" si="0">C3&amp;E3&amp;F3</f>
        <v>Pilar IIIlt007_instr_activitysstnbl_indctr</v>
      </c>
      <c r="B3" t="s">
        <v>26</v>
      </c>
      <c r="C3" t="s">
        <v>26</v>
      </c>
      <c r="D3" t="s">
        <v>40</v>
      </c>
      <c r="E3" t="s">
        <v>1862</v>
      </c>
      <c r="F3" t="s">
        <v>418</v>
      </c>
      <c r="G3" t="s">
        <v>614</v>
      </c>
      <c r="H3" t="s">
        <v>614</v>
      </c>
      <c r="J3" t="s">
        <v>2244</v>
      </c>
      <c r="K3" t="s">
        <v>2357</v>
      </c>
      <c r="M3" t="s">
        <v>2318</v>
      </c>
      <c r="P3" t="s">
        <v>2323</v>
      </c>
      <c r="Q3" t="s">
        <v>2311</v>
      </c>
    </row>
    <row r="4" spans="1:17">
      <c r="A4" t="str">
        <f t="shared" si="0"/>
        <v>Pilar IIIlt007_instr_activityCOD_SOC</v>
      </c>
      <c r="B4" t="s">
        <v>26</v>
      </c>
      <c r="C4" t="s">
        <v>26</v>
      </c>
      <c r="D4" t="s">
        <v>40</v>
      </c>
      <c r="E4" t="s">
        <v>1862</v>
      </c>
      <c r="F4" t="s">
        <v>1295</v>
      </c>
      <c r="G4" t="s">
        <v>2322</v>
      </c>
      <c r="H4" t="s">
        <v>28</v>
      </c>
      <c r="J4" t="s">
        <v>2243</v>
      </c>
      <c r="K4" t="s">
        <v>2357</v>
      </c>
      <c r="M4" t="s">
        <v>2316</v>
      </c>
      <c r="N4" t="s">
        <v>2385</v>
      </c>
      <c r="O4" t="s">
        <v>2364</v>
      </c>
      <c r="P4" t="s">
        <v>2324</v>
      </c>
      <c r="Q4" t="s">
        <v>2311</v>
      </c>
    </row>
    <row r="5" spans="1:17">
      <c r="A5" t="str">
        <f t="shared" si="0"/>
        <v>Pilar IIIlt007_instr_activityDT_RFRNC</v>
      </c>
      <c r="B5" t="s">
        <v>26</v>
      </c>
      <c r="C5" t="s">
        <v>26</v>
      </c>
      <c r="D5" t="s">
        <v>40</v>
      </c>
      <c r="E5" t="s">
        <v>1862</v>
      </c>
      <c r="F5" t="s">
        <v>1300</v>
      </c>
      <c r="G5" t="s">
        <v>2322</v>
      </c>
      <c r="H5" t="s">
        <v>2322</v>
      </c>
      <c r="J5" t="s">
        <v>2242</v>
      </c>
      <c r="K5" t="s">
        <v>2357</v>
      </c>
      <c r="M5" t="s">
        <v>2316</v>
      </c>
      <c r="N5" t="s">
        <v>2385</v>
      </c>
      <c r="O5" t="s">
        <v>2364</v>
      </c>
      <c r="P5" t="s">
        <v>2324</v>
      </c>
      <c r="Q5" t="s">
        <v>2311</v>
      </c>
    </row>
    <row r="6" spans="1:17">
      <c r="A6" t="str">
        <f t="shared" si="0"/>
        <v>Pilar IIIlt007_instr_activityINSTRMNT_ID</v>
      </c>
      <c r="B6" t="s">
        <v>26</v>
      </c>
      <c r="C6" t="s">
        <v>26</v>
      </c>
      <c r="D6" t="s">
        <v>40</v>
      </c>
      <c r="E6" t="s">
        <v>1862</v>
      </c>
      <c r="F6" t="s">
        <v>1309</v>
      </c>
      <c r="G6" t="s">
        <v>2322</v>
      </c>
      <c r="H6" t="s">
        <v>28</v>
      </c>
      <c r="J6" t="s">
        <v>2243</v>
      </c>
      <c r="K6" t="s">
        <v>2357</v>
      </c>
      <c r="M6" t="s">
        <v>2316</v>
      </c>
      <c r="N6" t="s">
        <v>2385</v>
      </c>
      <c r="O6" t="s">
        <v>2364</v>
      </c>
      <c r="P6" t="s">
        <v>2324</v>
      </c>
      <c r="Q6" t="s">
        <v>2311</v>
      </c>
    </row>
    <row r="7" spans="1:17">
      <c r="A7" t="str">
        <f t="shared" si="0"/>
        <v>Pilar IIIlt007_instr_activityPRCNTG_ACTVTY</v>
      </c>
      <c r="B7" t="s">
        <v>26</v>
      </c>
      <c r="C7" t="s">
        <v>26</v>
      </c>
      <c r="D7" t="s">
        <v>40</v>
      </c>
      <c r="E7" t="s">
        <v>1862</v>
      </c>
      <c r="F7" t="s">
        <v>2294</v>
      </c>
      <c r="G7" t="s">
        <v>2322</v>
      </c>
      <c r="H7" t="s">
        <v>28</v>
      </c>
      <c r="J7" t="s">
        <v>2244</v>
      </c>
      <c r="K7" t="s">
        <v>2357</v>
      </c>
      <c r="M7" t="s">
        <v>2316</v>
      </c>
      <c r="N7" t="s">
        <v>2385</v>
      </c>
      <c r="O7" t="s">
        <v>2364</v>
      </c>
      <c r="P7" t="s">
        <v>2324</v>
      </c>
      <c r="Q7" t="s">
        <v>2311</v>
      </c>
    </row>
    <row r="8" spans="1:17">
      <c r="A8" t="str">
        <f t="shared" si="0"/>
        <v>Pilar IIIlt007_instr_activityFLG_SBSTNTL_CNTRBTN</v>
      </c>
      <c r="B8" t="s">
        <v>26</v>
      </c>
      <c r="C8" t="s">
        <v>26</v>
      </c>
      <c r="D8" t="s">
        <v>40</v>
      </c>
      <c r="E8" t="s">
        <v>1862</v>
      </c>
      <c r="F8" t="s">
        <v>2295</v>
      </c>
      <c r="G8" t="s">
        <v>2322</v>
      </c>
      <c r="H8" t="s">
        <v>28</v>
      </c>
      <c r="J8" t="s">
        <v>2244</v>
      </c>
      <c r="K8" t="s">
        <v>2357</v>
      </c>
      <c r="M8" t="s">
        <v>2316</v>
      </c>
      <c r="N8" t="s">
        <v>2386</v>
      </c>
      <c r="O8" t="s">
        <v>2364</v>
      </c>
      <c r="P8" t="s">
        <v>2324</v>
      </c>
      <c r="Q8" t="s">
        <v>2311</v>
      </c>
    </row>
    <row r="9" spans="1:17">
      <c r="A9" t="str">
        <f t="shared" si="0"/>
        <v>Pilar IIIlt007_instr_activityFLG_DNSH_CMPLNC</v>
      </c>
      <c r="B9" t="s">
        <v>26</v>
      </c>
      <c r="C9" t="s">
        <v>26</v>
      </c>
      <c r="D9" t="s">
        <v>40</v>
      </c>
      <c r="E9" t="s">
        <v>1862</v>
      </c>
      <c r="F9" t="s">
        <v>2296</v>
      </c>
      <c r="G9" t="s">
        <v>2322</v>
      </c>
      <c r="H9" t="s">
        <v>2322</v>
      </c>
      <c r="J9" t="s">
        <v>2309</v>
      </c>
      <c r="K9" t="s">
        <v>2357</v>
      </c>
      <c r="M9" t="s">
        <v>2316</v>
      </c>
      <c r="N9" t="s">
        <v>2386</v>
      </c>
      <c r="O9" t="s">
        <v>2364</v>
      </c>
      <c r="P9" t="s">
        <v>2324</v>
      </c>
      <c r="Q9" t="s">
        <v>2313</v>
      </c>
    </row>
    <row r="10" spans="1:17">
      <c r="A10" t="str">
        <f t="shared" si="0"/>
        <v>Pilar IIIlt007_instr_activityDNSH_DTL</v>
      </c>
      <c r="B10" t="s">
        <v>26</v>
      </c>
      <c r="C10" t="s">
        <v>26</v>
      </c>
      <c r="D10" t="s">
        <v>40</v>
      </c>
      <c r="E10" t="s">
        <v>1862</v>
      </c>
      <c r="F10" t="s">
        <v>2297</v>
      </c>
      <c r="G10" t="s">
        <v>2322</v>
      </c>
      <c r="H10" t="s">
        <v>2322</v>
      </c>
      <c r="J10" t="s">
        <v>2309</v>
      </c>
      <c r="K10" t="s">
        <v>2357</v>
      </c>
      <c r="M10" t="s">
        <v>2316</v>
      </c>
      <c r="N10" t="s">
        <v>2386</v>
      </c>
      <c r="O10" t="s">
        <v>2364</v>
      </c>
      <c r="P10" t="s">
        <v>2324</v>
      </c>
      <c r="Q10" t="s">
        <v>2313</v>
      </c>
    </row>
    <row r="11" spans="1:17">
      <c r="A11" t="str">
        <f t="shared" si="0"/>
        <v>Pilar IIIlt007_instr_activitysstnbl_ctgry</v>
      </c>
      <c r="B11" t="s">
        <v>26</v>
      </c>
      <c r="C11" t="s">
        <v>26</v>
      </c>
      <c r="D11" t="s">
        <v>40</v>
      </c>
      <c r="E11" t="s">
        <v>1862</v>
      </c>
      <c r="F11" t="s">
        <v>419</v>
      </c>
      <c r="G11" t="s">
        <v>2322</v>
      </c>
      <c r="H11" t="s">
        <v>614</v>
      </c>
      <c r="J11" t="s">
        <v>2244</v>
      </c>
      <c r="K11" t="s">
        <v>2357</v>
      </c>
      <c r="M11" t="s">
        <v>2318</v>
      </c>
      <c r="P11" t="s">
        <v>2323</v>
      </c>
      <c r="Q11" t="s">
        <v>2311</v>
      </c>
    </row>
    <row r="12" spans="1:17">
      <c r="A12" t="str">
        <f t="shared" si="0"/>
        <v>Pilar IIIlt002_instrumentFRBRNC_STTS_INSTRMNT</v>
      </c>
      <c r="B12" t="s">
        <v>26</v>
      </c>
      <c r="C12" t="s">
        <v>26</v>
      </c>
      <c r="D12" t="s">
        <v>40</v>
      </c>
      <c r="E12" t="s">
        <v>379</v>
      </c>
      <c r="F12" t="s">
        <v>2166</v>
      </c>
      <c r="G12" t="s">
        <v>2322</v>
      </c>
      <c r="H12" t="s">
        <v>2322</v>
      </c>
      <c r="J12" t="s">
        <v>2309</v>
      </c>
      <c r="K12" t="s">
        <v>2357</v>
      </c>
      <c r="M12" t="s">
        <v>2316</v>
      </c>
      <c r="N12" t="s">
        <v>2387</v>
      </c>
      <c r="O12" t="s">
        <v>2363</v>
      </c>
      <c r="P12" t="s">
        <v>2324</v>
      </c>
      <c r="Q12" t="s">
        <v>1858</v>
      </c>
    </row>
    <row r="13" spans="1:17">
      <c r="A13" t="str">
        <f t="shared" si="0"/>
        <v>Pilar IIIlt002_instrumentINTRNL_SGMNT</v>
      </c>
      <c r="B13" t="s">
        <v>26</v>
      </c>
      <c r="C13" t="s">
        <v>26</v>
      </c>
      <c r="D13" t="s">
        <v>40</v>
      </c>
      <c r="E13" t="s">
        <v>379</v>
      </c>
      <c r="F13" t="s">
        <v>2167</v>
      </c>
      <c r="G13" t="s">
        <v>2322</v>
      </c>
      <c r="H13" t="s">
        <v>2322</v>
      </c>
      <c r="J13" t="s">
        <v>2242</v>
      </c>
      <c r="K13" t="s">
        <v>2357</v>
      </c>
      <c r="M13" t="s">
        <v>2316</v>
      </c>
      <c r="N13" t="s">
        <v>2388</v>
      </c>
      <c r="O13" t="s">
        <v>2363</v>
      </c>
      <c r="P13" t="s">
        <v>2324</v>
      </c>
      <c r="Q13" t="s">
        <v>1859</v>
      </c>
    </row>
    <row r="14" spans="1:17">
      <c r="A14" t="str">
        <f t="shared" si="0"/>
        <v>Pilar IIIlt002_instrumentDT_ORGNL_MTRTY</v>
      </c>
      <c r="B14" t="s">
        <v>26</v>
      </c>
      <c r="C14" t="s">
        <v>26</v>
      </c>
      <c r="D14" t="s">
        <v>40</v>
      </c>
      <c r="E14" t="s">
        <v>379</v>
      </c>
      <c r="F14" t="s">
        <v>2168</v>
      </c>
      <c r="G14" t="s">
        <v>2322</v>
      </c>
      <c r="H14" t="s">
        <v>2322</v>
      </c>
      <c r="J14" t="s">
        <v>2242</v>
      </c>
      <c r="K14" t="s">
        <v>2357</v>
      </c>
      <c r="M14" t="s">
        <v>2316</v>
      </c>
      <c r="N14" t="s">
        <v>2389</v>
      </c>
      <c r="O14" t="s">
        <v>2363</v>
      </c>
      <c r="P14" t="s">
        <v>2324</v>
      </c>
      <c r="Q14" t="s">
        <v>1859</v>
      </c>
    </row>
    <row r="15" spans="1:17">
      <c r="A15" t="str">
        <f t="shared" si="0"/>
        <v>Pilar IIIlt002_instrumentEAD</v>
      </c>
      <c r="B15" t="s">
        <v>26</v>
      </c>
      <c r="C15" t="s">
        <v>26</v>
      </c>
      <c r="D15" t="s">
        <v>40</v>
      </c>
      <c r="E15" t="s">
        <v>379</v>
      </c>
      <c r="F15" t="s">
        <v>2169</v>
      </c>
      <c r="G15" t="s">
        <v>2322</v>
      </c>
      <c r="H15" t="s">
        <v>2322</v>
      </c>
      <c r="J15" t="s">
        <v>2242</v>
      </c>
      <c r="K15" t="s">
        <v>2357</v>
      </c>
      <c r="M15" t="s">
        <v>2316</v>
      </c>
      <c r="N15" t="s">
        <v>2390</v>
      </c>
      <c r="O15" t="s">
        <v>2363</v>
      </c>
      <c r="P15" t="s">
        <v>2324</v>
      </c>
      <c r="Q15" t="s">
        <v>1859</v>
      </c>
    </row>
    <row r="16" spans="1:17">
      <c r="A16" t="str">
        <f t="shared" si="0"/>
        <v>Pilar IIIlt002_instrumentOFF_BLNC_SHT_AMNT_INSTRMNT</v>
      </c>
      <c r="B16" t="s">
        <v>26</v>
      </c>
      <c r="C16" t="s">
        <v>26</v>
      </c>
      <c r="D16" t="s">
        <v>40</v>
      </c>
      <c r="E16" t="s">
        <v>379</v>
      </c>
      <c r="F16" t="s">
        <v>1414</v>
      </c>
      <c r="G16" t="s">
        <v>2322</v>
      </c>
      <c r="H16" t="s">
        <v>28</v>
      </c>
      <c r="J16" t="s">
        <v>2243</v>
      </c>
      <c r="K16" t="s">
        <v>2357</v>
      </c>
      <c r="M16" t="s">
        <v>2316</v>
      </c>
      <c r="N16" t="s">
        <v>2391</v>
      </c>
      <c r="O16" t="s">
        <v>2363</v>
      </c>
      <c r="P16" t="s">
        <v>2324</v>
      </c>
      <c r="Q16" t="s">
        <v>1859</v>
      </c>
    </row>
    <row r="17" spans="1:17">
      <c r="A17" t="str">
        <f t="shared" si="0"/>
        <v>Pilar IIIlt002_instrumentRWA</v>
      </c>
      <c r="B17" t="s">
        <v>26</v>
      </c>
      <c r="C17" t="s">
        <v>26</v>
      </c>
      <c r="D17" t="s">
        <v>40</v>
      </c>
      <c r="E17" t="s">
        <v>379</v>
      </c>
      <c r="F17" t="s">
        <v>1420</v>
      </c>
      <c r="G17" t="s">
        <v>2322</v>
      </c>
      <c r="H17" t="s">
        <v>2322</v>
      </c>
      <c r="J17" t="s">
        <v>2242</v>
      </c>
      <c r="K17" t="s">
        <v>2357</v>
      </c>
      <c r="M17" t="s">
        <v>2316</v>
      </c>
      <c r="N17" t="s">
        <v>2392</v>
      </c>
      <c r="O17" t="s">
        <v>2363</v>
      </c>
      <c r="P17" t="s">
        <v>2324</v>
      </c>
      <c r="Q17" t="s">
        <v>1859</v>
      </c>
    </row>
    <row r="18" spans="1:17">
      <c r="A18" t="str">
        <f t="shared" si="0"/>
        <v>Pilar IIIlt002_instrumentLTV</v>
      </c>
      <c r="B18" t="s">
        <v>26</v>
      </c>
      <c r="C18" t="s">
        <v>26</v>
      </c>
      <c r="D18" t="s">
        <v>40</v>
      </c>
      <c r="E18" t="s">
        <v>379</v>
      </c>
      <c r="F18" t="s">
        <v>2170</v>
      </c>
      <c r="G18" t="s">
        <v>2322</v>
      </c>
      <c r="H18" t="s">
        <v>2322</v>
      </c>
      <c r="J18" t="s">
        <v>2242</v>
      </c>
      <c r="K18" t="s">
        <v>2357</v>
      </c>
      <c r="M18" t="s">
        <v>2316</v>
      </c>
      <c r="N18" t="s">
        <v>2393</v>
      </c>
      <c r="O18" t="s">
        <v>2363</v>
      </c>
      <c r="P18" t="s">
        <v>2324</v>
      </c>
      <c r="Q18" t="s">
        <v>1859</v>
      </c>
    </row>
    <row r="19" spans="1:17">
      <c r="A19" t="str">
        <f t="shared" si="0"/>
        <v>Pilar IIIlt002_instrumentLTV_INCPTN</v>
      </c>
      <c r="B19" t="s">
        <v>26</v>
      </c>
      <c r="C19" t="s">
        <v>26</v>
      </c>
      <c r="D19" t="s">
        <v>40</v>
      </c>
      <c r="E19" t="s">
        <v>379</v>
      </c>
      <c r="F19" t="s">
        <v>2171</v>
      </c>
      <c r="G19" t="s">
        <v>2322</v>
      </c>
      <c r="H19" t="s">
        <v>2322</v>
      </c>
      <c r="J19" t="s">
        <v>2242</v>
      </c>
      <c r="K19" t="s">
        <v>2357</v>
      </c>
      <c r="M19" t="s">
        <v>2316</v>
      </c>
      <c r="N19" t="s">
        <v>2393</v>
      </c>
      <c r="O19" t="s">
        <v>2363</v>
      </c>
      <c r="P19" t="s">
        <v>2324</v>
      </c>
      <c r="Q19" t="s">
        <v>1858</v>
      </c>
    </row>
    <row r="20" spans="1:17">
      <c r="A20" t="str">
        <f t="shared" si="0"/>
        <v>Pilar IIIlt002_instrumentEIR</v>
      </c>
      <c r="B20" t="s">
        <v>26</v>
      </c>
      <c r="C20" t="s">
        <v>26</v>
      </c>
      <c r="D20" t="s">
        <v>40</v>
      </c>
      <c r="E20" t="s">
        <v>379</v>
      </c>
      <c r="F20" t="s">
        <v>2172</v>
      </c>
      <c r="G20" t="s">
        <v>2322</v>
      </c>
      <c r="H20" t="s">
        <v>2322</v>
      </c>
      <c r="J20" t="s">
        <v>2242</v>
      </c>
      <c r="K20" t="s">
        <v>2357</v>
      </c>
      <c r="M20" t="s">
        <v>2316</v>
      </c>
      <c r="N20" t="s">
        <v>2387</v>
      </c>
      <c r="O20" t="s">
        <v>2363</v>
      </c>
      <c r="P20" t="s">
        <v>2324</v>
      </c>
      <c r="Q20" t="s">
        <v>1858</v>
      </c>
    </row>
    <row r="21" spans="1:17">
      <c r="A21" t="str">
        <f t="shared" si="0"/>
        <v>Pilar IIIlt002_instrumentEIR_INCPTN</v>
      </c>
      <c r="B21" t="s">
        <v>26</v>
      </c>
      <c r="C21" t="s">
        <v>26</v>
      </c>
      <c r="D21" t="s">
        <v>40</v>
      </c>
      <c r="E21" t="s">
        <v>379</v>
      </c>
      <c r="F21" t="s">
        <v>2173</v>
      </c>
      <c r="G21" t="s">
        <v>2322</v>
      </c>
      <c r="H21" t="s">
        <v>2322</v>
      </c>
      <c r="J21" t="s">
        <v>2242</v>
      </c>
      <c r="K21" t="s">
        <v>2357</v>
      </c>
      <c r="M21" t="s">
        <v>2316</v>
      </c>
      <c r="N21" t="s">
        <v>2393</v>
      </c>
      <c r="O21" t="s">
        <v>2363</v>
      </c>
      <c r="P21" t="s">
        <v>2324</v>
      </c>
      <c r="Q21" t="s">
        <v>1858</v>
      </c>
    </row>
    <row r="22" spans="1:17">
      <c r="A22" t="str">
        <f t="shared" si="0"/>
        <v>Pilar IIIlt002_instrumentINTRNL_SGMNT_CAT_MSTA</v>
      </c>
      <c r="B22" t="s">
        <v>26</v>
      </c>
      <c r="C22" t="s">
        <v>26</v>
      </c>
      <c r="D22" t="s">
        <v>40</v>
      </c>
      <c r="E22" t="s">
        <v>379</v>
      </c>
      <c r="F22" t="s">
        <v>2174</v>
      </c>
      <c r="G22" t="s">
        <v>2322</v>
      </c>
      <c r="H22" t="s">
        <v>2322</v>
      </c>
      <c r="J22" t="s">
        <v>2242</v>
      </c>
      <c r="K22" t="s">
        <v>2357</v>
      </c>
      <c r="M22" t="s">
        <v>2316</v>
      </c>
      <c r="N22" t="s">
        <v>2394</v>
      </c>
      <c r="O22" t="s">
        <v>2363</v>
      </c>
      <c r="P22" t="s">
        <v>2324</v>
      </c>
      <c r="Q22" t="s">
        <v>1858</v>
      </c>
    </row>
    <row r="23" spans="1:17">
      <c r="A23" t="str">
        <f t="shared" si="0"/>
        <v>Pilar IIIlt002_instrumentINTRNL_SGMNT_CATGSUB</v>
      </c>
      <c r="B23" t="s">
        <v>26</v>
      </c>
      <c r="C23" t="s">
        <v>26</v>
      </c>
      <c r="D23" t="s">
        <v>40</v>
      </c>
      <c r="E23" t="s">
        <v>379</v>
      </c>
      <c r="F23" t="s">
        <v>2175</v>
      </c>
      <c r="G23" t="s">
        <v>2322</v>
      </c>
      <c r="H23" t="s">
        <v>2322</v>
      </c>
      <c r="J23" t="s">
        <v>2242</v>
      </c>
      <c r="K23" t="s">
        <v>2357</v>
      </c>
      <c r="M23" t="s">
        <v>2316</v>
      </c>
      <c r="N23" t="s">
        <v>2394</v>
      </c>
      <c r="O23" t="s">
        <v>2363</v>
      </c>
      <c r="P23" t="s">
        <v>2324</v>
      </c>
      <c r="Q23" t="s">
        <v>1858</v>
      </c>
    </row>
    <row r="24" spans="1:17">
      <c r="A24" t="str">
        <f t="shared" si="0"/>
        <v>Pilar IIIlt002_instrumentNW_BSNSS</v>
      </c>
      <c r="B24" t="s">
        <v>26</v>
      </c>
      <c r="C24" t="s">
        <v>26</v>
      </c>
      <c r="D24" t="s">
        <v>40</v>
      </c>
      <c r="E24" t="s">
        <v>379</v>
      </c>
      <c r="F24" t="s">
        <v>1336</v>
      </c>
      <c r="G24" t="s">
        <v>2322</v>
      </c>
      <c r="H24" t="s">
        <v>28</v>
      </c>
      <c r="J24" t="s">
        <v>2244</v>
      </c>
      <c r="K24" t="s">
        <v>2357</v>
      </c>
      <c r="M24" t="s">
        <v>2316</v>
      </c>
      <c r="N24" t="s">
        <v>2385</v>
      </c>
      <c r="O24" t="s">
        <v>2364</v>
      </c>
      <c r="P24" t="s">
        <v>2324</v>
      </c>
      <c r="Q24" t="s">
        <v>2311</v>
      </c>
    </row>
    <row r="25" spans="1:17">
      <c r="A25" t="str">
        <f t="shared" si="0"/>
        <v>Pilar IIIlt002_instrumentCNCLLD_INSTRMNT_STTS</v>
      </c>
      <c r="B25" t="s">
        <v>26</v>
      </c>
      <c r="C25" t="s">
        <v>26</v>
      </c>
      <c r="D25" t="s">
        <v>40</v>
      </c>
      <c r="E25" t="s">
        <v>379</v>
      </c>
      <c r="F25" t="s">
        <v>1346</v>
      </c>
      <c r="G25" t="s">
        <v>614</v>
      </c>
      <c r="H25" t="s">
        <v>28</v>
      </c>
      <c r="J25" t="s">
        <v>2244</v>
      </c>
      <c r="K25" t="s">
        <v>2357</v>
      </c>
      <c r="M25" t="s">
        <v>2316</v>
      </c>
      <c r="N25" t="s">
        <v>2385</v>
      </c>
      <c r="O25" t="s">
        <v>2364</v>
      </c>
      <c r="P25" t="s">
        <v>2324</v>
      </c>
      <c r="Q25" t="s">
        <v>2311</v>
      </c>
    </row>
    <row r="26" spans="1:17">
      <c r="A26" t="str">
        <f t="shared" si="0"/>
        <v>Pilar IIIlt002_instrumentTYP_OFF_BLNC_PRDCT</v>
      </c>
      <c r="B26" t="s">
        <v>26</v>
      </c>
      <c r="C26" t="s">
        <v>26</v>
      </c>
      <c r="D26" t="s">
        <v>40</v>
      </c>
      <c r="E26" t="s">
        <v>379</v>
      </c>
      <c r="F26" t="s">
        <v>2176</v>
      </c>
      <c r="G26" t="s">
        <v>2322</v>
      </c>
      <c r="H26" t="s">
        <v>28</v>
      </c>
      <c r="J26" t="s">
        <v>2403</v>
      </c>
      <c r="K26" t="s">
        <v>2357</v>
      </c>
      <c r="M26" t="s">
        <v>2316</v>
      </c>
      <c r="N26" t="s">
        <v>2395</v>
      </c>
      <c r="O26" t="s">
        <v>2363</v>
      </c>
      <c r="P26" t="s">
        <v>2324</v>
      </c>
      <c r="Q26" t="s">
        <v>1858</v>
      </c>
    </row>
    <row r="27" spans="1:17">
      <c r="A27" t="str">
        <f t="shared" si="0"/>
        <v>Pilar IIIlt002_instrumentFLG_MNMM_SFGRDS</v>
      </c>
      <c r="B27" t="s">
        <v>26</v>
      </c>
      <c r="C27" t="s">
        <v>26</v>
      </c>
      <c r="D27" t="s">
        <v>40</v>
      </c>
      <c r="E27" t="s">
        <v>379</v>
      </c>
      <c r="F27" t="s">
        <v>2177</v>
      </c>
      <c r="G27" t="s">
        <v>2322</v>
      </c>
      <c r="H27" t="s">
        <v>2322</v>
      </c>
      <c r="J27" t="s">
        <v>2309</v>
      </c>
      <c r="K27" t="s">
        <v>2357</v>
      </c>
      <c r="M27" t="s">
        <v>2316</v>
      </c>
      <c r="N27" t="s">
        <v>2396</v>
      </c>
      <c r="O27" t="s">
        <v>2364</v>
      </c>
      <c r="P27" t="s">
        <v>2324</v>
      </c>
      <c r="Q27" t="s">
        <v>1858</v>
      </c>
    </row>
    <row r="28" spans="1:17">
      <c r="A28" t="str">
        <f t="shared" si="0"/>
        <v>Pilar IIIlt003_entityentty_nm</v>
      </c>
      <c r="B28" t="s">
        <v>26</v>
      </c>
      <c r="C28" t="s">
        <v>26</v>
      </c>
      <c r="D28" t="s">
        <v>40</v>
      </c>
      <c r="E28" t="s">
        <v>335</v>
      </c>
      <c r="F28" t="s">
        <v>2194</v>
      </c>
      <c r="G28" t="s">
        <v>2322</v>
      </c>
      <c r="H28" t="s">
        <v>2322</v>
      </c>
      <c r="J28" t="s">
        <v>2242</v>
      </c>
      <c r="K28" t="s">
        <v>2357</v>
      </c>
      <c r="M28" t="s">
        <v>2316</v>
      </c>
      <c r="N28" t="s">
        <v>2389</v>
      </c>
      <c r="O28" t="s">
        <v>2363</v>
      </c>
      <c r="P28" t="s">
        <v>2324</v>
      </c>
      <c r="Q28" t="s">
        <v>1858</v>
      </c>
    </row>
    <row r="29" spans="1:17">
      <c r="A29" t="str">
        <f t="shared" si="0"/>
        <v>Pilar IIIlt003_entityec_grp_id</v>
      </c>
      <c r="B29" t="s">
        <v>26</v>
      </c>
      <c r="C29" t="s">
        <v>26</v>
      </c>
      <c r="D29" t="s">
        <v>40</v>
      </c>
      <c r="E29" t="s">
        <v>335</v>
      </c>
      <c r="F29" t="s">
        <v>2195</v>
      </c>
      <c r="G29" t="s">
        <v>2322</v>
      </c>
      <c r="H29" t="s">
        <v>28</v>
      </c>
      <c r="J29" t="s">
        <v>2243</v>
      </c>
      <c r="K29" t="s">
        <v>2357</v>
      </c>
      <c r="M29" t="s">
        <v>2316</v>
      </c>
      <c r="N29" t="s">
        <v>2389</v>
      </c>
      <c r="O29" t="s">
        <v>2363</v>
      </c>
      <c r="P29" t="s">
        <v>2324</v>
      </c>
      <c r="Q29" t="s">
        <v>1858</v>
      </c>
    </row>
    <row r="30" spans="1:17">
      <c r="A30" t="str">
        <f t="shared" si="0"/>
        <v>Pilar IIIlt003_entityec_grp_nm</v>
      </c>
      <c r="B30" t="s">
        <v>26</v>
      </c>
      <c r="C30" t="s">
        <v>26</v>
      </c>
      <c r="D30" t="s">
        <v>40</v>
      </c>
      <c r="E30" t="s">
        <v>335</v>
      </c>
      <c r="F30" t="s">
        <v>2196</v>
      </c>
      <c r="G30" t="s">
        <v>2322</v>
      </c>
      <c r="H30" t="s">
        <v>28</v>
      </c>
      <c r="J30" t="s">
        <v>2243</v>
      </c>
      <c r="K30" t="s">
        <v>2357</v>
      </c>
      <c r="M30" t="s">
        <v>2316</v>
      </c>
      <c r="N30" t="s">
        <v>2389</v>
      </c>
      <c r="O30" t="s">
        <v>2363</v>
      </c>
      <c r="P30" t="s">
        <v>2324</v>
      </c>
      <c r="Q30" t="s">
        <v>1858</v>
      </c>
    </row>
    <row r="31" spans="1:17">
      <c r="A31" t="str">
        <f t="shared" si="0"/>
        <v>Pilar IIIlt003_entitygrp_ecnmc_actvty</v>
      </c>
      <c r="B31" t="s">
        <v>26</v>
      </c>
      <c r="C31" t="s">
        <v>26</v>
      </c>
      <c r="D31" t="s">
        <v>40</v>
      </c>
      <c r="E31" t="s">
        <v>335</v>
      </c>
      <c r="F31" t="s">
        <v>2197</v>
      </c>
      <c r="G31" t="s">
        <v>2322</v>
      </c>
      <c r="H31" t="s">
        <v>28</v>
      </c>
      <c r="J31" t="s">
        <v>2244</v>
      </c>
      <c r="K31" t="s">
        <v>2357</v>
      </c>
      <c r="M31" t="s">
        <v>2316</v>
      </c>
      <c r="N31" t="s">
        <v>2397</v>
      </c>
      <c r="O31" t="s">
        <v>2364</v>
      </c>
      <c r="P31" t="s">
        <v>2324</v>
      </c>
      <c r="Q31" t="s">
        <v>1858</v>
      </c>
    </row>
    <row r="32" spans="1:17">
      <c r="A32" t="str">
        <f t="shared" si="0"/>
        <v>Pilar IIIlt003_entitytxnmy_elgbl_capex_w</v>
      </c>
      <c r="B32" t="s">
        <v>26</v>
      </c>
      <c r="C32" t="s">
        <v>26</v>
      </c>
      <c r="D32" t="s">
        <v>40</v>
      </c>
      <c r="E32" t="s">
        <v>335</v>
      </c>
      <c r="F32" t="s">
        <v>2198</v>
      </c>
      <c r="G32" t="s">
        <v>2322</v>
      </c>
      <c r="H32" t="s">
        <v>2322</v>
      </c>
      <c r="J32" t="s">
        <v>2245</v>
      </c>
      <c r="K32" t="s">
        <v>2402</v>
      </c>
      <c r="M32" t="s">
        <v>2316</v>
      </c>
      <c r="N32" t="s">
        <v>2386</v>
      </c>
      <c r="O32" t="s">
        <v>2364</v>
      </c>
      <c r="P32" t="s">
        <v>2324</v>
      </c>
      <c r="Q32" t="s">
        <v>1858</v>
      </c>
    </row>
    <row r="33" spans="1:17">
      <c r="A33" t="str">
        <f t="shared" si="0"/>
        <v>Pilar IIIlt003_entitytxnmy_elgbl_trnvr_w</v>
      </c>
      <c r="B33" t="s">
        <v>26</v>
      </c>
      <c r="C33" t="s">
        <v>26</v>
      </c>
      <c r="D33" t="s">
        <v>40</v>
      </c>
      <c r="E33" t="s">
        <v>335</v>
      </c>
      <c r="F33" t="s">
        <v>2199</v>
      </c>
      <c r="G33" t="s">
        <v>2322</v>
      </c>
      <c r="H33" t="s">
        <v>2322</v>
      </c>
      <c r="J33" t="s">
        <v>2245</v>
      </c>
      <c r="K33" t="s">
        <v>2402</v>
      </c>
      <c r="M33" t="s">
        <v>2316</v>
      </c>
      <c r="N33" t="s">
        <v>2386</v>
      </c>
      <c r="O33" t="s">
        <v>2364</v>
      </c>
      <c r="P33" t="s">
        <v>2324</v>
      </c>
      <c r="Q33" t="s">
        <v>1858</v>
      </c>
    </row>
    <row r="34" spans="1:17">
      <c r="A34" t="str">
        <f t="shared" si="0"/>
        <v>Pilar IIIlt003_entitytxnmy_elgbl_capex_p</v>
      </c>
      <c r="B34" t="s">
        <v>26</v>
      </c>
      <c r="C34" t="s">
        <v>26</v>
      </c>
      <c r="D34" t="s">
        <v>40</v>
      </c>
      <c r="E34" t="s">
        <v>335</v>
      </c>
      <c r="F34" t="s">
        <v>2200</v>
      </c>
      <c r="G34" t="s">
        <v>2322</v>
      </c>
      <c r="H34" t="s">
        <v>2322</v>
      </c>
      <c r="J34" t="s">
        <v>2245</v>
      </c>
      <c r="K34" t="s">
        <v>2402</v>
      </c>
      <c r="M34" t="s">
        <v>2316</v>
      </c>
      <c r="N34" t="s">
        <v>2386</v>
      </c>
      <c r="O34" t="s">
        <v>2364</v>
      </c>
      <c r="P34" t="s">
        <v>2324</v>
      </c>
      <c r="Q34" t="s">
        <v>1858</v>
      </c>
    </row>
    <row r="35" spans="1:17">
      <c r="A35" t="str">
        <f t="shared" si="0"/>
        <v>Pilar IIIlt003_entitytxnmy_elgbl_trnvr_p</v>
      </c>
      <c r="B35" t="s">
        <v>26</v>
      </c>
      <c r="C35" t="s">
        <v>26</v>
      </c>
      <c r="D35" t="s">
        <v>40</v>
      </c>
      <c r="E35" t="s">
        <v>335</v>
      </c>
      <c r="F35" t="s">
        <v>2201</v>
      </c>
      <c r="G35" t="s">
        <v>2322</v>
      </c>
      <c r="H35" t="s">
        <v>2322</v>
      </c>
      <c r="J35" t="s">
        <v>2245</v>
      </c>
      <c r="K35" t="s">
        <v>2402</v>
      </c>
      <c r="M35" t="s">
        <v>2316</v>
      </c>
      <c r="N35" t="s">
        <v>2386</v>
      </c>
      <c r="O35" t="s">
        <v>2364</v>
      </c>
      <c r="P35" t="s">
        <v>2324</v>
      </c>
      <c r="Q35" t="s">
        <v>1858</v>
      </c>
    </row>
    <row r="36" spans="1:17">
      <c r="A36" t="str">
        <f t="shared" si="0"/>
        <v>Pilar IIIlt003_entitytxnmy_elgbl_capex_b</v>
      </c>
      <c r="B36" t="s">
        <v>26</v>
      </c>
      <c r="C36" t="s">
        <v>26</v>
      </c>
      <c r="D36" t="s">
        <v>40</v>
      </c>
      <c r="E36" t="s">
        <v>335</v>
      </c>
      <c r="F36" t="s">
        <v>2202</v>
      </c>
      <c r="G36" t="s">
        <v>2322</v>
      </c>
      <c r="H36" t="s">
        <v>2322</v>
      </c>
      <c r="J36" t="s">
        <v>2245</v>
      </c>
      <c r="K36" t="s">
        <v>2402</v>
      </c>
      <c r="M36" t="s">
        <v>2316</v>
      </c>
      <c r="N36" t="s">
        <v>2386</v>
      </c>
      <c r="O36" t="s">
        <v>2364</v>
      </c>
      <c r="P36" t="s">
        <v>2324</v>
      </c>
      <c r="Q36" t="s">
        <v>1858</v>
      </c>
    </row>
    <row r="37" spans="1:17">
      <c r="A37" t="str">
        <f t="shared" si="0"/>
        <v>Pilar IIIlt003_entitytxnmy_elgbl_trnvr_b</v>
      </c>
      <c r="B37" t="s">
        <v>26</v>
      </c>
      <c r="C37" t="s">
        <v>26</v>
      </c>
      <c r="D37" t="s">
        <v>40</v>
      </c>
      <c r="E37" t="s">
        <v>335</v>
      </c>
      <c r="F37" t="s">
        <v>2203</v>
      </c>
      <c r="G37" t="s">
        <v>2322</v>
      </c>
      <c r="H37" t="s">
        <v>2322</v>
      </c>
      <c r="J37" t="s">
        <v>2245</v>
      </c>
      <c r="K37" t="s">
        <v>2402</v>
      </c>
      <c r="M37" t="s">
        <v>2316</v>
      </c>
      <c r="N37" t="s">
        <v>2386</v>
      </c>
      <c r="O37" t="s">
        <v>2364</v>
      </c>
      <c r="P37" t="s">
        <v>2324</v>
      </c>
      <c r="Q37" t="s">
        <v>1858</v>
      </c>
    </row>
    <row r="38" spans="1:17">
      <c r="A38" t="str">
        <f t="shared" si="0"/>
        <v>Pilar IIIlt003_entitytxnmy_elgbl_capex_ce</v>
      </c>
      <c r="B38" t="s">
        <v>26</v>
      </c>
      <c r="C38" t="s">
        <v>26</v>
      </c>
      <c r="D38" t="s">
        <v>40</v>
      </c>
      <c r="E38" t="s">
        <v>335</v>
      </c>
      <c r="F38" t="s">
        <v>2204</v>
      </c>
      <c r="G38" t="s">
        <v>2322</v>
      </c>
      <c r="H38" t="s">
        <v>2322</v>
      </c>
      <c r="J38" t="s">
        <v>2245</v>
      </c>
      <c r="K38" t="s">
        <v>2402</v>
      </c>
      <c r="M38" t="s">
        <v>2316</v>
      </c>
      <c r="N38" t="s">
        <v>2386</v>
      </c>
      <c r="O38" t="s">
        <v>2364</v>
      </c>
      <c r="P38" t="s">
        <v>2324</v>
      </c>
      <c r="Q38" t="s">
        <v>1858</v>
      </c>
    </row>
    <row r="39" spans="1:17">
      <c r="A39" t="str">
        <f t="shared" si="0"/>
        <v>Pilar IIIlt003_entitytxnmy_elgbl_trnvr_ce</v>
      </c>
      <c r="B39" t="s">
        <v>26</v>
      </c>
      <c r="C39" t="s">
        <v>26</v>
      </c>
      <c r="D39" t="s">
        <v>40</v>
      </c>
      <c r="E39" t="s">
        <v>335</v>
      </c>
      <c r="F39" t="s">
        <v>2205</v>
      </c>
      <c r="G39" t="s">
        <v>2322</v>
      </c>
      <c r="H39" t="s">
        <v>2322</v>
      </c>
      <c r="J39" t="s">
        <v>2245</v>
      </c>
      <c r="K39" t="s">
        <v>2402</v>
      </c>
      <c r="M39" t="s">
        <v>2316</v>
      </c>
      <c r="N39" t="s">
        <v>2386</v>
      </c>
      <c r="O39" t="s">
        <v>2364</v>
      </c>
      <c r="P39" t="s">
        <v>2324</v>
      </c>
      <c r="Q39" t="s">
        <v>1858</v>
      </c>
    </row>
    <row r="40" spans="1:17">
      <c r="A40" t="str">
        <f t="shared" si="0"/>
        <v>Pilar IIIlt003_entitypure_capex_p</v>
      </c>
      <c r="B40" t="s">
        <v>26</v>
      </c>
      <c r="C40" t="s">
        <v>26</v>
      </c>
      <c r="D40" t="s">
        <v>40</v>
      </c>
      <c r="E40" t="s">
        <v>335</v>
      </c>
      <c r="F40" t="s">
        <v>2206</v>
      </c>
      <c r="G40" t="s">
        <v>2322</v>
      </c>
      <c r="H40" t="s">
        <v>2322</v>
      </c>
      <c r="J40" t="s">
        <v>2245</v>
      </c>
      <c r="K40" t="s">
        <v>2402</v>
      </c>
      <c r="M40" t="s">
        <v>2316</v>
      </c>
      <c r="N40" t="s">
        <v>2386</v>
      </c>
      <c r="O40" t="s">
        <v>2364</v>
      </c>
      <c r="P40" t="s">
        <v>2324</v>
      </c>
      <c r="Q40" t="s">
        <v>1858</v>
      </c>
    </row>
    <row r="41" spans="1:17">
      <c r="A41" t="str">
        <f t="shared" si="0"/>
        <v>Pilar IIIlt003_entitypure_trnvr_p</v>
      </c>
      <c r="B41" t="s">
        <v>26</v>
      </c>
      <c r="C41" t="s">
        <v>26</v>
      </c>
      <c r="D41" t="s">
        <v>40</v>
      </c>
      <c r="E41" t="s">
        <v>335</v>
      </c>
      <c r="F41" t="s">
        <v>2207</v>
      </c>
      <c r="G41" t="s">
        <v>2322</v>
      </c>
      <c r="H41" t="s">
        <v>2322</v>
      </c>
      <c r="J41" t="s">
        <v>2245</v>
      </c>
      <c r="K41" t="s">
        <v>2402</v>
      </c>
      <c r="M41" t="s">
        <v>2316</v>
      </c>
      <c r="N41" t="s">
        <v>2386</v>
      </c>
      <c r="O41" t="s">
        <v>2364</v>
      </c>
      <c r="P41" t="s">
        <v>2324</v>
      </c>
      <c r="Q41" t="s">
        <v>1858</v>
      </c>
    </row>
    <row r="42" spans="1:17">
      <c r="A42" t="str">
        <f t="shared" si="0"/>
        <v>Pilar IIIlt003_entitypure_capex_b</v>
      </c>
      <c r="B42" t="s">
        <v>26</v>
      </c>
      <c r="C42" t="s">
        <v>26</v>
      </c>
      <c r="D42" t="s">
        <v>40</v>
      </c>
      <c r="E42" t="s">
        <v>335</v>
      </c>
      <c r="F42" t="s">
        <v>2208</v>
      </c>
      <c r="G42" t="s">
        <v>2322</v>
      </c>
      <c r="H42" t="s">
        <v>2322</v>
      </c>
      <c r="J42" t="s">
        <v>2245</v>
      </c>
      <c r="K42" t="s">
        <v>2402</v>
      </c>
      <c r="M42" t="s">
        <v>2316</v>
      </c>
      <c r="N42" t="s">
        <v>2386</v>
      </c>
      <c r="O42" t="s">
        <v>2364</v>
      </c>
      <c r="P42" t="s">
        <v>2324</v>
      </c>
      <c r="Q42" t="s">
        <v>1858</v>
      </c>
    </row>
    <row r="43" spans="1:17">
      <c r="A43" t="str">
        <f t="shared" si="0"/>
        <v>Pilar IIIlt003_entitypure_trnvr_b</v>
      </c>
      <c r="B43" t="s">
        <v>26</v>
      </c>
      <c r="C43" t="s">
        <v>26</v>
      </c>
      <c r="D43" t="s">
        <v>40</v>
      </c>
      <c r="E43" t="s">
        <v>335</v>
      </c>
      <c r="F43" t="s">
        <v>2209</v>
      </c>
      <c r="G43" t="s">
        <v>2322</v>
      </c>
      <c r="H43" t="s">
        <v>2322</v>
      </c>
      <c r="J43" t="s">
        <v>2245</v>
      </c>
      <c r="K43" t="s">
        <v>2402</v>
      </c>
      <c r="M43" t="s">
        <v>2316</v>
      </c>
      <c r="N43" t="s">
        <v>2386</v>
      </c>
      <c r="O43" t="s">
        <v>2364</v>
      </c>
      <c r="P43" t="s">
        <v>2324</v>
      </c>
      <c r="Q43" t="s">
        <v>1858</v>
      </c>
    </row>
    <row r="44" spans="1:17">
      <c r="A44" t="str">
        <f t="shared" si="0"/>
        <v>Pilar IIIlt003_entitypure_capex_w</v>
      </c>
      <c r="B44" t="s">
        <v>26</v>
      </c>
      <c r="C44" t="s">
        <v>26</v>
      </c>
      <c r="D44" t="s">
        <v>40</v>
      </c>
      <c r="E44" t="s">
        <v>335</v>
      </c>
      <c r="F44" t="s">
        <v>2210</v>
      </c>
      <c r="G44" t="s">
        <v>2322</v>
      </c>
      <c r="H44" t="s">
        <v>2322</v>
      </c>
      <c r="J44" t="s">
        <v>2245</v>
      </c>
      <c r="K44" t="s">
        <v>2402</v>
      </c>
      <c r="M44" t="s">
        <v>2316</v>
      </c>
      <c r="N44" t="s">
        <v>2386</v>
      </c>
      <c r="O44" t="s">
        <v>2364</v>
      </c>
      <c r="P44" t="s">
        <v>2324</v>
      </c>
      <c r="Q44" t="s">
        <v>1858</v>
      </c>
    </row>
    <row r="45" spans="1:17">
      <c r="A45" t="str">
        <f t="shared" si="0"/>
        <v>Pilar IIIlt003_entitypure_trnvr_w</v>
      </c>
      <c r="B45" t="s">
        <v>26</v>
      </c>
      <c r="C45" t="s">
        <v>26</v>
      </c>
      <c r="D45" t="s">
        <v>40</v>
      </c>
      <c r="E45" t="s">
        <v>335</v>
      </c>
      <c r="F45" t="s">
        <v>2211</v>
      </c>
      <c r="G45" t="s">
        <v>2322</v>
      </c>
      <c r="H45" t="s">
        <v>2322</v>
      </c>
      <c r="J45" t="s">
        <v>2245</v>
      </c>
      <c r="K45" t="s">
        <v>2402</v>
      </c>
      <c r="M45" t="s">
        <v>2316</v>
      </c>
      <c r="N45" t="s">
        <v>2386</v>
      </c>
      <c r="O45" t="s">
        <v>2364</v>
      </c>
      <c r="P45" t="s">
        <v>2324</v>
      </c>
      <c r="Q45" t="s">
        <v>1858</v>
      </c>
    </row>
    <row r="46" spans="1:17">
      <c r="A46" t="str">
        <f t="shared" si="0"/>
        <v>Pilar IIIlt003_entitypure_capex_ce</v>
      </c>
      <c r="B46" t="s">
        <v>26</v>
      </c>
      <c r="C46" t="s">
        <v>26</v>
      </c>
      <c r="D46" t="s">
        <v>40</v>
      </c>
      <c r="E46" t="s">
        <v>335</v>
      </c>
      <c r="F46" t="s">
        <v>2212</v>
      </c>
      <c r="G46" t="s">
        <v>2322</v>
      </c>
      <c r="H46" t="s">
        <v>2322</v>
      </c>
      <c r="J46" t="s">
        <v>2245</v>
      </c>
      <c r="K46" t="s">
        <v>2402</v>
      </c>
      <c r="M46" t="s">
        <v>2316</v>
      </c>
      <c r="N46" t="s">
        <v>2386</v>
      </c>
      <c r="O46" t="s">
        <v>2364</v>
      </c>
      <c r="P46" t="s">
        <v>2324</v>
      </c>
      <c r="Q46" t="s">
        <v>1858</v>
      </c>
    </row>
    <row r="47" spans="1:17">
      <c r="A47" t="str">
        <f t="shared" si="0"/>
        <v>Pilar IIIlt003_entitypure_trnvr_ce</v>
      </c>
      <c r="B47" t="s">
        <v>26</v>
      </c>
      <c r="C47" t="s">
        <v>26</v>
      </c>
      <c r="D47" t="s">
        <v>40</v>
      </c>
      <c r="E47" t="s">
        <v>335</v>
      </c>
      <c r="F47" t="s">
        <v>2213</v>
      </c>
      <c r="G47" t="s">
        <v>2322</v>
      </c>
      <c r="H47" t="s">
        <v>2322</v>
      </c>
      <c r="J47" t="s">
        <v>2245</v>
      </c>
      <c r="K47" t="s">
        <v>2402</v>
      </c>
      <c r="M47" t="s">
        <v>2316</v>
      </c>
      <c r="N47" t="s">
        <v>2386</v>
      </c>
      <c r="O47" t="s">
        <v>2364</v>
      </c>
      <c r="P47" t="s">
        <v>2324</v>
      </c>
      <c r="Q47" t="s">
        <v>1858</v>
      </c>
    </row>
    <row r="48" spans="1:17">
      <c r="A48" t="str">
        <f t="shared" si="0"/>
        <v>Pilar IIIlt003_entityenblng_capex_w</v>
      </c>
      <c r="B48" t="s">
        <v>26</v>
      </c>
      <c r="C48" t="s">
        <v>26</v>
      </c>
      <c r="D48" t="s">
        <v>40</v>
      </c>
      <c r="E48" t="s">
        <v>335</v>
      </c>
      <c r="F48" t="s">
        <v>2214</v>
      </c>
      <c r="G48" t="s">
        <v>2322</v>
      </c>
      <c r="H48" t="s">
        <v>2322</v>
      </c>
      <c r="J48" t="s">
        <v>2245</v>
      </c>
      <c r="K48" t="s">
        <v>2402</v>
      </c>
      <c r="M48" t="s">
        <v>2316</v>
      </c>
      <c r="N48" t="s">
        <v>2386</v>
      </c>
      <c r="O48" t="s">
        <v>2364</v>
      </c>
      <c r="P48" t="s">
        <v>2324</v>
      </c>
      <c r="Q48" t="s">
        <v>1858</v>
      </c>
    </row>
    <row r="49" spans="1:17">
      <c r="A49" t="str">
        <f t="shared" si="0"/>
        <v>Pilar IIIlt003_entityenblng_trnvr_w</v>
      </c>
      <c r="B49" t="s">
        <v>26</v>
      </c>
      <c r="C49" t="s">
        <v>26</v>
      </c>
      <c r="D49" t="s">
        <v>40</v>
      </c>
      <c r="E49" t="s">
        <v>335</v>
      </c>
      <c r="F49" t="s">
        <v>2215</v>
      </c>
      <c r="G49" t="s">
        <v>2322</v>
      </c>
      <c r="H49" t="s">
        <v>2322</v>
      </c>
      <c r="J49" t="s">
        <v>2245</v>
      </c>
      <c r="K49" t="s">
        <v>2402</v>
      </c>
      <c r="M49" t="s">
        <v>2316</v>
      </c>
      <c r="N49" t="s">
        <v>2386</v>
      </c>
      <c r="O49" t="s">
        <v>2364</v>
      </c>
      <c r="P49" t="s">
        <v>2324</v>
      </c>
      <c r="Q49" t="s">
        <v>1858</v>
      </c>
    </row>
    <row r="50" spans="1:17">
      <c r="A50" t="str">
        <f t="shared" si="0"/>
        <v>Pilar IIIlt003_entityenblng_capex_ce</v>
      </c>
      <c r="B50" t="s">
        <v>26</v>
      </c>
      <c r="C50" t="s">
        <v>26</v>
      </c>
      <c r="D50" t="s">
        <v>40</v>
      </c>
      <c r="E50" t="s">
        <v>335</v>
      </c>
      <c r="F50" t="s">
        <v>2216</v>
      </c>
      <c r="G50" t="s">
        <v>2322</v>
      </c>
      <c r="H50" t="s">
        <v>2322</v>
      </c>
      <c r="J50" t="s">
        <v>2245</v>
      </c>
      <c r="K50" t="s">
        <v>2402</v>
      </c>
      <c r="M50" t="s">
        <v>2316</v>
      </c>
      <c r="N50" t="s">
        <v>2386</v>
      </c>
      <c r="O50" t="s">
        <v>2364</v>
      </c>
      <c r="P50" t="s">
        <v>2324</v>
      </c>
      <c r="Q50" t="s">
        <v>1858</v>
      </c>
    </row>
    <row r="51" spans="1:17">
      <c r="A51" t="str">
        <f t="shared" si="0"/>
        <v>Pilar IIIlt003_entityenblng_trnvr_ce</v>
      </c>
      <c r="B51" t="s">
        <v>26</v>
      </c>
      <c r="C51" t="s">
        <v>26</v>
      </c>
      <c r="D51" t="s">
        <v>40</v>
      </c>
      <c r="E51" t="s">
        <v>335</v>
      </c>
      <c r="F51" t="s">
        <v>2217</v>
      </c>
      <c r="G51" t="s">
        <v>2322</v>
      </c>
      <c r="H51" t="s">
        <v>2322</v>
      </c>
      <c r="J51" t="s">
        <v>2245</v>
      </c>
      <c r="K51" t="s">
        <v>2402</v>
      </c>
      <c r="M51" t="s">
        <v>2316</v>
      </c>
      <c r="N51" t="s">
        <v>2386</v>
      </c>
      <c r="O51" t="s">
        <v>2364</v>
      </c>
      <c r="P51" t="s">
        <v>2324</v>
      </c>
      <c r="Q51" t="s">
        <v>1858</v>
      </c>
    </row>
    <row r="52" spans="1:17">
      <c r="A52" t="str">
        <f t="shared" si="0"/>
        <v>Pilar IIIlt006_instr_protprtctn_allctd_vl</v>
      </c>
      <c r="B52" t="s">
        <v>26</v>
      </c>
      <c r="C52" t="s">
        <v>26</v>
      </c>
      <c r="D52" t="s">
        <v>40</v>
      </c>
      <c r="E52" t="s">
        <v>441</v>
      </c>
      <c r="F52" t="s">
        <v>442</v>
      </c>
      <c r="G52" t="s">
        <v>2322</v>
      </c>
      <c r="H52" t="s">
        <v>2322</v>
      </c>
      <c r="J52" t="s">
        <v>2309</v>
      </c>
      <c r="K52" t="s">
        <v>2357</v>
      </c>
      <c r="M52" t="s">
        <v>2316</v>
      </c>
      <c r="P52" t="s">
        <v>2323</v>
      </c>
      <c r="Q52" t="s">
        <v>2314</v>
      </c>
    </row>
    <row r="53" spans="1:17">
      <c r="A53" t="str">
        <f t="shared" si="0"/>
        <v>Pilar IIIlt006_instr_protTYP_RLTN</v>
      </c>
      <c r="B53" t="s">
        <v>26</v>
      </c>
      <c r="C53" t="s">
        <v>26</v>
      </c>
      <c r="D53" t="s">
        <v>40</v>
      </c>
      <c r="E53" t="s">
        <v>441</v>
      </c>
      <c r="F53" t="s">
        <v>2292</v>
      </c>
      <c r="G53" t="s">
        <v>2322</v>
      </c>
      <c r="H53" t="s">
        <v>28</v>
      </c>
      <c r="J53" t="s">
        <v>2244</v>
      </c>
      <c r="K53" t="s">
        <v>2357</v>
      </c>
      <c r="M53" t="s">
        <v>2316</v>
      </c>
      <c r="N53" t="s">
        <v>2398</v>
      </c>
      <c r="O53" t="s">
        <v>2364</v>
      </c>
      <c r="P53" t="s">
        <v>2324</v>
      </c>
      <c r="Q53" t="s">
        <v>1858</v>
      </c>
    </row>
    <row r="54" spans="1:17">
      <c r="A54" t="str">
        <f t="shared" si="0"/>
        <v>Pilar IIIlt004_protectionRL_ESTT_ADDRSS</v>
      </c>
      <c r="B54" t="s">
        <v>26</v>
      </c>
      <c r="C54" t="s">
        <v>26</v>
      </c>
      <c r="D54" t="s">
        <v>40</v>
      </c>
      <c r="E54" t="s">
        <v>368</v>
      </c>
      <c r="F54" t="s">
        <v>2246</v>
      </c>
      <c r="G54" t="s">
        <v>2322</v>
      </c>
      <c r="H54" t="s">
        <v>28</v>
      </c>
      <c r="J54" t="s">
        <v>2243</v>
      </c>
      <c r="K54" t="s">
        <v>2357</v>
      </c>
      <c r="M54" t="s">
        <v>2316</v>
      </c>
      <c r="N54" t="s">
        <v>2394</v>
      </c>
      <c r="O54" t="s">
        <v>2363</v>
      </c>
      <c r="P54" t="s">
        <v>2324</v>
      </c>
      <c r="Q54" t="s">
        <v>1858</v>
      </c>
    </row>
    <row r="55" spans="1:17">
      <c r="A55" t="str">
        <f t="shared" si="0"/>
        <v>Pilar IIIlt004_protectionRL_ESTT_CLLTRL_LCTN_INT</v>
      </c>
      <c r="B55" t="s">
        <v>26</v>
      </c>
      <c r="C55" t="s">
        <v>26</v>
      </c>
      <c r="D55" t="s">
        <v>40</v>
      </c>
      <c r="E55" t="s">
        <v>368</v>
      </c>
      <c r="F55" t="s">
        <v>2247</v>
      </c>
      <c r="G55" t="s">
        <v>2322</v>
      </c>
      <c r="H55" t="s">
        <v>28</v>
      </c>
      <c r="J55" t="s">
        <v>2244</v>
      </c>
      <c r="K55" t="s">
        <v>2357</v>
      </c>
      <c r="M55" t="s">
        <v>2316</v>
      </c>
      <c r="N55" t="s">
        <v>2394</v>
      </c>
      <c r="O55" t="s">
        <v>2363</v>
      </c>
      <c r="P55" t="s">
        <v>2324</v>
      </c>
      <c r="Q55" t="s">
        <v>1858</v>
      </c>
    </row>
    <row r="56" spans="1:17">
      <c r="A56" t="str">
        <f t="shared" si="0"/>
        <v>Pilar IIIlt004_protectionRL_ESTT_CTY</v>
      </c>
      <c r="B56" t="s">
        <v>26</v>
      </c>
      <c r="C56" t="s">
        <v>26</v>
      </c>
      <c r="D56" t="s">
        <v>40</v>
      </c>
      <c r="E56" t="s">
        <v>368</v>
      </c>
      <c r="F56" t="s">
        <v>2248</v>
      </c>
      <c r="G56" t="s">
        <v>2322</v>
      </c>
      <c r="H56" t="s">
        <v>2322</v>
      </c>
      <c r="J56" t="s">
        <v>2242</v>
      </c>
      <c r="K56" t="s">
        <v>2357</v>
      </c>
      <c r="M56" t="s">
        <v>2316</v>
      </c>
      <c r="N56" t="s">
        <v>2394</v>
      </c>
      <c r="O56" t="s">
        <v>2363</v>
      </c>
      <c r="P56" t="s">
        <v>2324</v>
      </c>
      <c r="Q56" t="s">
        <v>1858</v>
      </c>
    </row>
    <row r="57" spans="1:17">
      <c r="A57" t="str">
        <f t="shared" si="0"/>
        <v>Pilar IIIlt004_protectionTYP_EMSSNS_LBL</v>
      </c>
      <c r="B57" t="s">
        <v>26</v>
      </c>
      <c r="C57" t="s">
        <v>26</v>
      </c>
      <c r="D57" t="s">
        <v>40</v>
      </c>
      <c r="E57" t="s">
        <v>368</v>
      </c>
      <c r="F57" t="s">
        <v>2249</v>
      </c>
      <c r="G57" t="s">
        <v>2322</v>
      </c>
      <c r="H57" t="s">
        <v>2322</v>
      </c>
      <c r="J57" t="s">
        <v>2309</v>
      </c>
      <c r="K57" t="s">
        <v>2357</v>
      </c>
      <c r="M57" t="s">
        <v>2316</v>
      </c>
      <c r="N57" t="s">
        <v>2399</v>
      </c>
      <c r="O57" t="s">
        <v>2364</v>
      </c>
      <c r="P57" t="s">
        <v>2324</v>
      </c>
      <c r="Q57" t="s">
        <v>1858</v>
      </c>
    </row>
    <row r="58" spans="1:17">
      <c r="A58" t="str">
        <f t="shared" si="0"/>
        <v>Pilar IIIlt004_protectionEPC_EMSSNS_LBL</v>
      </c>
      <c r="B58" t="s">
        <v>26</v>
      </c>
      <c r="C58" t="s">
        <v>26</v>
      </c>
      <c r="D58" t="s">
        <v>40</v>
      </c>
      <c r="E58" t="s">
        <v>368</v>
      </c>
      <c r="F58" t="s">
        <v>2250</v>
      </c>
      <c r="G58" t="s">
        <v>2321</v>
      </c>
      <c r="H58" t="s">
        <v>28</v>
      </c>
      <c r="J58" t="s">
        <v>2243</v>
      </c>
      <c r="K58" t="s">
        <v>2357</v>
      </c>
      <c r="M58" t="s">
        <v>2316</v>
      </c>
      <c r="N58" t="s">
        <v>2399</v>
      </c>
      <c r="O58" t="s">
        <v>2364</v>
      </c>
      <c r="P58" t="s">
        <v>2324</v>
      </c>
      <c r="Q58" t="s">
        <v>1858</v>
      </c>
    </row>
    <row r="59" spans="1:17">
      <c r="A59" t="str">
        <f t="shared" si="0"/>
        <v>Pilar IIIlt004_protectionVHCL_EMSSNS_LBL</v>
      </c>
      <c r="B59" t="s">
        <v>26</v>
      </c>
      <c r="C59" t="s">
        <v>26</v>
      </c>
      <c r="D59" t="s">
        <v>40</v>
      </c>
      <c r="E59" t="s">
        <v>368</v>
      </c>
      <c r="F59" t="s">
        <v>2251</v>
      </c>
      <c r="G59" t="s">
        <v>2322</v>
      </c>
      <c r="H59" t="s">
        <v>2322</v>
      </c>
      <c r="J59" t="s">
        <v>2309</v>
      </c>
      <c r="K59" t="s">
        <v>2357</v>
      </c>
      <c r="M59" t="s">
        <v>2316</v>
      </c>
      <c r="N59" t="s">
        <v>2399</v>
      </c>
      <c r="O59" t="s">
        <v>2364</v>
      </c>
      <c r="P59" t="s">
        <v>2324</v>
      </c>
      <c r="Q59" t="s">
        <v>1858</v>
      </c>
    </row>
    <row r="60" spans="1:17">
      <c r="A60" t="str">
        <f t="shared" si="0"/>
        <v>Pilar IIIlt004_protectionTYP_EMSSNS_SCR</v>
      </c>
      <c r="B60" t="s">
        <v>26</v>
      </c>
      <c r="C60" t="s">
        <v>26</v>
      </c>
      <c r="D60" t="s">
        <v>40</v>
      </c>
      <c r="E60" t="s">
        <v>368</v>
      </c>
      <c r="F60" t="s">
        <v>2252</v>
      </c>
      <c r="G60" t="s">
        <v>2321</v>
      </c>
      <c r="H60" t="s">
        <v>28</v>
      </c>
      <c r="J60" t="s">
        <v>2243</v>
      </c>
      <c r="K60" t="s">
        <v>2357</v>
      </c>
      <c r="M60" t="s">
        <v>2316</v>
      </c>
      <c r="N60" t="s">
        <v>2399</v>
      </c>
      <c r="O60" t="s">
        <v>2364</v>
      </c>
      <c r="P60" t="s">
        <v>2324</v>
      </c>
      <c r="Q60" t="s">
        <v>1858</v>
      </c>
    </row>
    <row r="61" spans="1:17">
      <c r="A61" t="str">
        <f t="shared" si="0"/>
        <v>Pilar IIIlt004_protectionEPC_EMSSNS_SCR</v>
      </c>
      <c r="B61" t="s">
        <v>26</v>
      </c>
      <c r="C61" t="s">
        <v>26</v>
      </c>
      <c r="D61" t="s">
        <v>40</v>
      </c>
      <c r="E61" t="s">
        <v>368</v>
      </c>
      <c r="F61" t="s">
        <v>2253</v>
      </c>
      <c r="G61" t="s">
        <v>2321</v>
      </c>
      <c r="H61" t="s">
        <v>28</v>
      </c>
      <c r="J61" t="s">
        <v>2243</v>
      </c>
      <c r="K61" t="s">
        <v>2357</v>
      </c>
      <c r="M61" t="s">
        <v>2316</v>
      </c>
      <c r="N61" t="s">
        <v>2399</v>
      </c>
      <c r="O61" t="s">
        <v>2364</v>
      </c>
      <c r="P61" t="s">
        <v>2324</v>
      </c>
      <c r="Q61" t="s">
        <v>1858</v>
      </c>
    </row>
    <row r="62" spans="1:17">
      <c r="A62" t="str">
        <f t="shared" si="0"/>
        <v>Pilar IIIlt004_protectionVHCL_EMSSNS_SCR</v>
      </c>
      <c r="B62" t="s">
        <v>26</v>
      </c>
      <c r="C62" t="s">
        <v>26</v>
      </c>
      <c r="D62" t="s">
        <v>40</v>
      </c>
      <c r="E62" t="s">
        <v>368</v>
      </c>
      <c r="F62" t="s">
        <v>2254</v>
      </c>
      <c r="G62" t="s">
        <v>2322</v>
      </c>
      <c r="H62" t="s">
        <v>2322</v>
      </c>
      <c r="J62" t="s">
        <v>2309</v>
      </c>
      <c r="K62" t="s">
        <v>2357</v>
      </c>
      <c r="M62" t="s">
        <v>2316</v>
      </c>
      <c r="N62" t="s">
        <v>2399</v>
      </c>
      <c r="O62" t="s">
        <v>2364</v>
      </c>
      <c r="P62" t="s">
        <v>2324</v>
      </c>
      <c r="Q62" t="s">
        <v>1858</v>
      </c>
    </row>
    <row r="63" spans="1:17">
      <c r="A63" t="str">
        <f t="shared" si="0"/>
        <v>Pilar IIIlt004_protectionINSRNC_ID</v>
      </c>
      <c r="B63" t="s">
        <v>26</v>
      </c>
      <c r="C63" t="s">
        <v>26</v>
      </c>
      <c r="D63" t="s">
        <v>40</v>
      </c>
      <c r="E63" t="s">
        <v>368</v>
      </c>
      <c r="F63" t="s">
        <v>2255</v>
      </c>
      <c r="G63" t="s">
        <v>2322</v>
      </c>
      <c r="H63" t="s">
        <v>2322</v>
      </c>
      <c r="J63" t="s">
        <v>2309</v>
      </c>
      <c r="K63" t="s">
        <v>2357</v>
      </c>
      <c r="M63" t="s">
        <v>2316</v>
      </c>
      <c r="N63" t="s">
        <v>2399</v>
      </c>
      <c r="O63" t="s">
        <v>2364</v>
      </c>
      <c r="P63" t="s">
        <v>2324</v>
      </c>
      <c r="Q63" t="s">
        <v>1858</v>
      </c>
    </row>
    <row r="64" spans="1:17">
      <c r="A64" t="str">
        <f t="shared" si="0"/>
        <v>Pilar IIIlt004_protectionTYP_HZRDS_INSRD</v>
      </c>
      <c r="B64" t="s">
        <v>26</v>
      </c>
      <c r="C64" t="s">
        <v>26</v>
      </c>
      <c r="D64" t="s">
        <v>40</v>
      </c>
      <c r="E64" t="s">
        <v>368</v>
      </c>
      <c r="F64" t="s">
        <v>2256</v>
      </c>
      <c r="G64" t="s">
        <v>2322</v>
      </c>
      <c r="H64" t="s">
        <v>2322</v>
      </c>
      <c r="J64" t="s">
        <v>2309</v>
      </c>
      <c r="K64" t="s">
        <v>2357</v>
      </c>
      <c r="M64" t="s">
        <v>2316</v>
      </c>
      <c r="N64" t="s">
        <v>2399</v>
      </c>
      <c r="O64" t="s">
        <v>2364</v>
      </c>
      <c r="P64" t="s">
        <v>2324</v>
      </c>
      <c r="Q64" t="s">
        <v>1858</v>
      </c>
    </row>
    <row r="65" spans="1:17">
      <c r="A65" t="str">
        <f t="shared" si="0"/>
        <v>Pilar IIIlt004_protectionAMNT_CVRD_INSRNC</v>
      </c>
      <c r="B65" t="s">
        <v>26</v>
      </c>
      <c r="C65" t="s">
        <v>26</v>
      </c>
      <c r="D65" t="s">
        <v>40</v>
      </c>
      <c r="E65" t="s">
        <v>368</v>
      </c>
      <c r="F65" t="s">
        <v>2257</v>
      </c>
      <c r="G65" t="s">
        <v>2322</v>
      </c>
      <c r="H65" t="s">
        <v>2322</v>
      </c>
      <c r="J65" t="s">
        <v>2309</v>
      </c>
      <c r="K65" t="s">
        <v>2357</v>
      </c>
      <c r="M65" t="s">
        <v>2316</v>
      </c>
      <c r="N65" t="s">
        <v>2399</v>
      </c>
      <c r="O65" t="s">
        <v>2364</v>
      </c>
      <c r="P65" t="s">
        <v>2324</v>
      </c>
      <c r="Q65" t="s">
        <v>1858</v>
      </c>
    </row>
    <row r="66" spans="1:17">
      <c r="A66" t="str">
        <f t="shared" si="0"/>
        <v>Pilar IIIlt004_protectionDT_MTRTY_INSRNC</v>
      </c>
      <c r="B66" t="s">
        <v>26</v>
      </c>
      <c r="C66" t="s">
        <v>26</v>
      </c>
      <c r="D66" t="s">
        <v>40</v>
      </c>
      <c r="E66" t="s">
        <v>368</v>
      </c>
      <c r="F66" t="s">
        <v>2258</v>
      </c>
      <c r="G66" t="s">
        <v>2322</v>
      </c>
      <c r="H66" t="s">
        <v>2322</v>
      </c>
      <c r="J66" t="s">
        <v>2309</v>
      </c>
      <c r="K66" t="s">
        <v>2357</v>
      </c>
      <c r="M66" t="s">
        <v>2316</v>
      </c>
      <c r="N66" t="s">
        <v>2399</v>
      </c>
      <c r="O66" t="s">
        <v>2364</v>
      </c>
      <c r="P66" t="s">
        <v>2324</v>
      </c>
      <c r="Q66" t="s">
        <v>1858</v>
      </c>
    </row>
    <row r="67" spans="1:17">
      <c r="A67" t="str">
        <f t="shared" ref="A67:A76" si="1">C67&amp;E67&amp;F67</f>
        <v>Pilar IIIlt004_protectionFLG_FRST_HM</v>
      </c>
      <c r="B67" t="s">
        <v>26</v>
      </c>
      <c r="C67" t="s">
        <v>26</v>
      </c>
      <c r="D67" t="s">
        <v>40</v>
      </c>
      <c r="E67" t="s">
        <v>368</v>
      </c>
      <c r="F67" t="s">
        <v>2259</v>
      </c>
      <c r="G67" t="s">
        <v>2322</v>
      </c>
      <c r="H67" t="s">
        <v>2322</v>
      </c>
      <c r="J67" t="s">
        <v>2309</v>
      </c>
      <c r="K67" t="s">
        <v>2357</v>
      </c>
      <c r="M67" t="s">
        <v>2316</v>
      </c>
      <c r="N67" t="s">
        <v>2399</v>
      </c>
      <c r="O67" t="s">
        <v>2364</v>
      </c>
      <c r="P67" t="s">
        <v>2324</v>
      </c>
      <c r="Q67" t="s">
        <v>1858</v>
      </c>
    </row>
    <row r="68" spans="1:17">
      <c r="A68" t="str">
        <f t="shared" si="1"/>
        <v>Pilar IIIlt004_protectionYR_CNSTRCTN</v>
      </c>
      <c r="B68" t="s">
        <v>26</v>
      </c>
      <c r="C68" t="s">
        <v>26</v>
      </c>
      <c r="D68" t="s">
        <v>40</v>
      </c>
      <c r="E68" t="s">
        <v>368</v>
      </c>
      <c r="F68" t="s">
        <v>2260</v>
      </c>
      <c r="G68" t="s">
        <v>2322</v>
      </c>
      <c r="H68" t="s">
        <v>2322</v>
      </c>
      <c r="J68" t="s">
        <v>2242</v>
      </c>
      <c r="K68" t="s">
        <v>2357</v>
      </c>
      <c r="M68" t="s">
        <v>2316</v>
      </c>
      <c r="N68" t="s">
        <v>2400</v>
      </c>
      <c r="O68" t="s">
        <v>2363</v>
      </c>
      <c r="P68" t="s">
        <v>2324</v>
      </c>
      <c r="Q68" t="s">
        <v>1858</v>
      </c>
    </row>
    <row r="69" spans="1:17">
      <c r="A69" t="str">
        <f t="shared" si="1"/>
        <v>Pilar IIIlt004_protectionBLDNG_AR</v>
      </c>
      <c r="B69" t="s">
        <v>26</v>
      </c>
      <c r="C69" t="s">
        <v>26</v>
      </c>
      <c r="D69" t="s">
        <v>40</v>
      </c>
      <c r="E69" t="s">
        <v>368</v>
      </c>
      <c r="F69" t="s">
        <v>2261</v>
      </c>
      <c r="G69" t="s">
        <v>2322</v>
      </c>
      <c r="H69" t="s">
        <v>2322</v>
      </c>
      <c r="J69" t="s">
        <v>2242</v>
      </c>
      <c r="K69" t="s">
        <v>2357</v>
      </c>
      <c r="M69" t="s">
        <v>2316</v>
      </c>
      <c r="N69" t="s">
        <v>2396</v>
      </c>
      <c r="O69" t="s">
        <v>2364</v>
      </c>
      <c r="P69" t="s">
        <v>2324</v>
      </c>
      <c r="Q69" t="s">
        <v>1858</v>
      </c>
    </row>
    <row r="70" spans="1:17">
      <c r="A70" t="str">
        <f t="shared" si="1"/>
        <v>Pilar IIIlt004_protectionRL_ESTT_CRTFCTN</v>
      </c>
      <c r="B70" t="s">
        <v>26</v>
      </c>
      <c r="C70" t="s">
        <v>26</v>
      </c>
      <c r="D70" t="s">
        <v>40</v>
      </c>
      <c r="E70" t="s">
        <v>368</v>
      </c>
      <c r="F70" t="s">
        <v>2262</v>
      </c>
      <c r="G70" t="s">
        <v>2322</v>
      </c>
      <c r="H70" t="s">
        <v>2322</v>
      </c>
      <c r="J70" t="s">
        <v>2309</v>
      </c>
      <c r="K70" t="s">
        <v>2357</v>
      </c>
      <c r="M70" t="s">
        <v>2316</v>
      </c>
      <c r="N70" t="s">
        <v>2396</v>
      </c>
      <c r="O70" t="s">
        <v>2364</v>
      </c>
      <c r="P70" t="s">
        <v>2324</v>
      </c>
      <c r="Q70" t="s">
        <v>1858</v>
      </c>
    </row>
    <row r="71" spans="1:17">
      <c r="A71" t="str">
        <f t="shared" si="1"/>
        <v>Pilar IIIlt004_protectionTYP_VHCL</v>
      </c>
      <c r="B71" t="s">
        <v>26</v>
      </c>
      <c r="C71" t="s">
        <v>26</v>
      </c>
      <c r="D71" t="s">
        <v>40</v>
      </c>
      <c r="E71" t="s">
        <v>368</v>
      </c>
      <c r="F71" t="s">
        <v>2263</v>
      </c>
      <c r="G71" t="s">
        <v>2322</v>
      </c>
      <c r="H71" t="s">
        <v>28</v>
      </c>
      <c r="J71" t="s">
        <v>2243</v>
      </c>
      <c r="K71" t="s">
        <v>2357</v>
      </c>
      <c r="M71" t="s">
        <v>2316</v>
      </c>
      <c r="N71" t="s">
        <v>2401</v>
      </c>
      <c r="O71" t="s">
        <v>2364</v>
      </c>
      <c r="P71" t="s">
        <v>2324</v>
      </c>
      <c r="Q71" t="s">
        <v>1858</v>
      </c>
    </row>
    <row r="72" spans="1:17">
      <c r="A72" t="str">
        <f t="shared" si="1"/>
        <v>Pilar IIIlt004_protectionDT_RGSTRTN</v>
      </c>
      <c r="B72" t="s">
        <v>26</v>
      </c>
      <c r="C72" t="s">
        <v>26</v>
      </c>
      <c r="D72" t="s">
        <v>40</v>
      </c>
      <c r="E72" t="s">
        <v>368</v>
      </c>
      <c r="F72" t="s">
        <v>2264</v>
      </c>
      <c r="G72" t="s">
        <v>2322</v>
      </c>
      <c r="H72" t="s">
        <v>2322</v>
      </c>
      <c r="J72" t="s">
        <v>2309</v>
      </c>
      <c r="K72" t="s">
        <v>2357</v>
      </c>
      <c r="M72" t="s">
        <v>2316</v>
      </c>
      <c r="N72" t="s">
        <v>2396</v>
      </c>
      <c r="O72" t="s">
        <v>2364</v>
      </c>
      <c r="P72" t="s">
        <v>2324</v>
      </c>
      <c r="Q72" t="s">
        <v>1858</v>
      </c>
    </row>
    <row r="73" spans="1:17">
      <c r="A73" t="str">
        <f t="shared" si="1"/>
        <v>Pilar IIIlt004_protectionPRMRY_ENRGY_DMND_NN_RNWBL</v>
      </c>
      <c r="B73" t="s">
        <v>26</v>
      </c>
      <c r="C73" t="s">
        <v>26</v>
      </c>
      <c r="D73" t="s">
        <v>40</v>
      </c>
      <c r="E73" t="s">
        <v>368</v>
      </c>
      <c r="F73" t="s">
        <v>2265</v>
      </c>
      <c r="G73" t="s">
        <v>2322</v>
      </c>
      <c r="H73" t="s">
        <v>2322</v>
      </c>
      <c r="J73" t="s">
        <v>2242</v>
      </c>
      <c r="K73" t="s">
        <v>2357</v>
      </c>
      <c r="M73" t="s">
        <v>2316</v>
      </c>
      <c r="N73" t="s">
        <v>2396</v>
      </c>
      <c r="O73" t="s">
        <v>2364</v>
      </c>
      <c r="P73" t="s">
        <v>2324</v>
      </c>
      <c r="Q73" t="s">
        <v>1859</v>
      </c>
    </row>
    <row r="74" spans="1:17">
      <c r="A74" t="str">
        <f t="shared" si="1"/>
        <v>Pilar IIIlt004_protectionPRMRY_ENRGY_DMND_TTL</v>
      </c>
      <c r="B74" t="s">
        <v>26</v>
      </c>
      <c r="C74" t="s">
        <v>26</v>
      </c>
      <c r="D74" t="s">
        <v>40</v>
      </c>
      <c r="E74" t="s">
        <v>368</v>
      </c>
      <c r="F74" t="s">
        <v>2266</v>
      </c>
      <c r="G74" t="s">
        <v>2322</v>
      </c>
      <c r="H74" t="s">
        <v>28</v>
      </c>
      <c r="J74" t="s">
        <v>2243</v>
      </c>
      <c r="K74" t="s">
        <v>2357</v>
      </c>
      <c r="M74" t="s">
        <v>2316</v>
      </c>
      <c r="N74" t="s">
        <v>2396</v>
      </c>
      <c r="O74" t="s">
        <v>2364</v>
      </c>
      <c r="P74" t="s">
        <v>2324</v>
      </c>
      <c r="Q74" t="s">
        <v>1859</v>
      </c>
    </row>
    <row r="75" spans="1:17">
      <c r="A75" t="str">
        <f t="shared" si="1"/>
        <v>Pilar IIIlt004_protectionPRMRY_ENRGY_DMND_RFRNC_VL</v>
      </c>
      <c r="B75" t="s">
        <v>26</v>
      </c>
      <c r="C75" t="s">
        <v>26</v>
      </c>
      <c r="D75" t="s">
        <v>40</v>
      </c>
      <c r="E75" t="s">
        <v>368</v>
      </c>
      <c r="F75" t="s">
        <v>2267</v>
      </c>
      <c r="G75" t="s">
        <v>2322</v>
      </c>
      <c r="H75" t="s">
        <v>28</v>
      </c>
      <c r="J75" t="s">
        <v>2243</v>
      </c>
      <c r="K75" t="s">
        <v>2357</v>
      </c>
      <c r="M75" t="s">
        <v>2316</v>
      </c>
      <c r="N75" t="s">
        <v>2396</v>
      </c>
      <c r="O75" t="s">
        <v>2364</v>
      </c>
      <c r="P75" t="s">
        <v>2324</v>
      </c>
      <c r="Q75" t="s">
        <v>1859</v>
      </c>
    </row>
    <row r="76" spans="1:17">
      <c r="A76" t="str">
        <f t="shared" si="1"/>
        <v>Pilar IIIlt004_protectionRL_ESTT_CLMT_ZN</v>
      </c>
      <c r="B76" t="s">
        <v>26</v>
      </c>
      <c r="C76" t="s">
        <v>26</v>
      </c>
      <c r="D76" t="s">
        <v>40</v>
      </c>
      <c r="E76" t="s">
        <v>368</v>
      </c>
      <c r="F76" t="s">
        <v>2268</v>
      </c>
      <c r="G76" t="s">
        <v>2322</v>
      </c>
      <c r="H76" t="s">
        <v>28</v>
      </c>
      <c r="J76" t="s">
        <v>2243</v>
      </c>
      <c r="K76" t="s">
        <v>2357</v>
      </c>
      <c r="M76" t="s">
        <v>2316</v>
      </c>
      <c r="N76" t="s">
        <v>2396</v>
      </c>
      <c r="O76" t="s">
        <v>2364</v>
      </c>
      <c r="P76" t="s">
        <v>2324</v>
      </c>
      <c r="Q76" t="s">
        <v>1858</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F6" sqref="F6"/>
    </sheetView>
  </sheetViews>
  <sheetFormatPr defaultRowHeight="13.8"/>
  <cols>
    <col min="1" max="1" width="74.796875" bestFit="1" customWidth="1"/>
    <col min="2" max="2" width="14.3984375" bestFit="1" customWidth="1"/>
    <col min="3" max="3" width="48.296875" bestFit="1" customWidth="1"/>
    <col min="4" max="4" width="40.09765625" bestFit="1" customWidth="1"/>
    <col min="5" max="5" width="39.09765625" bestFit="1" customWidth="1"/>
  </cols>
  <sheetData>
    <row r="3" spans="1:2">
      <c r="A3" s="49" t="s">
        <v>652</v>
      </c>
      <c r="B3" t="s">
        <v>653</v>
      </c>
    </row>
    <row r="4" spans="1:2">
      <c r="A4" t="s">
        <v>2382</v>
      </c>
      <c r="B4" s="482">
        <v>0</v>
      </c>
    </row>
    <row r="5" spans="1:2">
      <c r="A5" t="s">
        <v>2010</v>
      </c>
      <c r="B5" s="482">
        <v>2</v>
      </c>
    </row>
    <row r="6" spans="1:2">
      <c r="A6" t="s">
        <v>2011</v>
      </c>
      <c r="B6" s="482">
        <v>2</v>
      </c>
    </row>
    <row r="7" spans="1:2">
      <c r="A7" t="s">
        <v>2012</v>
      </c>
      <c r="B7" s="482">
        <v>2</v>
      </c>
    </row>
    <row r="8" spans="1:2">
      <c r="A8" t="s">
        <v>2013</v>
      </c>
      <c r="B8" s="482">
        <v>2</v>
      </c>
    </row>
    <row r="9" spans="1:2">
      <c r="A9" t="s">
        <v>2014</v>
      </c>
      <c r="B9" s="482">
        <v>2</v>
      </c>
    </row>
    <row r="10" spans="1:2">
      <c r="A10" t="s">
        <v>2015</v>
      </c>
      <c r="B10" s="482">
        <v>2</v>
      </c>
    </row>
    <row r="11" spans="1:2">
      <c r="A11" t="s">
        <v>2016</v>
      </c>
      <c r="B11" s="482">
        <v>2</v>
      </c>
    </row>
    <row r="12" spans="1:2">
      <c r="A12" t="s">
        <v>2017</v>
      </c>
      <c r="B12" s="482">
        <v>2</v>
      </c>
    </row>
    <row r="13" spans="1:2">
      <c r="A13" t="s">
        <v>2018</v>
      </c>
      <c r="B13" s="482">
        <v>2</v>
      </c>
    </row>
    <row r="14" spans="1:2">
      <c r="A14" t="s">
        <v>2019</v>
      </c>
      <c r="B14" s="482">
        <v>2</v>
      </c>
    </row>
    <row r="15" spans="1:2">
      <c r="A15" t="s">
        <v>2020</v>
      </c>
      <c r="B15" s="482">
        <v>2</v>
      </c>
    </row>
    <row r="16" spans="1:2">
      <c r="A16" t="s">
        <v>2021</v>
      </c>
      <c r="B16" s="482">
        <v>2</v>
      </c>
    </row>
    <row r="17" spans="1:2">
      <c r="A17" t="s">
        <v>2022</v>
      </c>
      <c r="B17" s="482">
        <v>2</v>
      </c>
    </row>
    <row r="18" spans="1:2">
      <c r="A18" t="s">
        <v>2023</v>
      </c>
      <c r="B18" s="482">
        <v>2</v>
      </c>
    </row>
    <row r="19" spans="1:2">
      <c r="A19" t="s">
        <v>2024</v>
      </c>
      <c r="B19" s="482">
        <v>2</v>
      </c>
    </row>
    <row r="20" spans="1:2">
      <c r="A20" t="s">
        <v>2025</v>
      </c>
      <c r="B20" s="482">
        <v>2</v>
      </c>
    </row>
    <row r="21" spans="1:2">
      <c r="A21" t="s">
        <v>2026</v>
      </c>
      <c r="B21" s="482">
        <v>2</v>
      </c>
    </row>
    <row r="22" spans="1:2">
      <c r="A22" t="s">
        <v>2383</v>
      </c>
      <c r="B22" s="482">
        <v>0</v>
      </c>
    </row>
    <row r="23" spans="1:2">
      <c r="A23" t="s">
        <v>2027</v>
      </c>
      <c r="B23" s="482">
        <v>2</v>
      </c>
    </row>
    <row r="24" spans="1:2">
      <c r="A24" t="s">
        <v>2028</v>
      </c>
      <c r="B24" s="482">
        <v>2</v>
      </c>
    </row>
    <row r="25" spans="1:2">
      <c r="A25" t="s">
        <v>2029</v>
      </c>
      <c r="B25" s="482">
        <v>2</v>
      </c>
    </row>
    <row r="26" spans="1:2">
      <c r="A26" t="s">
        <v>2030</v>
      </c>
      <c r="B26" s="482">
        <v>2</v>
      </c>
    </row>
    <row r="27" spans="1:2">
      <c r="A27" t="s">
        <v>2031</v>
      </c>
      <c r="B27" s="482">
        <v>2</v>
      </c>
    </row>
    <row r="28" spans="1:2">
      <c r="A28" t="s">
        <v>2032</v>
      </c>
      <c r="B28" s="482">
        <v>2</v>
      </c>
    </row>
    <row r="29" spans="1:2">
      <c r="A29" t="s">
        <v>2033</v>
      </c>
      <c r="B29" s="482">
        <v>2</v>
      </c>
    </row>
    <row r="30" spans="1:2">
      <c r="A30" t="s">
        <v>2034</v>
      </c>
      <c r="B30" s="482">
        <v>2</v>
      </c>
    </row>
    <row r="31" spans="1:2">
      <c r="A31" t="s">
        <v>654</v>
      </c>
      <c r="B31" s="482">
        <v>2</v>
      </c>
    </row>
    <row r="32" spans="1:2">
      <c r="A32" t="s">
        <v>2035</v>
      </c>
      <c r="B32" s="482">
        <v>2</v>
      </c>
    </row>
    <row r="33" spans="1:2">
      <c r="A33" t="s">
        <v>2036</v>
      </c>
      <c r="B33" s="482">
        <v>2</v>
      </c>
    </row>
    <row r="34" spans="1:2">
      <c r="A34" t="s">
        <v>2037</v>
      </c>
      <c r="B34" s="482">
        <v>2</v>
      </c>
    </row>
    <row r="35" spans="1:2">
      <c r="A35" t="s">
        <v>2038</v>
      </c>
      <c r="B35" s="482">
        <v>2</v>
      </c>
    </row>
    <row r="36" spans="1:2">
      <c r="A36" t="s">
        <v>2039</v>
      </c>
      <c r="B36" s="482">
        <v>2</v>
      </c>
    </row>
    <row r="37" spans="1:2">
      <c r="A37" t="s">
        <v>2040</v>
      </c>
      <c r="B37" s="482">
        <v>2</v>
      </c>
    </row>
    <row r="38" spans="1:2">
      <c r="A38" t="s">
        <v>2041</v>
      </c>
      <c r="B38" s="482">
        <v>2</v>
      </c>
    </row>
    <row r="39" spans="1:2">
      <c r="A39" t="s">
        <v>2042</v>
      </c>
      <c r="B39" s="482">
        <v>2</v>
      </c>
    </row>
    <row r="40" spans="1:2">
      <c r="A40" t="s">
        <v>655</v>
      </c>
      <c r="B40" s="482">
        <v>2</v>
      </c>
    </row>
    <row r="41" spans="1:2">
      <c r="A41" t="s">
        <v>656</v>
      </c>
      <c r="B41" s="482">
        <v>2</v>
      </c>
    </row>
    <row r="42" spans="1:2">
      <c r="A42" t="s">
        <v>657</v>
      </c>
      <c r="B42" s="482">
        <v>2</v>
      </c>
    </row>
    <row r="43" spans="1:2">
      <c r="A43" t="s">
        <v>658</v>
      </c>
      <c r="B43" s="482">
        <v>2</v>
      </c>
    </row>
    <row r="44" spans="1:2">
      <c r="A44" t="s">
        <v>2043</v>
      </c>
      <c r="B44" s="482">
        <v>2</v>
      </c>
    </row>
    <row r="45" spans="1:2">
      <c r="A45" t="s">
        <v>2044</v>
      </c>
      <c r="B45" s="482">
        <v>2</v>
      </c>
    </row>
    <row r="46" spans="1:2">
      <c r="A46" t="s">
        <v>2045</v>
      </c>
      <c r="B46" s="482">
        <v>2</v>
      </c>
    </row>
    <row r="47" spans="1:2">
      <c r="A47" t="s">
        <v>2046</v>
      </c>
      <c r="B47" s="482">
        <v>2</v>
      </c>
    </row>
    <row r="48" spans="1:2">
      <c r="A48" t="s">
        <v>2047</v>
      </c>
      <c r="B48" s="482">
        <v>2</v>
      </c>
    </row>
    <row r="49" spans="1:2">
      <c r="A49" t="s">
        <v>2048</v>
      </c>
      <c r="B49" s="482">
        <v>2</v>
      </c>
    </row>
    <row r="50" spans="1:2">
      <c r="A50" t="s">
        <v>2049</v>
      </c>
      <c r="B50" s="482">
        <v>2</v>
      </c>
    </row>
    <row r="51" spans="1:2">
      <c r="A51" t="s">
        <v>659</v>
      </c>
      <c r="B51" s="482">
        <v>1</v>
      </c>
    </row>
    <row r="52" spans="1:2">
      <c r="A52" t="s">
        <v>660</v>
      </c>
      <c r="B52" s="482">
        <v>1</v>
      </c>
    </row>
    <row r="53" spans="1:2">
      <c r="A53" t="s">
        <v>661</v>
      </c>
      <c r="B53" s="482">
        <v>1</v>
      </c>
    </row>
    <row r="54" spans="1:2">
      <c r="A54" t="s">
        <v>2178</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2179</v>
      </c>
      <c r="B59" s="482">
        <v>7</v>
      </c>
    </row>
    <row r="60" spans="1:2">
      <c r="A60" t="s">
        <v>666</v>
      </c>
      <c r="B60" s="482">
        <v>1</v>
      </c>
    </row>
    <row r="61" spans="1:2">
      <c r="A61" t="s">
        <v>2180</v>
      </c>
      <c r="B61" s="482">
        <v>7</v>
      </c>
    </row>
    <row r="62" spans="1:2">
      <c r="A62" t="s">
        <v>2181</v>
      </c>
      <c r="B62" s="482">
        <v>7</v>
      </c>
    </row>
    <row r="63" spans="1:2">
      <c r="A63" t="s">
        <v>2182</v>
      </c>
      <c r="B63" s="482">
        <v>7</v>
      </c>
    </row>
    <row r="64" spans="1:2">
      <c r="A64" t="s">
        <v>2183</v>
      </c>
      <c r="B64" s="482">
        <v>7</v>
      </c>
    </row>
    <row r="65" spans="1:2">
      <c r="A65" t="s">
        <v>2184</v>
      </c>
      <c r="B65" s="482">
        <v>7</v>
      </c>
    </row>
    <row r="66" spans="1:2">
      <c r="A66" t="s">
        <v>667</v>
      </c>
      <c r="B66" s="482">
        <v>3</v>
      </c>
    </row>
    <row r="67" spans="1:2">
      <c r="A67" t="s">
        <v>668</v>
      </c>
      <c r="B67" s="482">
        <v>3</v>
      </c>
    </row>
    <row r="68" spans="1:2">
      <c r="A68" t="s">
        <v>669</v>
      </c>
      <c r="B68" s="482">
        <v>1</v>
      </c>
    </row>
    <row r="69" spans="1:2">
      <c r="A69" t="s">
        <v>670</v>
      </c>
      <c r="B69" s="482">
        <v>3</v>
      </c>
    </row>
    <row r="70" spans="1:2">
      <c r="A70" t="s">
        <v>671</v>
      </c>
      <c r="B70" s="482">
        <v>1</v>
      </c>
    </row>
    <row r="71" spans="1:2">
      <c r="A71" t="s">
        <v>672</v>
      </c>
      <c r="B71" s="482">
        <v>1</v>
      </c>
    </row>
    <row r="72" spans="1:2">
      <c r="A72" t="s">
        <v>673</v>
      </c>
      <c r="B72" s="482">
        <v>1</v>
      </c>
    </row>
    <row r="73" spans="1:2">
      <c r="A73" t="s">
        <v>2185</v>
      </c>
      <c r="B73" s="482">
        <v>7</v>
      </c>
    </row>
    <row r="74" spans="1:2">
      <c r="A74" t="s">
        <v>2186</v>
      </c>
      <c r="B74" s="482">
        <v>7</v>
      </c>
    </row>
    <row r="75" spans="1:2">
      <c r="A75" t="s">
        <v>2187</v>
      </c>
      <c r="B75" s="482">
        <v>7</v>
      </c>
    </row>
    <row r="76" spans="1:2">
      <c r="A76" t="s">
        <v>674</v>
      </c>
      <c r="B76" s="482">
        <v>1</v>
      </c>
    </row>
    <row r="77" spans="1:2">
      <c r="A77" t="s">
        <v>675</v>
      </c>
      <c r="B77" s="482">
        <v>1</v>
      </c>
    </row>
    <row r="78" spans="1:2">
      <c r="A78" t="s">
        <v>676</v>
      </c>
      <c r="B78" s="482">
        <v>1</v>
      </c>
    </row>
    <row r="79" spans="1:2">
      <c r="A79" t="s">
        <v>677</v>
      </c>
      <c r="B79" s="482">
        <v>1</v>
      </c>
    </row>
    <row r="80" spans="1:2">
      <c r="A80" t="s">
        <v>2188</v>
      </c>
      <c r="B80" s="482">
        <v>7</v>
      </c>
    </row>
    <row r="81" spans="1:2">
      <c r="A81" t="s">
        <v>2189</v>
      </c>
      <c r="B81" s="482">
        <v>7</v>
      </c>
    </row>
    <row r="82" spans="1:2">
      <c r="A82" t="s">
        <v>678</v>
      </c>
      <c r="B82" s="482">
        <v>3</v>
      </c>
    </row>
    <row r="83" spans="1:2">
      <c r="A83" t="s">
        <v>679</v>
      </c>
      <c r="B83" s="482">
        <v>3</v>
      </c>
    </row>
    <row r="84" spans="1:2">
      <c r="A84" t="s">
        <v>680</v>
      </c>
      <c r="B84" s="482">
        <v>3</v>
      </c>
    </row>
    <row r="85" spans="1:2">
      <c r="A85" t="s">
        <v>2190</v>
      </c>
      <c r="B85" s="482">
        <v>7</v>
      </c>
    </row>
    <row r="86" spans="1:2">
      <c r="A86" t="s">
        <v>2191</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2192</v>
      </c>
      <c r="B92" s="482">
        <v>7</v>
      </c>
    </row>
    <row r="93" spans="1:2">
      <c r="A93" t="s">
        <v>686</v>
      </c>
      <c r="B93" s="482">
        <v>1</v>
      </c>
    </row>
    <row r="94" spans="1:2">
      <c r="A94" t="s">
        <v>687</v>
      </c>
      <c r="B94" s="482">
        <v>1</v>
      </c>
    </row>
    <row r="95" spans="1:2">
      <c r="A95" t="s">
        <v>2193</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2218</v>
      </c>
      <c r="B103" s="482">
        <v>7</v>
      </c>
    </row>
    <row r="104" spans="1:2">
      <c r="A104" t="s">
        <v>2219</v>
      </c>
      <c r="B104" s="482">
        <v>7</v>
      </c>
    </row>
    <row r="105" spans="1:2">
      <c r="A105" t="s">
        <v>695</v>
      </c>
      <c r="B105" s="482">
        <v>1</v>
      </c>
    </row>
    <row r="106" spans="1:2">
      <c r="A106" t="s">
        <v>696</v>
      </c>
      <c r="B106" s="482">
        <v>1</v>
      </c>
    </row>
    <row r="107" spans="1:2">
      <c r="A107" t="s">
        <v>697</v>
      </c>
      <c r="B107" s="482">
        <v>1</v>
      </c>
    </row>
    <row r="108" spans="1:2">
      <c r="A108" t="s">
        <v>2220</v>
      </c>
      <c r="B108" s="482">
        <v>7</v>
      </c>
    </row>
    <row r="109" spans="1:2">
      <c r="A109" t="s">
        <v>2221</v>
      </c>
      <c r="B109" s="482">
        <v>7</v>
      </c>
    </row>
    <row r="110" spans="1:2">
      <c r="A110" t="s">
        <v>698</v>
      </c>
      <c r="B110" s="482">
        <v>1</v>
      </c>
    </row>
    <row r="111" spans="1:2">
      <c r="A111" t="s">
        <v>699</v>
      </c>
      <c r="B111" s="482">
        <v>1</v>
      </c>
    </row>
    <row r="112" spans="1:2">
      <c r="A112" t="s">
        <v>2222</v>
      </c>
      <c r="B112" s="482">
        <v>7</v>
      </c>
    </row>
    <row r="113" spans="1:2">
      <c r="A113" t="s">
        <v>2223</v>
      </c>
      <c r="B113" s="482">
        <v>7</v>
      </c>
    </row>
    <row r="114" spans="1:2">
      <c r="A114" t="s">
        <v>700</v>
      </c>
      <c r="B114" s="482">
        <v>1</v>
      </c>
    </row>
    <row r="115" spans="1:2">
      <c r="A115" t="s">
        <v>2224</v>
      </c>
      <c r="B115" s="482">
        <v>7</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2225</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2226</v>
      </c>
      <c r="B135" s="482">
        <v>7</v>
      </c>
    </row>
    <row r="136" spans="1:2">
      <c r="A136" t="s">
        <v>719</v>
      </c>
      <c r="B136" s="482">
        <v>1</v>
      </c>
    </row>
    <row r="137" spans="1:2">
      <c r="A137" t="s">
        <v>720</v>
      </c>
      <c r="B137" s="482">
        <v>1</v>
      </c>
    </row>
    <row r="138" spans="1:2">
      <c r="A138" t="s">
        <v>2227</v>
      </c>
      <c r="B138" s="482">
        <v>7</v>
      </c>
    </row>
    <row r="139" spans="1:2">
      <c r="A139" t="s">
        <v>2228</v>
      </c>
      <c r="B139" s="482">
        <v>7</v>
      </c>
    </row>
    <row r="140" spans="1:2">
      <c r="A140" t="s">
        <v>2229</v>
      </c>
      <c r="B140" s="482">
        <v>7</v>
      </c>
    </row>
    <row r="141" spans="1:2">
      <c r="A141" t="s">
        <v>2230</v>
      </c>
      <c r="B141" s="482">
        <v>7</v>
      </c>
    </row>
    <row r="142" spans="1:2">
      <c r="A142" t="s">
        <v>721</v>
      </c>
      <c r="B142" s="482">
        <v>1</v>
      </c>
    </row>
    <row r="143" spans="1:2">
      <c r="A143" t="s">
        <v>722</v>
      </c>
      <c r="B143" s="482">
        <v>1</v>
      </c>
    </row>
    <row r="144" spans="1:2">
      <c r="A144" t="s">
        <v>2231</v>
      </c>
      <c r="B144" s="482">
        <v>7</v>
      </c>
    </row>
    <row r="145" spans="1:2">
      <c r="A145" t="s">
        <v>2232</v>
      </c>
      <c r="B145" s="482">
        <v>7</v>
      </c>
    </row>
    <row r="146" spans="1:2">
      <c r="A146" t="s">
        <v>2233</v>
      </c>
      <c r="B146" s="482">
        <v>7</v>
      </c>
    </row>
    <row r="147" spans="1:2">
      <c r="A147" t="s">
        <v>723</v>
      </c>
      <c r="B147" s="482">
        <v>1</v>
      </c>
    </row>
    <row r="148" spans="1:2">
      <c r="A148" t="s">
        <v>724</v>
      </c>
      <c r="B148" s="482">
        <v>1</v>
      </c>
    </row>
    <row r="149" spans="1:2">
      <c r="A149" t="s">
        <v>725</v>
      </c>
      <c r="B149" s="482">
        <v>1</v>
      </c>
    </row>
    <row r="150" spans="1:2">
      <c r="A150" t="s">
        <v>726</v>
      </c>
      <c r="B150" s="482">
        <v>1</v>
      </c>
    </row>
    <row r="151" spans="1:2">
      <c r="A151" t="s">
        <v>2234</v>
      </c>
      <c r="B151" s="482">
        <v>7</v>
      </c>
    </row>
    <row r="152" spans="1:2">
      <c r="A152" t="s">
        <v>727</v>
      </c>
      <c r="B152" s="482">
        <v>1</v>
      </c>
    </row>
    <row r="153" spans="1:2">
      <c r="A153" t="s">
        <v>728</v>
      </c>
      <c r="B153" s="482">
        <v>1</v>
      </c>
    </row>
    <row r="154" spans="1:2">
      <c r="A154" t="s">
        <v>2235</v>
      </c>
      <c r="B154" s="482">
        <v>7</v>
      </c>
    </row>
    <row r="155" spans="1:2">
      <c r="A155" t="s">
        <v>2236</v>
      </c>
      <c r="B155" s="482">
        <v>7</v>
      </c>
    </row>
    <row r="156" spans="1:2">
      <c r="A156" t="s">
        <v>2237</v>
      </c>
      <c r="B156" s="482">
        <v>7</v>
      </c>
    </row>
    <row r="157" spans="1:2">
      <c r="A157" t="s">
        <v>2238</v>
      </c>
      <c r="B157" s="482">
        <v>7</v>
      </c>
    </row>
    <row r="158" spans="1:2">
      <c r="A158" t="s">
        <v>729</v>
      </c>
      <c r="B158" s="482">
        <v>1</v>
      </c>
    </row>
    <row r="159" spans="1:2">
      <c r="A159" t="s">
        <v>730</v>
      </c>
      <c r="B159" s="482">
        <v>1</v>
      </c>
    </row>
    <row r="160" spans="1:2">
      <c r="A160" t="s">
        <v>2239</v>
      </c>
      <c r="B160" s="482">
        <v>7</v>
      </c>
    </row>
    <row r="161" spans="1:2">
      <c r="A161" t="s">
        <v>2240</v>
      </c>
      <c r="B161" s="482">
        <v>7</v>
      </c>
    </row>
    <row r="162" spans="1:2">
      <c r="A162" t="s">
        <v>2241</v>
      </c>
      <c r="B162" s="482">
        <v>7</v>
      </c>
    </row>
    <row r="163" spans="1:2">
      <c r="A163" t="s">
        <v>2269</v>
      </c>
      <c r="B163" s="482">
        <v>7</v>
      </c>
    </row>
    <row r="164" spans="1:2">
      <c r="A164" t="s">
        <v>2270</v>
      </c>
      <c r="B164" s="482">
        <v>7</v>
      </c>
    </row>
    <row r="165" spans="1:2">
      <c r="A165" t="s">
        <v>731</v>
      </c>
      <c r="B165" s="482">
        <v>1</v>
      </c>
    </row>
    <row r="166" spans="1:2">
      <c r="A166" t="s">
        <v>2271</v>
      </c>
      <c r="B166" s="482">
        <v>7</v>
      </c>
    </row>
    <row r="167" spans="1:2">
      <c r="A167" t="s">
        <v>732</v>
      </c>
      <c r="B167" s="482">
        <v>1</v>
      </c>
    </row>
    <row r="168" spans="1:2">
      <c r="A168" t="s">
        <v>2272</v>
      </c>
      <c r="B168" s="482">
        <v>7</v>
      </c>
    </row>
    <row r="169" spans="1:2">
      <c r="A169" t="s">
        <v>733</v>
      </c>
      <c r="B169" s="482">
        <v>1</v>
      </c>
    </row>
    <row r="170" spans="1:2">
      <c r="A170" t="s">
        <v>734</v>
      </c>
      <c r="B170" s="482">
        <v>1</v>
      </c>
    </row>
    <row r="171" spans="1:2">
      <c r="A171" t="s">
        <v>735</v>
      </c>
      <c r="B171" s="482">
        <v>1</v>
      </c>
    </row>
    <row r="172" spans="1:2">
      <c r="A172" t="s">
        <v>736</v>
      </c>
      <c r="B172" s="482">
        <v>5</v>
      </c>
    </row>
    <row r="173" spans="1:2">
      <c r="A173" t="s">
        <v>2273</v>
      </c>
      <c r="B173" s="482">
        <v>5</v>
      </c>
    </row>
    <row r="174" spans="1:2">
      <c r="A174" t="s">
        <v>2274</v>
      </c>
      <c r="B174" s="482">
        <v>5</v>
      </c>
    </row>
    <row r="175" spans="1:2">
      <c r="A175" t="s">
        <v>737</v>
      </c>
      <c r="B175" s="482">
        <v>1</v>
      </c>
    </row>
    <row r="176" spans="1:2">
      <c r="A176" t="s">
        <v>738</v>
      </c>
      <c r="B176" s="482">
        <v>2</v>
      </c>
    </row>
    <row r="177" spans="1:2">
      <c r="A177" t="s">
        <v>739</v>
      </c>
      <c r="B177" s="482">
        <v>2</v>
      </c>
    </row>
    <row r="178" spans="1:2">
      <c r="A178" t="s">
        <v>740</v>
      </c>
      <c r="B178" s="482">
        <v>0</v>
      </c>
    </row>
    <row r="179" spans="1:2">
      <c r="A179" t="s">
        <v>741</v>
      </c>
      <c r="B179" s="482">
        <v>0</v>
      </c>
    </row>
    <row r="180" spans="1:2">
      <c r="A180" t="s">
        <v>742</v>
      </c>
      <c r="B180" s="482">
        <v>0</v>
      </c>
    </row>
    <row r="181" spans="1:2">
      <c r="A181" t="s">
        <v>2275</v>
      </c>
      <c r="B181" s="482">
        <v>7</v>
      </c>
    </row>
    <row r="182" spans="1:2">
      <c r="A182" t="s">
        <v>743</v>
      </c>
      <c r="B182" s="482">
        <v>0</v>
      </c>
    </row>
    <row r="183" spans="1:2">
      <c r="A183" t="s">
        <v>2276</v>
      </c>
      <c r="B183" s="482">
        <v>7</v>
      </c>
    </row>
    <row r="184" spans="1:2">
      <c r="A184" t="s">
        <v>744</v>
      </c>
      <c r="B184" s="482">
        <v>1</v>
      </c>
    </row>
    <row r="185" spans="1:2">
      <c r="A185" t="s">
        <v>745</v>
      </c>
      <c r="B185" s="482">
        <v>1</v>
      </c>
    </row>
    <row r="186" spans="1:2">
      <c r="A186" t="s">
        <v>746</v>
      </c>
      <c r="B186" s="482">
        <v>1</v>
      </c>
    </row>
    <row r="187" spans="1:2">
      <c r="A187" t="s">
        <v>747</v>
      </c>
      <c r="B187" s="482">
        <v>1</v>
      </c>
    </row>
    <row r="188" spans="1:2">
      <c r="A188" t="s">
        <v>2277</v>
      </c>
      <c r="B188" s="482">
        <v>7</v>
      </c>
    </row>
    <row r="189" spans="1:2">
      <c r="A189" t="s">
        <v>2278</v>
      </c>
      <c r="B189" s="482">
        <v>7</v>
      </c>
    </row>
    <row r="190" spans="1:2">
      <c r="A190" t="s">
        <v>2279</v>
      </c>
      <c r="B190" s="482">
        <v>7</v>
      </c>
    </row>
    <row r="191" spans="1:2">
      <c r="A191" t="s">
        <v>748</v>
      </c>
      <c r="B191" s="482">
        <v>1</v>
      </c>
    </row>
    <row r="192" spans="1:2">
      <c r="A192" t="s">
        <v>749</v>
      </c>
      <c r="B192" s="482">
        <v>1</v>
      </c>
    </row>
    <row r="193" spans="1:2">
      <c r="A193" t="s">
        <v>2280</v>
      </c>
      <c r="B193" s="482">
        <v>7</v>
      </c>
    </row>
    <row r="194" spans="1:2">
      <c r="A194" t="s">
        <v>750</v>
      </c>
      <c r="B194" s="482">
        <v>1</v>
      </c>
    </row>
    <row r="195" spans="1:2">
      <c r="A195" t="s">
        <v>2281</v>
      </c>
      <c r="B195" s="482">
        <v>7</v>
      </c>
    </row>
    <row r="196" spans="1:2">
      <c r="A196" t="s">
        <v>2282</v>
      </c>
      <c r="B196" s="482">
        <v>7</v>
      </c>
    </row>
    <row r="197" spans="1:2">
      <c r="A197" t="s">
        <v>2283</v>
      </c>
      <c r="B197" s="482">
        <v>7</v>
      </c>
    </row>
    <row r="198" spans="1:2">
      <c r="A198" t="s">
        <v>2284</v>
      </c>
      <c r="B198" s="482">
        <v>7</v>
      </c>
    </row>
    <row r="199" spans="1:2">
      <c r="A199" t="s">
        <v>751</v>
      </c>
      <c r="B199" s="482">
        <v>1</v>
      </c>
    </row>
    <row r="200" spans="1:2">
      <c r="A200" t="s">
        <v>2285</v>
      </c>
      <c r="B200" s="482">
        <v>7</v>
      </c>
    </row>
    <row r="201" spans="1:2">
      <c r="A201" t="s">
        <v>2286</v>
      </c>
      <c r="B201" s="482">
        <v>5</v>
      </c>
    </row>
    <row r="202" spans="1:2">
      <c r="A202" t="s">
        <v>752</v>
      </c>
      <c r="B202" s="482">
        <v>5</v>
      </c>
    </row>
    <row r="203" spans="1:2">
      <c r="A203" t="s">
        <v>753</v>
      </c>
      <c r="B203" s="482">
        <v>1</v>
      </c>
    </row>
    <row r="204" spans="1:2">
      <c r="A204" t="s">
        <v>2287</v>
      </c>
      <c r="B204" s="482">
        <v>7</v>
      </c>
    </row>
    <row r="205" spans="1:2">
      <c r="A205" t="s">
        <v>754</v>
      </c>
      <c r="B205" s="482">
        <v>1</v>
      </c>
    </row>
    <row r="206" spans="1:2">
      <c r="A206" t="s">
        <v>2288</v>
      </c>
      <c r="B206" s="482">
        <v>7</v>
      </c>
    </row>
    <row r="207" spans="1:2">
      <c r="A207" t="s">
        <v>2289</v>
      </c>
      <c r="B207" s="482">
        <v>7</v>
      </c>
    </row>
    <row r="208" spans="1:2">
      <c r="A208" t="s">
        <v>2290</v>
      </c>
      <c r="B208" s="482">
        <v>7</v>
      </c>
    </row>
    <row r="209" spans="1:2">
      <c r="A209" t="s">
        <v>2291</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7</v>
      </c>
    </row>
    <row r="219" spans="1:2">
      <c r="A219" t="s">
        <v>764</v>
      </c>
      <c r="B219" s="482">
        <v>1</v>
      </c>
    </row>
    <row r="220" spans="1:2">
      <c r="A220" t="s">
        <v>2293</v>
      </c>
      <c r="B220" s="482">
        <v>7</v>
      </c>
    </row>
    <row r="221" spans="1:2">
      <c r="A221" t="s">
        <v>2298</v>
      </c>
      <c r="B221" s="482">
        <v>7</v>
      </c>
    </row>
    <row r="222" spans="1:2">
      <c r="A222" t="s">
        <v>2299</v>
      </c>
      <c r="B222" s="482">
        <v>7</v>
      </c>
    </row>
    <row r="223" spans="1:2">
      <c r="A223" t="s">
        <v>2300</v>
      </c>
      <c r="B223" s="482">
        <v>7</v>
      </c>
    </row>
    <row r="224" spans="1:2">
      <c r="A224" t="s">
        <v>1887</v>
      </c>
      <c r="B224" s="482">
        <v>1</v>
      </c>
    </row>
    <row r="225" spans="1:2">
      <c r="A225" t="s">
        <v>2301</v>
      </c>
      <c r="B225" s="482">
        <v>7</v>
      </c>
    </row>
    <row r="226" spans="1:2">
      <c r="A226" t="s">
        <v>2302</v>
      </c>
      <c r="B226" s="482">
        <v>7</v>
      </c>
    </row>
    <row r="227" spans="1:2">
      <c r="A227" t="s">
        <v>2303</v>
      </c>
      <c r="B227" s="482">
        <v>7</v>
      </c>
    </row>
    <row r="228" spans="1:2">
      <c r="A228" t="s">
        <v>2304</v>
      </c>
      <c r="B228" s="482">
        <v>7</v>
      </c>
    </row>
    <row r="229" spans="1:2">
      <c r="A229" t="s">
        <v>1888</v>
      </c>
      <c r="B229" s="482">
        <v>7</v>
      </c>
    </row>
    <row r="230" spans="1:2">
      <c r="A230" t="s">
        <v>1889</v>
      </c>
      <c r="B230" s="482">
        <v>5</v>
      </c>
    </row>
    <row r="231" spans="1:2">
      <c r="A231" t="s">
        <v>1890</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1891</v>
      </c>
      <c r="B241" s="482">
        <v>1</v>
      </c>
    </row>
    <row r="242" spans="1:2">
      <c r="A242" t="s">
        <v>1892</v>
      </c>
      <c r="B242" s="482">
        <v>1</v>
      </c>
    </row>
    <row r="243" spans="1:2">
      <c r="A243" t="s">
        <v>1893</v>
      </c>
      <c r="B243" s="482">
        <v>1</v>
      </c>
    </row>
    <row r="244" spans="1:2">
      <c r="A244" t="s">
        <v>1894</v>
      </c>
      <c r="B244" s="482">
        <v>1</v>
      </c>
    </row>
    <row r="245" spans="1:2">
      <c r="A245" t="s">
        <v>1895</v>
      </c>
      <c r="B245" s="482">
        <v>1</v>
      </c>
    </row>
    <row r="246" spans="1:2">
      <c r="A246" t="s">
        <v>1896</v>
      </c>
      <c r="B246" s="482">
        <v>1</v>
      </c>
    </row>
    <row r="247" spans="1:2">
      <c r="A247" t="s">
        <v>1897</v>
      </c>
      <c r="B247" s="482">
        <v>1</v>
      </c>
    </row>
    <row r="248" spans="1:2">
      <c r="A248" t="s">
        <v>1898</v>
      </c>
      <c r="B248" s="482">
        <v>1</v>
      </c>
    </row>
    <row r="249" spans="1:2">
      <c r="A249" t="s">
        <v>1899</v>
      </c>
      <c r="B249" s="482">
        <v>1</v>
      </c>
    </row>
    <row r="250" spans="1:2">
      <c r="A250" t="s">
        <v>1900</v>
      </c>
      <c r="B250" s="482">
        <v>1</v>
      </c>
    </row>
    <row r="251" spans="1:2">
      <c r="A251" t="s">
        <v>1901</v>
      </c>
      <c r="B251" s="482">
        <v>1</v>
      </c>
    </row>
    <row r="252" spans="1:2">
      <c r="A252" t="s">
        <v>1902</v>
      </c>
      <c r="B252" s="482">
        <v>1</v>
      </c>
    </row>
    <row r="253" spans="1:2">
      <c r="A253" t="s">
        <v>1903</v>
      </c>
      <c r="B253" s="482">
        <v>1</v>
      </c>
    </row>
    <row r="254" spans="1:2">
      <c r="A254" t="s">
        <v>1904</v>
      </c>
      <c r="B254" s="482">
        <v>1</v>
      </c>
    </row>
    <row r="255" spans="1:2">
      <c r="A255" t="s">
        <v>1905</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2073</v>
      </c>
      <c r="B393" s="482">
        <v>1</v>
      </c>
    </row>
    <row r="394" spans="1:2">
      <c r="A394" t="s">
        <v>2074</v>
      </c>
      <c r="B394" s="482">
        <v>1</v>
      </c>
    </row>
    <row r="395" spans="1:2">
      <c r="A395" t="s">
        <v>2075</v>
      </c>
      <c r="B395" s="482">
        <v>1</v>
      </c>
    </row>
    <row r="396" spans="1:2">
      <c r="A396" t="s">
        <v>2076</v>
      </c>
      <c r="B396" s="482">
        <v>1</v>
      </c>
    </row>
    <row r="397" spans="1:2">
      <c r="A397" t="s">
        <v>2077</v>
      </c>
      <c r="B397" s="482">
        <v>1</v>
      </c>
    </row>
    <row r="398" spans="1:2">
      <c r="A398" t="s">
        <v>2081</v>
      </c>
      <c r="B398" s="482">
        <v>1</v>
      </c>
    </row>
    <row r="399" spans="1:2">
      <c r="A399" t="s">
        <v>2078</v>
      </c>
      <c r="B399" s="482">
        <v>1</v>
      </c>
    </row>
    <row r="400" spans="1:2">
      <c r="A400" t="s">
        <v>2079</v>
      </c>
      <c r="B400" s="482">
        <v>1</v>
      </c>
    </row>
    <row r="401" spans="1:2">
      <c r="A401" t="s">
        <v>2080</v>
      </c>
      <c r="B401" s="482">
        <v>1</v>
      </c>
    </row>
    <row r="402" spans="1:2">
      <c r="A402" t="s">
        <v>2159</v>
      </c>
      <c r="B402" s="482">
        <v>1</v>
      </c>
    </row>
    <row r="403" spans="1:2">
      <c r="A403" t="s">
        <v>2160</v>
      </c>
      <c r="B403" s="482">
        <v>1</v>
      </c>
    </row>
    <row r="404" spans="1:2">
      <c r="A404" t="s">
        <v>2161</v>
      </c>
      <c r="B404" s="482">
        <v>1</v>
      </c>
    </row>
    <row r="405" spans="1:2">
      <c r="A405" t="s">
        <v>2162</v>
      </c>
      <c r="B405" s="482">
        <v>1</v>
      </c>
    </row>
    <row r="406" spans="1:2">
      <c r="A406" t="s">
        <v>2163</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2</v>
      </c>
    </row>
    <row r="419" spans="1:2">
      <c r="A419" t="s">
        <v>923</v>
      </c>
      <c r="B419" s="482">
        <v>2</v>
      </c>
    </row>
    <row r="420" spans="1:2">
      <c r="A420" t="s">
        <v>924</v>
      </c>
      <c r="B420" s="482">
        <v>1</v>
      </c>
    </row>
    <row r="421" spans="1:2">
      <c r="A421" t="s">
        <v>925</v>
      </c>
      <c r="B421" s="482">
        <v>2</v>
      </c>
    </row>
    <row r="422" spans="1:2">
      <c r="A422" t="s">
        <v>926</v>
      </c>
      <c r="B422" s="482">
        <v>2</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2137</v>
      </c>
      <c r="B433" s="482">
        <v>1</v>
      </c>
    </row>
    <row r="434" spans="1:2">
      <c r="A434" t="s">
        <v>2138</v>
      </c>
      <c r="B434" s="482">
        <v>1</v>
      </c>
    </row>
    <row r="435" spans="1:2">
      <c r="A435" t="s">
        <v>2139</v>
      </c>
      <c r="B435" s="482">
        <v>1</v>
      </c>
    </row>
    <row r="436" spans="1:2">
      <c r="A436" t="s">
        <v>2140</v>
      </c>
      <c r="B436" s="482">
        <v>1</v>
      </c>
    </row>
    <row r="437" spans="1:2">
      <c r="A437" t="s">
        <v>2443</v>
      </c>
      <c r="B437" s="482">
        <v>2</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2141</v>
      </c>
      <c r="B452" s="482">
        <v>1</v>
      </c>
    </row>
    <row r="453" spans="1:2">
      <c r="A453" t="s">
        <v>2142</v>
      </c>
      <c r="B453" s="482">
        <v>1</v>
      </c>
    </row>
    <row r="454" spans="1:2">
      <c r="A454" t="s">
        <v>2143</v>
      </c>
      <c r="B454" s="482">
        <v>1</v>
      </c>
    </row>
    <row r="455" spans="1:2">
      <c r="A455" t="s">
        <v>2144</v>
      </c>
      <c r="B455" s="482">
        <v>1</v>
      </c>
    </row>
    <row r="456" spans="1:2">
      <c r="A456" t="s">
        <v>2145</v>
      </c>
      <c r="B456" s="482">
        <v>1</v>
      </c>
    </row>
    <row r="457" spans="1:2">
      <c r="A457" t="s">
        <v>2146</v>
      </c>
      <c r="B457" s="482">
        <v>1</v>
      </c>
    </row>
    <row r="458" spans="1:2">
      <c r="A458" t="s">
        <v>951</v>
      </c>
      <c r="B458" s="482">
        <v>7</v>
      </c>
    </row>
    <row r="459" spans="1:2">
      <c r="A459" t="s">
        <v>2444</v>
      </c>
      <c r="B459" s="482">
        <v>2</v>
      </c>
    </row>
    <row r="460" spans="1:2">
      <c r="A460" t="s">
        <v>952</v>
      </c>
      <c r="B460" s="482">
        <v>1</v>
      </c>
    </row>
    <row r="461" spans="1:2">
      <c r="A461" t="s">
        <v>953</v>
      </c>
      <c r="B461" s="482">
        <v>1</v>
      </c>
    </row>
    <row r="462" spans="1:2">
      <c r="A462" t="s">
        <v>954</v>
      </c>
      <c r="B462" s="482">
        <v>7</v>
      </c>
    </row>
    <row r="463" spans="1:2">
      <c r="A463" t="s">
        <v>955</v>
      </c>
      <c r="B463" s="482">
        <v>7</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7</v>
      </c>
    </row>
    <row r="469" spans="1:2">
      <c r="A469" t="s">
        <v>961</v>
      </c>
      <c r="B469" s="482">
        <v>7</v>
      </c>
    </row>
    <row r="470" spans="1:2">
      <c r="A470" t="s">
        <v>962</v>
      </c>
      <c r="B470" s="482">
        <v>2</v>
      </c>
    </row>
    <row r="471" spans="1:2">
      <c r="A471" t="s">
        <v>963</v>
      </c>
      <c r="B471" s="482">
        <v>2</v>
      </c>
    </row>
    <row r="472" spans="1:2">
      <c r="A472" t="s">
        <v>964</v>
      </c>
      <c r="B472" s="482">
        <v>2</v>
      </c>
    </row>
    <row r="473" spans="1:2">
      <c r="A473" t="s">
        <v>2147</v>
      </c>
      <c r="B473" s="482">
        <v>1</v>
      </c>
    </row>
    <row r="474" spans="1:2">
      <c r="A474" t="s">
        <v>2148</v>
      </c>
      <c r="B474" s="482">
        <v>1</v>
      </c>
    </row>
    <row r="475" spans="1:2">
      <c r="A475" t="s">
        <v>2149</v>
      </c>
      <c r="B475" s="482">
        <v>1</v>
      </c>
    </row>
    <row r="476" spans="1:2">
      <c r="A476" t="s">
        <v>2150</v>
      </c>
      <c r="B476" s="482">
        <v>1</v>
      </c>
    </row>
    <row r="477" spans="1:2">
      <c r="A477" t="s">
        <v>965</v>
      </c>
      <c r="B477" s="482">
        <v>1</v>
      </c>
    </row>
    <row r="478" spans="1:2">
      <c r="A478" t="s">
        <v>966</v>
      </c>
      <c r="B478" s="482">
        <v>2</v>
      </c>
    </row>
    <row r="479" spans="1:2">
      <c r="A479" t="s">
        <v>967</v>
      </c>
      <c r="B479" s="482">
        <v>2</v>
      </c>
    </row>
    <row r="480" spans="1:2">
      <c r="A480" t="s">
        <v>968</v>
      </c>
      <c r="B480" s="482">
        <v>2</v>
      </c>
    </row>
    <row r="481" spans="1:2">
      <c r="A481" t="s">
        <v>2151</v>
      </c>
      <c r="B481" s="482">
        <v>1</v>
      </c>
    </row>
    <row r="482" spans="1:2">
      <c r="A482" t="s">
        <v>2152</v>
      </c>
      <c r="B482" s="482">
        <v>1</v>
      </c>
    </row>
    <row r="483" spans="1:2">
      <c r="A483" t="s">
        <v>2153</v>
      </c>
      <c r="B483" s="482">
        <v>1</v>
      </c>
    </row>
    <row r="484" spans="1:2">
      <c r="A484" t="s">
        <v>2154</v>
      </c>
      <c r="B484" s="482">
        <v>1</v>
      </c>
    </row>
    <row r="485" spans="1:2">
      <c r="A485" t="s">
        <v>2155</v>
      </c>
      <c r="B485" s="482">
        <v>1</v>
      </c>
    </row>
    <row r="486" spans="1:2">
      <c r="A486" t="s">
        <v>2156</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2083</v>
      </c>
      <c r="B504" s="482">
        <v>7</v>
      </c>
    </row>
    <row r="505" spans="1:2">
      <c r="A505" t="s">
        <v>2084</v>
      </c>
      <c r="B505" s="482">
        <v>7</v>
      </c>
    </row>
    <row r="506" spans="1:2">
      <c r="A506" t="s">
        <v>2085</v>
      </c>
      <c r="B506" s="482">
        <v>7</v>
      </c>
    </row>
    <row r="507" spans="1:2">
      <c r="A507" t="s">
        <v>2086</v>
      </c>
      <c r="B507" s="482">
        <v>7</v>
      </c>
    </row>
    <row r="508" spans="1:2">
      <c r="A508" t="s">
        <v>2087</v>
      </c>
      <c r="B508" s="482">
        <v>7</v>
      </c>
    </row>
    <row r="509" spans="1:2">
      <c r="A509" t="s">
        <v>2088</v>
      </c>
      <c r="B509" s="482">
        <v>7</v>
      </c>
    </row>
    <row r="510" spans="1:2">
      <c r="A510" t="s">
        <v>2425</v>
      </c>
      <c r="B510" s="482">
        <v>7</v>
      </c>
    </row>
    <row r="511" spans="1:2">
      <c r="A511" t="s">
        <v>2089</v>
      </c>
      <c r="B511" s="482">
        <v>7</v>
      </c>
    </row>
    <row r="512" spans="1:2">
      <c r="A512" t="s">
        <v>2090</v>
      </c>
      <c r="B512" s="482">
        <v>7</v>
      </c>
    </row>
    <row r="513" spans="1:2">
      <c r="A513" t="s">
        <v>2091</v>
      </c>
      <c r="B513" s="482">
        <v>7</v>
      </c>
    </row>
    <row r="514" spans="1:2">
      <c r="A514" t="s">
        <v>2092</v>
      </c>
      <c r="B514" s="482">
        <v>7</v>
      </c>
    </row>
    <row r="515" spans="1:2">
      <c r="A515" t="s">
        <v>2093</v>
      </c>
      <c r="B515" s="482">
        <v>7</v>
      </c>
    </row>
    <row r="516" spans="1:2">
      <c r="A516" t="s">
        <v>2094</v>
      </c>
      <c r="B516" s="482">
        <v>7</v>
      </c>
    </row>
    <row r="517" spans="1:2">
      <c r="A517" t="s">
        <v>2095</v>
      </c>
      <c r="B517" s="482">
        <v>0</v>
      </c>
    </row>
    <row r="518" spans="1:2">
      <c r="A518" t="s">
        <v>2096</v>
      </c>
      <c r="B518" s="482">
        <v>0</v>
      </c>
    </row>
    <row r="519" spans="1:2">
      <c r="A519" t="s">
        <v>2097</v>
      </c>
      <c r="B519" s="482">
        <v>7</v>
      </c>
    </row>
    <row r="520" spans="1:2">
      <c r="A520" t="s">
        <v>2423</v>
      </c>
      <c r="B520" s="482">
        <v>3</v>
      </c>
    </row>
    <row r="521" spans="1:2">
      <c r="A521" t="s">
        <v>2098</v>
      </c>
      <c r="B521" s="482">
        <v>7</v>
      </c>
    </row>
    <row r="522" spans="1:2">
      <c r="A522" t="s">
        <v>2407</v>
      </c>
      <c r="B522" s="482">
        <v>7</v>
      </c>
    </row>
    <row r="523" spans="1:2">
      <c r="A523" t="s">
        <v>2408</v>
      </c>
      <c r="B523" s="482">
        <v>7</v>
      </c>
    </row>
    <row r="524" spans="1:2">
      <c r="A524" t="s">
        <v>2100</v>
      </c>
      <c r="B524" s="482">
        <v>7</v>
      </c>
    </row>
    <row r="525" spans="1:2">
      <c r="A525" t="s">
        <v>2101</v>
      </c>
      <c r="B525" s="482">
        <v>7</v>
      </c>
    </row>
    <row r="526" spans="1:2">
      <c r="A526" t="s">
        <v>2414</v>
      </c>
      <c r="B526" s="482">
        <v>7</v>
      </c>
    </row>
    <row r="527" spans="1:2">
      <c r="A527" t="s">
        <v>2409</v>
      </c>
      <c r="B527" s="482">
        <v>7</v>
      </c>
    </row>
    <row r="528" spans="1:2">
      <c r="A528" t="s">
        <v>2102</v>
      </c>
      <c r="B528" s="482">
        <v>7</v>
      </c>
    </row>
    <row r="529" spans="1:2">
      <c r="A529" t="s">
        <v>2410</v>
      </c>
      <c r="B529" s="482">
        <v>7</v>
      </c>
    </row>
    <row r="530" spans="1:2">
      <c r="A530" t="s">
        <v>2103</v>
      </c>
      <c r="B530" s="482">
        <v>7</v>
      </c>
    </row>
    <row r="531" spans="1:2">
      <c r="A531" t="s">
        <v>2104</v>
      </c>
      <c r="B531" s="482">
        <v>7</v>
      </c>
    </row>
    <row r="532" spans="1:2">
      <c r="A532" t="s">
        <v>2105</v>
      </c>
      <c r="B532" s="482">
        <v>7</v>
      </c>
    </row>
    <row r="533" spans="1:2">
      <c r="A533" t="s">
        <v>2106</v>
      </c>
      <c r="B533" s="482">
        <v>7</v>
      </c>
    </row>
    <row r="534" spans="1:2">
      <c r="A534" t="s">
        <v>2107</v>
      </c>
      <c r="B534" s="482">
        <v>7</v>
      </c>
    </row>
    <row r="535" spans="1:2">
      <c r="A535" t="s">
        <v>2108</v>
      </c>
      <c r="B535" s="482">
        <v>7</v>
      </c>
    </row>
    <row r="536" spans="1:2">
      <c r="A536" t="s">
        <v>2109</v>
      </c>
      <c r="B536" s="482">
        <v>7</v>
      </c>
    </row>
    <row r="537" spans="1:2">
      <c r="A537" t="s">
        <v>2110</v>
      </c>
      <c r="B537" s="482">
        <v>7</v>
      </c>
    </row>
    <row r="538" spans="1:2">
      <c r="A538" t="s">
        <v>2111</v>
      </c>
      <c r="B538" s="482">
        <v>7</v>
      </c>
    </row>
    <row r="539" spans="1:2">
      <c r="A539" t="s">
        <v>2112</v>
      </c>
      <c r="B539" s="482">
        <v>7</v>
      </c>
    </row>
    <row r="540" spans="1:2">
      <c r="A540" t="s">
        <v>2113</v>
      </c>
      <c r="B540" s="482">
        <v>7</v>
      </c>
    </row>
    <row r="541" spans="1:2">
      <c r="A541" t="s">
        <v>2114</v>
      </c>
      <c r="B541" s="482">
        <v>7</v>
      </c>
    </row>
    <row r="542" spans="1:2">
      <c r="A542" t="s">
        <v>2115</v>
      </c>
      <c r="B542" s="482">
        <v>7</v>
      </c>
    </row>
    <row r="543" spans="1:2">
      <c r="A543" t="s">
        <v>2378</v>
      </c>
      <c r="B543" s="482">
        <v>0</v>
      </c>
    </row>
    <row r="544" spans="1:2">
      <c r="A544" t="s">
        <v>2116</v>
      </c>
      <c r="B544" s="482">
        <v>7</v>
      </c>
    </row>
    <row r="545" spans="1:2">
      <c r="A545" t="s">
        <v>2117</v>
      </c>
      <c r="B545" s="482">
        <v>7</v>
      </c>
    </row>
    <row r="546" spans="1:2">
      <c r="A546" t="s">
        <v>2118</v>
      </c>
      <c r="B546" s="482">
        <v>7</v>
      </c>
    </row>
    <row r="547" spans="1:2">
      <c r="A547" t="s">
        <v>2119</v>
      </c>
      <c r="B547" s="482">
        <v>7</v>
      </c>
    </row>
    <row r="548" spans="1:2">
      <c r="A548" t="s">
        <v>2120</v>
      </c>
      <c r="B548" s="482">
        <v>7</v>
      </c>
    </row>
    <row r="549" spans="1:2">
      <c r="A549" t="s">
        <v>2121</v>
      </c>
      <c r="B549" s="482">
        <v>7</v>
      </c>
    </row>
    <row r="550" spans="1:2">
      <c r="A550" t="s">
        <v>2421</v>
      </c>
      <c r="B550" s="482">
        <v>7</v>
      </c>
    </row>
    <row r="551" spans="1:2">
      <c r="A551" t="s">
        <v>2122</v>
      </c>
      <c r="B551" s="482">
        <v>7</v>
      </c>
    </row>
    <row r="552" spans="1:2">
      <c r="A552" t="s">
        <v>2123</v>
      </c>
      <c r="B552" s="482">
        <v>7</v>
      </c>
    </row>
    <row r="553" spans="1:2">
      <c r="A553" t="s">
        <v>2405</v>
      </c>
      <c r="B553" s="482">
        <v>7</v>
      </c>
    </row>
    <row r="554" spans="1:2">
      <c r="A554" t="s">
        <v>2412</v>
      </c>
      <c r="B554" s="482">
        <v>7</v>
      </c>
    </row>
    <row r="555" spans="1:2">
      <c r="A555" t="s">
        <v>2124</v>
      </c>
      <c r="B555" s="482">
        <v>7</v>
      </c>
    </row>
    <row r="556" spans="1:2">
      <c r="A556" t="s">
        <v>2125</v>
      </c>
      <c r="B556" s="482">
        <v>7</v>
      </c>
    </row>
    <row r="557" spans="1:2">
      <c r="A557" t="s">
        <v>2379</v>
      </c>
      <c r="B557" s="482">
        <v>0</v>
      </c>
    </row>
    <row r="558" spans="1:2">
      <c r="A558" t="s">
        <v>2126</v>
      </c>
      <c r="B558" s="482">
        <v>7</v>
      </c>
    </row>
    <row r="559" spans="1:2">
      <c r="A559" t="s">
        <v>2127</v>
      </c>
      <c r="B559" s="482">
        <v>7</v>
      </c>
    </row>
    <row r="560" spans="1:2">
      <c r="A560" t="s">
        <v>2128</v>
      </c>
      <c r="B560" s="482">
        <v>7</v>
      </c>
    </row>
    <row r="561" spans="1:2">
      <c r="A561" t="s">
        <v>2129</v>
      </c>
      <c r="B561" s="482">
        <v>7</v>
      </c>
    </row>
    <row r="562" spans="1:2">
      <c r="A562" t="s">
        <v>2380</v>
      </c>
      <c r="B562" s="482">
        <v>0</v>
      </c>
    </row>
    <row r="563" spans="1:2">
      <c r="A563" t="s">
        <v>2130</v>
      </c>
      <c r="B563" s="482">
        <v>7</v>
      </c>
    </row>
    <row r="564" spans="1:2">
      <c r="A564" t="s">
        <v>2416</v>
      </c>
      <c r="B564" s="482">
        <v>7</v>
      </c>
    </row>
    <row r="565" spans="1:2">
      <c r="A565" t="s">
        <v>2131</v>
      </c>
      <c r="B565" s="482">
        <v>7</v>
      </c>
    </row>
    <row r="566" spans="1:2">
      <c r="A566" t="s">
        <v>2132</v>
      </c>
      <c r="B566" s="482">
        <v>7</v>
      </c>
    </row>
    <row r="567" spans="1:2">
      <c r="A567" t="s">
        <v>2133</v>
      </c>
      <c r="B567" s="482">
        <v>7</v>
      </c>
    </row>
    <row r="568" spans="1:2">
      <c r="A568" t="s">
        <v>2422</v>
      </c>
      <c r="B568" s="482">
        <v>7</v>
      </c>
    </row>
    <row r="569" spans="1:2">
      <c r="A569" t="s">
        <v>2134</v>
      </c>
      <c r="B569" s="482">
        <v>7</v>
      </c>
    </row>
    <row r="570" spans="1:2">
      <c r="A570" t="s">
        <v>2135</v>
      </c>
      <c r="B570" s="482">
        <v>7</v>
      </c>
    </row>
    <row r="571" spans="1:2">
      <c r="A571" t="s">
        <v>2136</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2437</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2</v>
      </c>
    </row>
    <row r="614" spans="1:2">
      <c r="A614" t="s">
        <v>1027</v>
      </c>
      <c r="B614" s="482">
        <v>1</v>
      </c>
    </row>
    <row r="615" spans="1:2">
      <c r="A615" t="s">
        <v>1028</v>
      </c>
      <c r="B615" s="482">
        <v>1</v>
      </c>
    </row>
    <row r="616" spans="1:2">
      <c r="A616" t="s">
        <v>1029</v>
      </c>
      <c r="B616" s="482">
        <v>1</v>
      </c>
    </row>
    <row r="617" spans="1:2">
      <c r="A617" t="s">
        <v>1961</v>
      </c>
      <c r="B617" s="482">
        <v>1</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5</v>
      </c>
    </row>
    <row r="628" spans="1:2">
      <c r="A628" t="s">
        <v>1040</v>
      </c>
      <c r="B628" s="482">
        <v>1</v>
      </c>
    </row>
    <row r="629" spans="1:2">
      <c r="A629" t="s">
        <v>1041</v>
      </c>
      <c r="B629" s="482">
        <v>5</v>
      </c>
    </row>
    <row r="630" spans="1:2">
      <c r="A630" t="s">
        <v>1042</v>
      </c>
      <c r="B630" s="482">
        <v>2</v>
      </c>
    </row>
    <row r="631" spans="1:2">
      <c r="A631" t="s">
        <v>1043</v>
      </c>
      <c r="B631" s="482">
        <v>1</v>
      </c>
    </row>
    <row r="632" spans="1:2">
      <c r="A632" t="s">
        <v>1044</v>
      </c>
      <c r="B632" s="482">
        <v>1</v>
      </c>
    </row>
    <row r="633" spans="1:2">
      <c r="A633" t="s">
        <v>1045</v>
      </c>
      <c r="B633" s="482">
        <v>1</v>
      </c>
    </row>
    <row r="634" spans="1:2">
      <c r="A634" t="s">
        <v>2440</v>
      </c>
      <c r="B634" s="482">
        <v>1</v>
      </c>
    </row>
    <row r="635" spans="1:2">
      <c r="A635" t="s">
        <v>2441</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2429</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2442</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2165</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1131</v>
      </c>
      <c r="B724" s="482">
        <v>0</v>
      </c>
    </row>
    <row r="725" spans="1:2">
      <c r="A725" t="s">
        <v>1132</v>
      </c>
      <c r="B725" s="482">
        <v>1</v>
      </c>
    </row>
    <row r="726" spans="1:2">
      <c r="A726" t="s">
        <v>1133</v>
      </c>
      <c r="B726" s="482">
        <v>1</v>
      </c>
    </row>
    <row r="727" spans="1:2">
      <c r="A727" t="s">
        <v>1134</v>
      </c>
      <c r="B727" s="482">
        <v>0</v>
      </c>
    </row>
    <row r="728" spans="1:2">
      <c r="A728" t="s">
        <v>1135</v>
      </c>
      <c r="B728" s="482">
        <v>1</v>
      </c>
    </row>
    <row r="729" spans="1:2">
      <c r="A729" t="s">
        <v>1136</v>
      </c>
      <c r="B729" s="482">
        <v>1</v>
      </c>
    </row>
    <row r="730" spans="1:2">
      <c r="A730" t="s">
        <v>1137</v>
      </c>
      <c r="B730" s="482">
        <v>1</v>
      </c>
    </row>
    <row r="731" spans="1:2">
      <c r="A731" t="s">
        <v>1138</v>
      </c>
      <c r="B731" s="482">
        <v>1</v>
      </c>
    </row>
    <row r="732" spans="1:2">
      <c r="A732" t="s">
        <v>1139</v>
      </c>
      <c r="B732" s="482">
        <v>1</v>
      </c>
    </row>
    <row r="733" spans="1:2">
      <c r="A733" t="s">
        <v>1140</v>
      </c>
      <c r="B733" s="482">
        <v>1</v>
      </c>
    </row>
    <row r="734" spans="1:2">
      <c r="A734" t="s">
        <v>1141</v>
      </c>
      <c r="B734" s="482">
        <v>1</v>
      </c>
    </row>
    <row r="735" spans="1:2">
      <c r="A735" t="s">
        <v>1142</v>
      </c>
      <c r="B735" s="482">
        <v>1</v>
      </c>
    </row>
    <row r="736" spans="1:2">
      <c r="A736" t="s">
        <v>1143</v>
      </c>
      <c r="B736" s="482">
        <v>1</v>
      </c>
    </row>
    <row r="737" spans="1:2">
      <c r="A737" t="s">
        <v>1144</v>
      </c>
      <c r="B737" s="482">
        <v>1</v>
      </c>
    </row>
    <row r="738" spans="1:2">
      <c r="A738" t="s">
        <v>1145</v>
      </c>
      <c r="B738" s="482">
        <v>1</v>
      </c>
    </row>
    <row r="739" spans="1:2">
      <c r="A739" t="s">
        <v>1146</v>
      </c>
      <c r="B739" s="482">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abSelected="1" topLeftCell="K1" zoomScale="70" zoomScaleNormal="70" workbookViewId="0">
      <selection activeCell="P1082" sqref="P1082"/>
    </sheetView>
  </sheetViews>
  <sheetFormatPr defaultColWidth="0" defaultRowHeight="13.8"/>
  <cols>
    <col min="1" max="1" width="2.59765625" customWidth="1"/>
    <col min="2" max="2" width="13.59765625" customWidth="1"/>
    <col min="3" max="3" width="27.09765625" customWidth="1"/>
    <col min="4" max="4" width="42.09765625" customWidth="1"/>
    <col min="5" max="5" width="20.59765625" customWidth="1"/>
    <col min="6" max="7" width="40.59765625" customWidth="1"/>
    <col min="8" max="8" width="6.09765625" customWidth="1"/>
    <col min="9" max="9" width="51.09765625" customWidth="1"/>
    <col min="10" max="10" width="10.5" bestFit="1" customWidth="1"/>
    <col min="11" max="11" width="37.09765625" customWidth="1"/>
    <col min="12" max="12" width="20.59765625" customWidth="1"/>
    <col min="13" max="14" width="24.5" customWidth="1"/>
    <col min="15" max="15" width="22" customWidth="1"/>
    <col min="16" max="16" width="50.59765625" customWidth="1"/>
    <col min="17" max="18" width="20.59765625" customWidth="1"/>
    <col min="19" max="19" width="18.59765625" bestFit="1" customWidth="1"/>
    <col min="20" max="20" width="37.09765625" bestFit="1" customWidth="1"/>
    <col min="21" max="21" width="30.5" bestFit="1" customWidth="1"/>
    <col min="22" max="22" width="21.09765625" customWidth="1"/>
    <col min="23" max="24" width="8.796875" customWidth="1"/>
    <col min="25" max="25" width="7" customWidth="1"/>
    <col min="26" max="45" width="0" hidden="1" customWidth="1"/>
    <col min="46" max="16384" width="8.796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1151</v>
      </c>
      <c r="R7" t="s">
        <v>1152</v>
      </c>
    </row>
    <row r="8" spans="1:25" ht="15" customHeight="1">
      <c r="B8" s="194" t="s">
        <v>8</v>
      </c>
      <c r="C8" s="194" t="s">
        <v>9</v>
      </c>
      <c r="D8" s="193" t="s">
        <v>119</v>
      </c>
      <c r="E8" s="193" t="s">
        <v>1153</v>
      </c>
      <c r="F8" s="197" t="s">
        <v>11</v>
      </c>
      <c r="G8" s="193" t="s">
        <v>12</v>
      </c>
      <c r="H8" s="195" t="s">
        <v>652</v>
      </c>
      <c r="I8" s="196" t="s">
        <v>13</v>
      </c>
      <c r="J8" s="196" t="s">
        <v>14</v>
      </c>
      <c r="K8" s="193" t="s">
        <v>1154</v>
      </c>
      <c r="L8" s="193" t="s">
        <v>1155</v>
      </c>
      <c r="M8" s="193" t="s">
        <v>1156</v>
      </c>
      <c r="N8" s="193" t="s">
        <v>1157</v>
      </c>
      <c r="O8" s="193" t="s">
        <v>1158</v>
      </c>
      <c r="P8" s="193" t="s">
        <v>1159</v>
      </c>
      <c r="Q8" s="193" t="s">
        <v>1160</v>
      </c>
      <c r="R8" s="193" t="s">
        <v>1161</v>
      </c>
      <c r="S8" s="193" t="s">
        <v>1162</v>
      </c>
      <c r="T8" s="193" t="s">
        <v>1163</v>
      </c>
      <c r="U8" s="193" t="s">
        <v>1164</v>
      </c>
      <c r="V8" s="193" t="s">
        <v>1165</v>
      </c>
      <c r="W8" s="193" t="s">
        <v>17</v>
      </c>
      <c r="X8" s="193" t="s">
        <v>1166</v>
      </c>
    </row>
    <row r="9" spans="1:25" ht="17.850000000000001" hidden="1" customHeight="1">
      <c r="B9" s="2" t="s">
        <v>26</v>
      </c>
      <c r="C9" s="2" t="s">
        <v>34</v>
      </c>
      <c r="D9" s="2" t="s">
        <v>1180</v>
      </c>
      <c r="E9" s="2" t="s">
        <v>38</v>
      </c>
      <c r="F9" s="2" t="s">
        <v>37</v>
      </c>
      <c r="G9" s="2" t="s">
        <v>38</v>
      </c>
      <c r="H9" s="56" t="str">
        <f>Table1[[#This Row],[Tabela]]&amp;Table1[[#This Row],[Campo]]</f>
        <v>ENERGY_CERTIFICATE_EST_INPUTn.a.</v>
      </c>
      <c r="I9" s="2" t="s">
        <v>1842</v>
      </c>
      <c r="J9" s="42">
        <f>VLOOKUP(Table1[[#This Row],[Status]],Auxiliar!$B$16:$C$24,2,0)</f>
        <v>2</v>
      </c>
      <c r="K9" s="2" t="s">
        <v>1167</v>
      </c>
      <c r="L9" s="2" t="s">
        <v>1176</v>
      </c>
      <c r="M9" s="20" t="s">
        <v>1177</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4</v>
      </c>
      <c r="X9" s="166" t="str">
        <f>+VLOOKUP(CONCATENATE(Table1[[#This Row],[Tabela]],Table1[[#This Row],[Campo]]),'2. Status Detalhe Campos FY24'!A:J,9,FALSE)</f>
        <v>Fase I</v>
      </c>
      <c r="Y9" s="167"/>
    </row>
    <row r="10" spans="1:25" ht="17.850000000000001" hidden="1" customHeight="1">
      <c r="B10" s="2" t="s">
        <v>26</v>
      </c>
      <c r="C10" s="2" t="s">
        <v>34</v>
      </c>
      <c r="D10" s="2" t="s">
        <v>1180</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50000000000001" hidden="1" customHeight="1">
      <c r="B11" s="2" t="s">
        <v>26</v>
      </c>
      <c r="C11" s="2" t="s">
        <v>34</v>
      </c>
      <c r="D11" s="2" t="s">
        <v>1180</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50000000000001" hidden="1" customHeight="1">
      <c r="B12" s="2" t="s">
        <v>26</v>
      </c>
      <c r="C12" s="2" t="s">
        <v>34</v>
      </c>
      <c r="D12" s="2" t="s">
        <v>1180</v>
      </c>
      <c r="E12" s="2" t="s">
        <v>38</v>
      </c>
      <c r="F12" s="2" t="s">
        <v>37</v>
      </c>
      <c r="G12" s="134" t="s">
        <v>1970</v>
      </c>
      <c r="H12" s="56" t="str">
        <f>Table1[[#This Row],[Tabela]]&amp;Table1[[#This Row],[Campo]]</f>
        <v>ENERGY_CERTIFICATE_EST_INPUTCHAVE_GLOVAL</v>
      </c>
      <c r="I12" s="2" t="s">
        <v>1842</v>
      </c>
      <c r="J12" s="42">
        <f>VLOOKUP(Table1[[#This Row],[Status]],Auxiliar!$B$16:$C$24,2,0)</f>
        <v>2</v>
      </c>
      <c r="K12" s="2" t="s">
        <v>1173</v>
      </c>
      <c r="L12" s="28" t="s">
        <v>1168</v>
      </c>
      <c r="M12" s="20" t="s">
        <v>1177</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0.05</v>
      </c>
      <c r="X12" s="166" t="str">
        <f>+VLOOKUP(CONCATENATE(Table1[[#This Row],[Tabela]],Table1[[#This Row],[Campo]]),'2. Status Detalhe Campos FY24'!A:J,9,FALSE)</f>
        <v>Fase I</v>
      </c>
      <c r="Y12" s="167"/>
    </row>
    <row r="13" spans="1:25" ht="17.850000000000001" hidden="1" customHeight="1">
      <c r="B13" s="2" t="s">
        <v>26</v>
      </c>
      <c r="C13" s="2" t="s">
        <v>34</v>
      </c>
      <c r="D13" s="2" t="s">
        <v>1180</v>
      </c>
      <c r="E13" s="2" t="s">
        <v>38</v>
      </c>
      <c r="F13" s="2" t="s">
        <v>37</v>
      </c>
      <c r="G13" s="134" t="s">
        <v>41</v>
      </c>
      <c r="H13" s="56" t="str">
        <f>Table1[[#This Row],[Tabela]]&amp;Table1[[#This Row],[Campo]]</f>
        <v>ENERGY_CERTIFICATE_EST_INPUTPROPERTY_BANK_ID</v>
      </c>
      <c r="I13" s="2" t="s">
        <v>1842</v>
      </c>
      <c r="J13" s="42">
        <f>VLOOKUP(Table1[[#This Row],[Status]],Auxiliar!$B$16:$C$24,2,0)</f>
        <v>2</v>
      </c>
      <c r="K13" s="2" t="s">
        <v>1173</v>
      </c>
      <c r="L13" s="28" t="s">
        <v>1168</v>
      </c>
      <c r="M13" s="20" t="s">
        <v>1177</v>
      </c>
      <c r="N13" s="47">
        <v>45688</v>
      </c>
      <c r="O13" s="20">
        <f>INDEX(Auxiliar!$D$5:$F$13,MATCH(Table1[[#This Row],[Tipologia_Testes]],Auxiliar!$B$5:$B$13,0),MATCH(Table1[[#This Row],[Complexidade]],Auxiliar!$D$4:$F$4,0))</f>
        <v>0.1</v>
      </c>
      <c r="P13" s="2" t="s">
        <v>1182</v>
      </c>
      <c r="Q13" s="2"/>
      <c r="R13" s="151">
        <v>45261</v>
      </c>
      <c r="S13" s="151"/>
      <c r="T13" s="151">
        <v>45510</v>
      </c>
      <c r="U13" s="151">
        <v>45624</v>
      </c>
      <c r="V13" s="151"/>
      <c r="W13" s="2">
        <f>VLOOKUP(Table1[[#This Row],[Status]],Auxiliar!$B$16:$D$24,3,0)*Table1[[#This Row],[Estimação (horas)]]</f>
        <v>0.05</v>
      </c>
      <c r="X13" s="166" t="str">
        <f>+VLOOKUP(CONCATENATE(Table1[[#This Row],[Tabela]],Table1[[#This Row],[Campo]]),'2. Status Detalhe Campos FY24'!A:J,9,FALSE)</f>
        <v>Fase I</v>
      </c>
      <c r="Y13" s="167"/>
    </row>
    <row r="14" spans="1:25" ht="69.599999999999994" hidden="1" customHeight="1">
      <c r="B14" s="2" t="s">
        <v>26</v>
      </c>
      <c r="C14" s="2" t="s">
        <v>34</v>
      </c>
      <c r="D14" s="2" t="s">
        <v>1180</v>
      </c>
      <c r="E14" s="2" t="s">
        <v>38</v>
      </c>
      <c r="F14" s="2" t="s">
        <v>37</v>
      </c>
      <c r="G14" s="134" t="s">
        <v>43</v>
      </c>
      <c r="H14" s="56" t="str">
        <f>Table1[[#This Row],[Tabela]]&amp;Table1[[#This Row],[Campo]]</f>
        <v>ENERGY_CERTIFICATE_EST_INPUTPROPERTY_BRANCH_CODE</v>
      </c>
      <c r="I14" s="2" t="s">
        <v>1842</v>
      </c>
      <c r="J14" s="42">
        <f>VLOOKUP(Table1[[#This Row],[Status]],Auxiliar!$B$16:$C$24,2,0)</f>
        <v>2</v>
      </c>
      <c r="K14" s="2" t="s">
        <v>1173</v>
      </c>
      <c r="L14" s="28" t="s">
        <v>1168</v>
      </c>
      <c r="M14" s="20" t="s">
        <v>1177</v>
      </c>
      <c r="N14" s="47">
        <v>45688</v>
      </c>
      <c r="O14" s="20">
        <f>INDEX(Auxiliar!$D$5:$F$13,MATCH(Table1[[#This Row],[Tipologia_Testes]],Auxiliar!$B$5:$B$13,0),MATCH(Table1[[#This Row],[Complexidade]],Auxiliar!$D$4:$F$4,0))</f>
        <v>0.1</v>
      </c>
      <c r="P14" s="48" t="s">
        <v>1183</v>
      </c>
      <c r="Q14" s="32"/>
      <c r="R14" s="151">
        <v>45261</v>
      </c>
      <c r="S14" s="151"/>
      <c r="T14" s="151">
        <v>45510</v>
      </c>
      <c r="U14" s="151">
        <v>45624</v>
      </c>
      <c r="V14" s="151"/>
      <c r="W14" s="2">
        <f>VLOOKUP(Table1[[#This Row],[Status]],Auxiliar!$B$16:$D$24,3,0)*Table1[[#This Row],[Estimação (horas)]]</f>
        <v>0.05</v>
      </c>
      <c r="X14" s="166" t="str">
        <f>+VLOOKUP(CONCATENATE(Table1[[#This Row],[Tabela]],Table1[[#This Row],[Campo]]),'2. Status Detalhe Campos FY24'!A:J,9,FALSE)</f>
        <v>Fase I</v>
      </c>
      <c r="Y14" s="168"/>
    </row>
    <row r="15" spans="1:25" ht="69.599999999999994" hidden="1" customHeight="1">
      <c r="B15" s="2" t="s">
        <v>26</v>
      </c>
      <c r="C15" s="2" t="s">
        <v>34</v>
      </c>
      <c r="D15" s="2" t="s">
        <v>1180</v>
      </c>
      <c r="E15" s="2" t="s">
        <v>38</v>
      </c>
      <c r="F15" s="2" t="s">
        <v>37</v>
      </c>
      <c r="G15" s="134" t="s">
        <v>44</v>
      </c>
      <c r="H15" s="56" t="str">
        <f>Table1[[#This Row],[Tabela]]&amp;Table1[[#This Row],[Campo]]</f>
        <v>ENERGY_CERTIFICATE_EST_INPUTPROPERTY_CONTRACT_ID</v>
      </c>
      <c r="I15" s="2" t="s">
        <v>1842</v>
      </c>
      <c r="J15" s="42">
        <f>VLOOKUP(Table1[[#This Row],[Status]],Auxiliar!$B$16:$C$24,2,0)</f>
        <v>2</v>
      </c>
      <c r="K15" s="2" t="s">
        <v>1173</v>
      </c>
      <c r="L15" s="28" t="s">
        <v>1168</v>
      </c>
      <c r="M15" s="20" t="s">
        <v>1177</v>
      </c>
      <c r="N15" s="47">
        <v>45688</v>
      </c>
      <c r="O15" s="20">
        <f>INDEX(Auxiliar!$D$5:$F$13,MATCH(Table1[[#This Row],[Tipologia_Testes]],Auxiliar!$B$5:$B$13,0),MATCH(Table1[[#This Row],[Complexidade]],Auxiliar!$D$4:$F$4,0))</f>
        <v>0.1</v>
      </c>
      <c r="P15" s="48" t="s">
        <v>1183</v>
      </c>
      <c r="Q15" s="32"/>
      <c r="R15" s="151">
        <v>45261</v>
      </c>
      <c r="S15" s="151"/>
      <c r="T15" s="151">
        <v>45510</v>
      </c>
      <c r="U15" s="151">
        <v>45624</v>
      </c>
      <c r="V15" s="151"/>
      <c r="W15" s="2">
        <f>VLOOKUP(Table1[[#This Row],[Status]],Auxiliar!$B$16:$D$24,3,0)*Table1[[#This Row],[Estimação (horas)]]</f>
        <v>0.05</v>
      </c>
      <c r="X15" s="166" t="str">
        <f>+VLOOKUP(CONCATENATE(Table1[[#This Row],[Tabela]],Table1[[#This Row],[Campo]]),'2. Status Detalhe Campos FY24'!A:J,9,FALSE)</f>
        <v>Fase I</v>
      </c>
      <c r="Y15" s="168"/>
    </row>
    <row r="16" spans="1:25" ht="17.850000000000001" hidden="1" customHeight="1">
      <c r="B16" s="2" t="s">
        <v>26</v>
      </c>
      <c r="C16" s="2" t="s">
        <v>34</v>
      </c>
      <c r="D16" s="2" t="s">
        <v>1180</v>
      </c>
      <c r="E16" s="2" t="s">
        <v>38</v>
      </c>
      <c r="F16" s="2" t="s">
        <v>37</v>
      </c>
      <c r="G16" s="134" t="s">
        <v>45</v>
      </c>
      <c r="H16" s="56" t="str">
        <f>Table1[[#This Row],[Tabela]]&amp;Table1[[#This Row],[Campo]]</f>
        <v>ENERGY_CERTIFICATE_EST_INPUTPROPERTY_REFERENCE_CODE</v>
      </c>
      <c r="I16" s="2" t="s">
        <v>1842</v>
      </c>
      <c r="J16" s="42">
        <f>VLOOKUP(Table1[[#This Row],[Status]],Auxiliar!$B$16:$C$24,2,0)</f>
        <v>2</v>
      </c>
      <c r="K16" s="2" t="s">
        <v>1173</v>
      </c>
      <c r="L16" s="28" t="s">
        <v>1168</v>
      </c>
      <c r="M16" s="20" t="s">
        <v>1177</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0.05</v>
      </c>
      <c r="X16" s="166" t="str">
        <f>+VLOOKUP(CONCATENATE(Table1[[#This Row],[Tabela]],Table1[[#This Row],[Campo]]),'2. Status Detalhe Campos FY24'!A:J,9,FALSE)</f>
        <v>Fase I</v>
      </c>
      <c r="Y16" s="167"/>
    </row>
    <row r="17" spans="2:25" ht="17.850000000000001" hidden="1" customHeight="1">
      <c r="B17" s="2" t="s">
        <v>26</v>
      </c>
      <c r="C17" s="2" t="s">
        <v>34</v>
      </c>
      <c r="D17" s="2" t="s">
        <v>1180</v>
      </c>
      <c r="E17" s="2" t="s">
        <v>38</v>
      </c>
      <c r="F17" s="2" t="s">
        <v>37</v>
      </c>
      <c r="G17" s="134" t="s">
        <v>1971</v>
      </c>
      <c r="H17" s="56" t="str">
        <f>Table1[[#This Row],[Tabela]]&amp;Table1[[#This Row],[Campo]]</f>
        <v>ENERGY_CERTIFICATE_EST_INPUTCÓDIGO_DISTRITO</v>
      </c>
      <c r="I17" s="2" t="s">
        <v>1842</v>
      </c>
      <c r="J17" s="42">
        <f>VLOOKUP(Table1[[#This Row],[Status]],Auxiliar!$B$16:$C$24,2,0)</f>
        <v>2</v>
      </c>
      <c r="K17" s="2" t="s">
        <v>1173</v>
      </c>
      <c r="L17" s="28" t="s">
        <v>1168</v>
      </c>
      <c r="M17" s="20" t="s">
        <v>1177</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0.05</v>
      </c>
      <c r="X17" s="166" t="str">
        <f>+VLOOKUP(CONCATENATE(Table1[[#This Row],[Tabela]],Table1[[#This Row],[Campo]]),'2. Status Detalhe Campos FY24'!A:J,9,FALSE)</f>
        <v>Fase I</v>
      </c>
      <c r="Y17" s="167"/>
    </row>
    <row r="18" spans="2:25" ht="17.850000000000001" hidden="1" customHeight="1">
      <c r="B18" s="2" t="s">
        <v>26</v>
      </c>
      <c r="C18" s="2" t="s">
        <v>34</v>
      </c>
      <c r="D18" s="2" t="s">
        <v>1180</v>
      </c>
      <c r="E18" s="2" t="s">
        <v>38</v>
      </c>
      <c r="F18" s="2" t="s">
        <v>37</v>
      </c>
      <c r="G18" s="134" t="s">
        <v>1972</v>
      </c>
      <c r="H18" s="56" t="str">
        <f>Table1[[#This Row],[Tabela]]&amp;Table1[[#This Row],[Campo]]</f>
        <v>ENERGY_CERTIFICATE_EST_INPUTNOMBRE_DISTRITO</v>
      </c>
      <c r="I18" s="2" t="s">
        <v>1842</v>
      </c>
      <c r="J18" s="42">
        <f>VLOOKUP(Table1[[#This Row],[Status]],Auxiliar!$B$16:$C$24,2,0)</f>
        <v>2</v>
      </c>
      <c r="K18" s="2" t="s">
        <v>1173</v>
      </c>
      <c r="L18" s="28" t="s">
        <v>1168</v>
      </c>
      <c r="M18" s="20" t="s">
        <v>1177</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0.05</v>
      </c>
      <c r="X18" s="166" t="str">
        <f>+VLOOKUP(CONCATENATE(Table1[[#This Row],[Tabela]],Table1[[#This Row],[Campo]]),'2. Status Detalhe Campos FY24'!A:J,9,FALSE)</f>
        <v>Fase I</v>
      </c>
      <c r="Y18" s="167"/>
    </row>
    <row r="19" spans="2:25" ht="17.850000000000001" hidden="1" customHeight="1">
      <c r="B19" s="2" t="s">
        <v>26</v>
      </c>
      <c r="C19" s="2" t="s">
        <v>34</v>
      </c>
      <c r="D19" s="2" t="s">
        <v>1180</v>
      </c>
      <c r="E19" s="2" t="s">
        <v>38</v>
      </c>
      <c r="F19" s="2" t="s">
        <v>37</v>
      </c>
      <c r="G19" s="134" t="s">
        <v>1973</v>
      </c>
      <c r="H19" s="56" t="str">
        <f>Table1[[#This Row],[Tabela]]&amp;Table1[[#This Row],[Campo]]</f>
        <v>ENERGY_CERTIFICATE_EST_INPUTCÓDIGO_CONCEJO</v>
      </c>
      <c r="I19" s="2" t="s">
        <v>1842</v>
      </c>
      <c r="J19" s="42">
        <f>VLOOKUP(Table1[[#This Row],[Status]],Auxiliar!$B$16:$C$24,2,0)</f>
        <v>2</v>
      </c>
      <c r="K19" s="2" t="s">
        <v>1173</v>
      </c>
      <c r="L19" s="28" t="s">
        <v>1168</v>
      </c>
      <c r="M19" s="20" t="s">
        <v>1177</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0.05</v>
      </c>
      <c r="X19" s="166" t="str">
        <f>+VLOOKUP(CONCATENATE(Table1[[#This Row],[Tabela]],Table1[[#This Row],[Campo]]),'2. Status Detalhe Campos FY24'!A:J,9,FALSE)</f>
        <v>Fase I</v>
      </c>
      <c r="Y19" s="167"/>
    </row>
    <row r="20" spans="2:25" ht="17.850000000000001" hidden="1" customHeight="1">
      <c r="B20" s="2" t="s">
        <v>26</v>
      </c>
      <c r="C20" s="2" t="s">
        <v>34</v>
      </c>
      <c r="D20" s="2" t="s">
        <v>1180</v>
      </c>
      <c r="E20" s="2" t="s">
        <v>38</v>
      </c>
      <c r="F20" s="2" t="s">
        <v>37</v>
      </c>
      <c r="G20" s="134" t="s">
        <v>1974</v>
      </c>
      <c r="H20" s="56" t="str">
        <f>Table1[[#This Row],[Tabela]]&amp;Table1[[#This Row],[Campo]]</f>
        <v>ENERGY_CERTIFICATE_EST_INPUTNOMBRE_CONCEJO</v>
      </c>
      <c r="I20" s="2" t="s">
        <v>1842</v>
      </c>
      <c r="J20" s="42">
        <f>VLOOKUP(Table1[[#This Row],[Status]],Auxiliar!$B$16:$C$24,2,0)</f>
        <v>2</v>
      </c>
      <c r="K20" s="2" t="s">
        <v>1173</v>
      </c>
      <c r="L20" s="28" t="s">
        <v>1168</v>
      </c>
      <c r="M20" s="20" t="s">
        <v>1177</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0.05</v>
      </c>
      <c r="X20" s="166" t="str">
        <f>+VLOOKUP(CONCATENATE(Table1[[#This Row],[Tabela]],Table1[[#This Row],[Campo]]),'2. Status Detalhe Campos FY24'!A:J,9,FALSE)</f>
        <v>Fase I</v>
      </c>
      <c r="Y20" s="167"/>
    </row>
    <row r="21" spans="2:25" ht="17.850000000000001" hidden="1" customHeight="1">
      <c r="B21" s="2" t="s">
        <v>26</v>
      </c>
      <c r="C21" s="2" t="s">
        <v>34</v>
      </c>
      <c r="D21" s="2" t="s">
        <v>1180</v>
      </c>
      <c r="E21" s="2" t="s">
        <v>38</v>
      </c>
      <c r="F21" s="2" t="s">
        <v>37</v>
      </c>
      <c r="G21" s="134" t="s">
        <v>1975</v>
      </c>
      <c r="H21" s="56" t="str">
        <f>Table1[[#This Row],[Tabela]]&amp;Table1[[#This Row],[Campo]]</f>
        <v>ENERGY_CERTIFICATE_EST_INPUTCÓDIGO_FREGUESIA</v>
      </c>
      <c r="I21" s="2" t="s">
        <v>1842</v>
      </c>
      <c r="J21" s="42">
        <f>VLOOKUP(Table1[[#This Row],[Status]],Auxiliar!$B$16:$C$24,2,0)</f>
        <v>2</v>
      </c>
      <c r="K21" s="2" t="s">
        <v>1173</v>
      </c>
      <c r="L21" s="28" t="s">
        <v>1168</v>
      </c>
      <c r="M21" s="20" t="s">
        <v>1177</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0.05</v>
      </c>
      <c r="X21" s="166" t="str">
        <f>+VLOOKUP(CONCATENATE(Table1[[#This Row],[Tabela]],Table1[[#This Row],[Campo]]),'2. Status Detalhe Campos FY24'!A:J,9,FALSE)</f>
        <v>Fase I</v>
      </c>
      <c r="Y21" s="167"/>
    </row>
    <row r="22" spans="2:25" ht="17.850000000000001" hidden="1" customHeight="1">
      <c r="B22" s="2" t="s">
        <v>26</v>
      </c>
      <c r="C22" s="2" t="s">
        <v>34</v>
      </c>
      <c r="D22" s="2" t="s">
        <v>1180</v>
      </c>
      <c r="E22" s="2" t="s">
        <v>38</v>
      </c>
      <c r="F22" s="2" t="s">
        <v>37</v>
      </c>
      <c r="G22" s="134" t="s">
        <v>1976</v>
      </c>
      <c r="H22" s="56" t="str">
        <f>Table1[[#This Row],[Tabela]]&amp;Table1[[#This Row],[Campo]]</f>
        <v>ENERGY_CERTIFICATE_EST_INPUTNOMBRE_FREGUESIA</v>
      </c>
      <c r="I22" s="2" t="s">
        <v>1842</v>
      </c>
      <c r="J22" s="42">
        <f>VLOOKUP(Table1[[#This Row],[Status]],Auxiliar!$B$16:$C$24,2,0)</f>
        <v>2</v>
      </c>
      <c r="K22" s="2" t="s">
        <v>1173</v>
      </c>
      <c r="L22" s="28" t="s">
        <v>1168</v>
      </c>
      <c r="M22" s="20" t="s">
        <v>1177</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0.05</v>
      </c>
      <c r="X22" s="166" t="str">
        <f>+VLOOKUP(CONCATENATE(Table1[[#This Row],[Tabela]],Table1[[#This Row],[Campo]]),'2. Status Detalhe Campos FY24'!A:J,9,FALSE)</f>
        <v>Fase I</v>
      </c>
      <c r="Y22" s="167"/>
    </row>
    <row r="23" spans="2:25" ht="17.850000000000001" hidden="1" customHeight="1">
      <c r="B23" s="2" t="s">
        <v>26</v>
      </c>
      <c r="C23" s="2" t="s">
        <v>34</v>
      </c>
      <c r="D23" s="2" t="s">
        <v>1180</v>
      </c>
      <c r="E23" s="2" t="s">
        <v>38</v>
      </c>
      <c r="F23" s="2" t="s">
        <v>37</v>
      </c>
      <c r="G23" s="134" t="s">
        <v>1977</v>
      </c>
      <c r="H23" s="56" t="str">
        <f>Table1[[#This Row],[Tabela]]&amp;Table1[[#This Row],[Campo]]</f>
        <v>ENERGY_CERTIFICATE_EST_INPUTLOCALIDADE</v>
      </c>
      <c r="I23" s="2" t="s">
        <v>1842</v>
      </c>
      <c r="J23" s="42">
        <f>VLOOKUP(Table1[[#This Row],[Status]],Auxiliar!$B$16:$C$24,2,0)</f>
        <v>2</v>
      </c>
      <c r="K23" s="2" t="s">
        <v>1173</v>
      </c>
      <c r="L23" s="28" t="s">
        <v>1168</v>
      </c>
      <c r="M23" s="20" t="s">
        <v>1177</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0.05</v>
      </c>
      <c r="X23" s="166" t="str">
        <f>+VLOOKUP(CONCATENATE(Table1[[#This Row],[Tabela]],Table1[[#This Row],[Campo]]),'2. Status Detalhe Campos FY24'!A:J,9,FALSE)</f>
        <v>Fase I</v>
      </c>
      <c r="Y23" s="167"/>
    </row>
    <row r="24" spans="2:25" ht="17.850000000000001" hidden="1" customHeight="1">
      <c r="B24" s="2" t="s">
        <v>26</v>
      </c>
      <c r="C24" s="2" t="s">
        <v>34</v>
      </c>
      <c r="D24" s="2" t="s">
        <v>1180</v>
      </c>
      <c r="E24" s="2" t="s">
        <v>38</v>
      </c>
      <c r="F24" s="2" t="s">
        <v>37</v>
      </c>
      <c r="G24" s="134" t="s">
        <v>1978</v>
      </c>
      <c r="H24" s="56" t="str">
        <f>Table1[[#This Row],[Tabela]]&amp;Table1[[#This Row],[Campo]]</f>
        <v>ENERGY_CERTIFICATE_EST_INPUTTIPO_VIA</v>
      </c>
      <c r="I24" s="2" t="s">
        <v>1842</v>
      </c>
      <c r="J24" s="42">
        <f>VLOOKUP(Table1[[#This Row],[Status]],Auxiliar!$B$16:$C$24,2,0)</f>
        <v>2</v>
      </c>
      <c r="K24" s="2" t="s">
        <v>1173</v>
      </c>
      <c r="L24" s="28" t="s">
        <v>1168</v>
      </c>
      <c r="M24" s="20" t="s">
        <v>1177</v>
      </c>
      <c r="N24" s="47">
        <v>45688</v>
      </c>
      <c r="O24" s="20">
        <f>INDEX(Auxiliar!$D$5:$F$13,MATCH(Table1[[#This Row],[Tipologia_Testes]],Auxiliar!$B$5:$B$13,0),MATCH(Table1[[#This Row],[Complexidade]],Auxiliar!$D$4:$F$4,0))</f>
        <v>0.1</v>
      </c>
      <c r="P24" s="2" t="s">
        <v>1184</v>
      </c>
      <c r="Q24" s="2"/>
      <c r="R24" s="151">
        <v>45261</v>
      </c>
      <c r="S24" s="151"/>
      <c r="T24" s="151">
        <v>45510</v>
      </c>
      <c r="U24" s="151">
        <v>45624</v>
      </c>
      <c r="V24" s="151"/>
      <c r="W24" s="2">
        <f>VLOOKUP(Table1[[#This Row],[Status]],Auxiliar!$B$16:$D$24,3,0)*Table1[[#This Row],[Estimação (horas)]]</f>
        <v>0.05</v>
      </c>
      <c r="X24" s="166" t="str">
        <f>+VLOOKUP(CONCATENATE(Table1[[#This Row],[Tabela]],Table1[[#This Row],[Campo]]),'2. Status Detalhe Campos FY24'!A:J,9,FALSE)</f>
        <v>Fase I</v>
      </c>
      <c r="Y24" s="167"/>
    </row>
    <row r="25" spans="2:25" ht="17.850000000000001" hidden="1" customHeight="1">
      <c r="B25" s="2" t="s">
        <v>26</v>
      </c>
      <c r="C25" s="2" t="s">
        <v>34</v>
      </c>
      <c r="D25" s="2" t="s">
        <v>1180</v>
      </c>
      <c r="E25" s="2" t="s">
        <v>38</v>
      </c>
      <c r="F25" s="2" t="s">
        <v>37</v>
      </c>
      <c r="G25" s="134" t="s">
        <v>1979</v>
      </c>
      <c r="H25" s="56" t="str">
        <f>Table1[[#This Row],[Tabela]]&amp;Table1[[#This Row],[Campo]]</f>
        <v>ENERGY_CERTIFICATE_EST_INPUTNOMBRE_TIPO_VIA</v>
      </c>
      <c r="I25" s="2" t="s">
        <v>1842</v>
      </c>
      <c r="J25" s="42">
        <f>VLOOKUP(Table1[[#This Row],[Status]],Auxiliar!$B$16:$C$24,2,0)</f>
        <v>2</v>
      </c>
      <c r="K25" s="2" t="s">
        <v>1173</v>
      </c>
      <c r="L25" s="28" t="s">
        <v>1168</v>
      </c>
      <c r="M25" s="20" t="s">
        <v>1177</v>
      </c>
      <c r="N25" s="47">
        <v>45688</v>
      </c>
      <c r="O25" s="20">
        <f>INDEX(Auxiliar!$D$5:$F$13,MATCH(Table1[[#This Row],[Tipologia_Testes]],Auxiliar!$B$5:$B$13,0),MATCH(Table1[[#This Row],[Complexidade]],Auxiliar!$D$4:$F$4,0))</f>
        <v>0.1</v>
      </c>
      <c r="P25" s="2" t="s">
        <v>1184</v>
      </c>
      <c r="Q25" s="2"/>
      <c r="R25" s="151">
        <v>45261</v>
      </c>
      <c r="S25" s="151"/>
      <c r="T25" s="151">
        <v>45510</v>
      </c>
      <c r="U25" s="151">
        <v>45624</v>
      </c>
      <c r="V25" s="151"/>
      <c r="W25" s="2">
        <f>VLOOKUP(Table1[[#This Row],[Status]],Auxiliar!$B$16:$D$24,3,0)*Table1[[#This Row],[Estimação (horas)]]</f>
        <v>0.05</v>
      </c>
      <c r="X25" s="166" t="str">
        <f>+VLOOKUP(CONCATENATE(Table1[[#This Row],[Tabela]],Table1[[#This Row],[Campo]]),'2. Status Detalhe Campos FY24'!A:J,9,FALSE)</f>
        <v>Fase I</v>
      </c>
      <c r="Y25" s="167"/>
    </row>
    <row r="26" spans="2:25" ht="17.850000000000001" hidden="1" customHeight="1">
      <c r="B26" s="2" t="s">
        <v>26</v>
      </c>
      <c r="C26" s="2" t="s">
        <v>34</v>
      </c>
      <c r="D26" s="2" t="s">
        <v>1180</v>
      </c>
      <c r="E26" s="2" t="s">
        <v>38</v>
      </c>
      <c r="F26" s="2" t="s">
        <v>37</v>
      </c>
      <c r="G26" s="134" t="s">
        <v>1980</v>
      </c>
      <c r="H26" s="56" t="str">
        <f>Table1[[#This Row],[Tabela]]&amp;Table1[[#This Row],[Campo]]</f>
        <v>ENERGY_CERTIFICATE_EST_INPUTNOMBRE_VIA</v>
      </c>
      <c r="I26" s="2" t="s">
        <v>1842</v>
      </c>
      <c r="J26" s="42">
        <f>VLOOKUP(Table1[[#This Row],[Status]],Auxiliar!$B$16:$C$24,2,0)</f>
        <v>2</v>
      </c>
      <c r="K26" s="2" t="s">
        <v>1173</v>
      </c>
      <c r="L26" s="28" t="s">
        <v>1168</v>
      </c>
      <c r="M26" s="20" t="s">
        <v>1177</v>
      </c>
      <c r="N26" s="47">
        <v>45688</v>
      </c>
      <c r="O26" s="20">
        <f>INDEX(Auxiliar!$D$5:$F$13,MATCH(Table1[[#This Row],[Tipologia_Testes]],Auxiliar!$B$5:$B$13,0),MATCH(Table1[[#This Row],[Complexidade]],Auxiliar!$D$4:$F$4,0))</f>
        <v>0.1</v>
      </c>
      <c r="P26" s="48" t="s">
        <v>1185</v>
      </c>
      <c r="Q26" s="32"/>
      <c r="R26" s="151">
        <v>45261</v>
      </c>
      <c r="S26" s="151"/>
      <c r="T26" s="151">
        <v>45510</v>
      </c>
      <c r="U26" s="151">
        <v>45624</v>
      </c>
      <c r="V26" s="151"/>
      <c r="W26" s="2">
        <f>VLOOKUP(Table1[[#This Row],[Status]],Auxiliar!$B$16:$D$24,3,0)*Table1[[#This Row],[Estimação (horas)]]</f>
        <v>0.05</v>
      </c>
      <c r="X26" s="166" t="str">
        <f>+VLOOKUP(CONCATENATE(Table1[[#This Row],[Tabela]],Table1[[#This Row],[Campo]]),'2. Status Detalhe Campos FY24'!A:J,9,FALSE)</f>
        <v>Fase I</v>
      </c>
      <c r="Y26" s="168"/>
    </row>
    <row r="27" spans="2:25" ht="17.850000000000001" hidden="1" customHeight="1">
      <c r="B27" s="2" t="s">
        <v>26</v>
      </c>
      <c r="C27" s="2" t="s">
        <v>34</v>
      </c>
      <c r="D27" s="2" t="s">
        <v>1180</v>
      </c>
      <c r="E27" s="2" t="s">
        <v>38</v>
      </c>
      <c r="F27" s="2" t="s">
        <v>37</v>
      </c>
      <c r="G27" s="134" t="s">
        <v>1981</v>
      </c>
      <c r="H27" s="56" t="str">
        <f>Table1[[#This Row],[Tabela]]&amp;Table1[[#This Row],[Campo]]</f>
        <v>ENERGY_CERTIFICATE_EST_INPUTNUMERO_VIA</v>
      </c>
      <c r="I27" s="2" t="s">
        <v>1842</v>
      </c>
      <c r="J27" s="42">
        <f>VLOOKUP(Table1[[#This Row],[Status]],Auxiliar!$B$16:$C$24,2,0)</f>
        <v>2</v>
      </c>
      <c r="K27" s="2" t="s">
        <v>1173</v>
      </c>
      <c r="L27" s="28" t="s">
        <v>1168</v>
      </c>
      <c r="M27" s="20" t="s">
        <v>1177</v>
      </c>
      <c r="N27" s="47">
        <v>45688</v>
      </c>
      <c r="O27" s="20">
        <f>INDEX(Auxiliar!$D$5:$F$13,MATCH(Table1[[#This Row],[Tipologia_Testes]],Auxiliar!$B$5:$B$13,0),MATCH(Table1[[#This Row],[Complexidade]],Auxiliar!$D$4:$F$4,0))</f>
        <v>0.1</v>
      </c>
      <c r="P27" s="48" t="s">
        <v>1185</v>
      </c>
      <c r="Q27" s="32"/>
      <c r="R27" s="151">
        <v>45261</v>
      </c>
      <c r="S27" s="151"/>
      <c r="T27" s="151">
        <v>45510</v>
      </c>
      <c r="U27" s="151">
        <v>45624</v>
      </c>
      <c r="V27" s="151"/>
      <c r="W27" s="2">
        <f>VLOOKUP(Table1[[#This Row],[Status]],Auxiliar!$B$16:$D$24,3,0)*Table1[[#This Row],[Estimação (horas)]]</f>
        <v>0.05</v>
      </c>
      <c r="X27" s="166" t="str">
        <f>+VLOOKUP(CONCATENATE(Table1[[#This Row],[Tabela]],Table1[[#This Row],[Campo]]),'2. Status Detalhe Campos FY24'!A:J,9,FALSE)</f>
        <v>Fase I</v>
      </c>
      <c r="Y27" s="168"/>
    </row>
    <row r="28" spans="2:25" ht="17.850000000000001" hidden="1" customHeight="1">
      <c r="B28" s="2" t="s">
        <v>26</v>
      </c>
      <c r="C28" s="2" t="s">
        <v>34</v>
      </c>
      <c r="D28" s="2" t="s">
        <v>1180</v>
      </c>
      <c r="E28" s="2" t="s">
        <v>38</v>
      </c>
      <c r="F28" s="2" t="s">
        <v>37</v>
      </c>
      <c r="G28" s="134" t="s">
        <v>1982</v>
      </c>
      <c r="H28" s="56" t="str">
        <f>Table1[[#This Row],[Tabela]]&amp;Table1[[#This Row],[Campo]]</f>
        <v>ENERGY_CERTIFICATE_EST_INPUTLOTE</v>
      </c>
      <c r="I28" s="2" t="s">
        <v>1842</v>
      </c>
      <c r="J28" s="42">
        <f>VLOOKUP(Table1[[#This Row],[Status]],Auxiliar!$B$16:$C$24,2,0)</f>
        <v>2</v>
      </c>
      <c r="K28" s="2" t="s">
        <v>1173</v>
      </c>
      <c r="L28" s="28" t="s">
        <v>1168</v>
      </c>
      <c r="M28" s="20" t="s">
        <v>1177</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0.05</v>
      </c>
      <c r="X28" s="166" t="str">
        <f>+VLOOKUP(CONCATENATE(Table1[[#This Row],[Tabela]],Table1[[#This Row],[Campo]]),'2. Status Detalhe Campos FY24'!A:J,9,FALSE)</f>
        <v>Fase I</v>
      </c>
      <c r="Y28" s="167"/>
    </row>
    <row r="29" spans="2:25" ht="17.850000000000001" hidden="1" customHeight="1">
      <c r="B29" s="2" t="s">
        <v>26</v>
      </c>
      <c r="C29" s="2" t="s">
        <v>34</v>
      </c>
      <c r="D29" s="2" t="s">
        <v>1180</v>
      </c>
      <c r="E29" s="2" t="s">
        <v>38</v>
      </c>
      <c r="F29" s="2" t="s">
        <v>37</v>
      </c>
      <c r="G29" s="134" t="s">
        <v>1983</v>
      </c>
      <c r="H29" s="56" t="str">
        <f>Table1[[#This Row],[Tabela]]&amp;Table1[[#This Row],[Campo]]</f>
        <v>ENERGY_CERTIFICATE_EST_INPUTURBANIZACION</v>
      </c>
      <c r="I29" s="2" t="s">
        <v>1842</v>
      </c>
      <c r="J29" s="42">
        <f>VLOOKUP(Table1[[#This Row],[Status]],Auxiliar!$B$16:$C$24,2,0)</f>
        <v>2</v>
      </c>
      <c r="K29" s="2" t="s">
        <v>1173</v>
      </c>
      <c r="L29" s="28" t="s">
        <v>1168</v>
      </c>
      <c r="M29" s="20" t="s">
        <v>1177</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0.05</v>
      </c>
      <c r="X29" s="166" t="str">
        <f>+VLOOKUP(CONCATENATE(Table1[[#This Row],[Tabela]],Table1[[#This Row],[Campo]]),'2. Status Detalhe Campos FY24'!A:J,9,FALSE)</f>
        <v>Fase I</v>
      </c>
      <c r="Y29" s="167"/>
    </row>
    <row r="30" spans="2:25" ht="17.850000000000001" hidden="1" customHeight="1">
      <c r="B30" s="2" t="s">
        <v>26</v>
      </c>
      <c r="C30" s="2" t="s">
        <v>34</v>
      </c>
      <c r="D30" s="2" t="s">
        <v>1180</v>
      </c>
      <c r="E30" s="2" t="s">
        <v>38</v>
      </c>
      <c r="F30" s="2" t="s">
        <v>37</v>
      </c>
      <c r="G30" s="134" t="s">
        <v>1984</v>
      </c>
      <c r="H30" s="56" t="str">
        <f>Table1[[#This Row],[Tabela]]&amp;Table1[[#This Row],[Campo]]</f>
        <v>ENERGY_CERTIFICATE_EST_INPUTCAGLURB</v>
      </c>
      <c r="I30" s="2" t="s">
        <v>1842</v>
      </c>
      <c r="J30" s="42">
        <f>VLOOKUP(Table1[[#This Row],[Status]],Auxiliar!$B$16:$C$24,2,0)</f>
        <v>2</v>
      </c>
      <c r="K30" s="2" t="s">
        <v>1173</v>
      </c>
      <c r="L30" s="28" t="s">
        <v>1168</v>
      </c>
      <c r="M30" s="20" t="s">
        <v>1177</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0.05</v>
      </c>
      <c r="X30" s="166" t="str">
        <f>+VLOOKUP(CONCATENATE(Table1[[#This Row],[Tabela]],Table1[[#This Row],[Campo]]),'2. Status Detalhe Campos FY24'!A:J,9,FALSE)</f>
        <v>Fase I</v>
      </c>
      <c r="Y30" s="167"/>
    </row>
    <row r="31" spans="2:25" ht="17.850000000000001" hidden="1" customHeight="1">
      <c r="B31" s="2" t="s">
        <v>26</v>
      </c>
      <c r="C31" s="2" t="s">
        <v>34</v>
      </c>
      <c r="D31" s="2" t="s">
        <v>1180</v>
      </c>
      <c r="E31" s="2" t="s">
        <v>38</v>
      </c>
      <c r="F31" s="2" t="s">
        <v>37</v>
      </c>
      <c r="G31" s="134" t="s">
        <v>1985</v>
      </c>
      <c r="H31" s="56" t="str">
        <f>Table1[[#This Row],[Tabela]]&amp;Table1[[#This Row],[Campo]]</f>
        <v>ENERGY_CERTIFICATE_EST_INPUTRESTO_DIRECCION</v>
      </c>
      <c r="I31" s="2" t="s">
        <v>1842</v>
      </c>
      <c r="J31" s="42">
        <f>VLOOKUP(Table1[[#This Row],[Status]],Auxiliar!$B$16:$C$24,2,0)</f>
        <v>2</v>
      </c>
      <c r="K31" s="2" t="s">
        <v>1173</v>
      </c>
      <c r="L31" s="28" t="s">
        <v>1168</v>
      </c>
      <c r="M31" s="20" t="s">
        <v>1177</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0.05</v>
      </c>
      <c r="X31" s="166" t="str">
        <f>+VLOOKUP(CONCATENATE(Table1[[#This Row],[Tabela]],Table1[[#This Row],[Campo]]),'2. Status Detalhe Campos FY24'!A:J,9,FALSE)</f>
        <v>Fase I</v>
      </c>
      <c r="Y31" s="167"/>
    </row>
    <row r="32" spans="2:25" ht="17.850000000000001" hidden="1" customHeight="1">
      <c r="B32" s="2" t="s">
        <v>26</v>
      </c>
      <c r="C32" s="2" t="s">
        <v>34</v>
      </c>
      <c r="D32" s="2" t="s">
        <v>1180</v>
      </c>
      <c r="E32" s="2" t="s">
        <v>38</v>
      </c>
      <c r="F32" s="2" t="s">
        <v>37</v>
      </c>
      <c r="G32" s="134" t="s">
        <v>1986</v>
      </c>
      <c r="H32" s="56" t="str">
        <f>Table1[[#This Row],[Tabela]]&amp;Table1[[#This Row],[Campo]]</f>
        <v>ENERGY_CERTIFICATE_EST_INPUTLATITUDE</v>
      </c>
      <c r="I32" s="2" t="s">
        <v>1842</v>
      </c>
      <c r="J32" s="42">
        <f>VLOOKUP(Table1[[#This Row],[Status]],Auxiliar!$B$16:$C$24,2,0)</f>
        <v>2</v>
      </c>
      <c r="K32" s="2" t="s">
        <v>1173</v>
      </c>
      <c r="L32" s="28" t="s">
        <v>1168</v>
      </c>
      <c r="M32" s="20" t="s">
        <v>1177</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0.05</v>
      </c>
      <c r="X32" s="166" t="str">
        <f>+VLOOKUP(CONCATENATE(Table1[[#This Row],[Tabela]],Table1[[#This Row],[Campo]]),'2. Status Detalhe Campos FY24'!A:J,9,FALSE)</f>
        <v>Fase I</v>
      </c>
      <c r="Y32" s="167"/>
    </row>
    <row r="33" spans="2:25" ht="17.850000000000001" hidden="1" customHeight="1">
      <c r="B33" s="2" t="s">
        <v>26</v>
      </c>
      <c r="C33" s="2" t="s">
        <v>34</v>
      </c>
      <c r="D33" s="2" t="s">
        <v>1180</v>
      </c>
      <c r="E33" s="2" t="s">
        <v>38</v>
      </c>
      <c r="F33" s="2" t="s">
        <v>37</v>
      </c>
      <c r="G33" s="134" t="s">
        <v>1987</v>
      </c>
      <c r="H33" s="56" t="str">
        <f>Table1[[#This Row],[Tabela]]&amp;Table1[[#This Row],[Campo]]</f>
        <v>ENERGY_CERTIFICATE_EST_INPUTLONGITUDE</v>
      </c>
      <c r="I33" s="2" t="s">
        <v>1842</v>
      </c>
      <c r="J33" s="42">
        <f>VLOOKUP(Table1[[#This Row],[Status]],Auxiliar!$B$16:$C$24,2,0)</f>
        <v>2</v>
      </c>
      <c r="K33" s="2" t="s">
        <v>1173</v>
      </c>
      <c r="L33" s="28" t="s">
        <v>1168</v>
      </c>
      <c r="M33" s="20" t="s">
        <v>1177</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0.05</v>
      </c>
      <c r="X33" s="166" t="str">
        <f>+VLOOKUP(CONCATENATE(Table1[[#This Row],[Tabela]],Table1[[#This Row],[Campo]]),'2. Status Detalhe Campos FY24'!A:J,9,FALSE)</f>
        <v>Fase I</v>
      </c>
      <c r="Y33" s="167"/>
    </row>
    <row r="34" spans="2:25" ht="17.850000000000001" hidden="1" customHeight="1">
      <c r="B34" s="2" t="s">
        <v>26</v>
      </c>
      <c r="C34" s="2" t="s">
        <v>34</v>
      </c>
      <c r="D34" s="2" t="s">
        <v>1180</v>
      </c>
      <c r="E34" s="2" t="s">
        <v>38</v>
      </c>
      <c r="F34" s="2" t="s">
        <v>37</v>
      </c>
      <c r="G34" s="134" t="s">
        <v>1988</v>
      </c>
      <c r="H34" s="56" t="str">
        <f>Table1[[#This Row],[Tabela]]&amp;Table1[[#This Row],[Campo]]</f>
        <v>ENERGY_CERTIFICATE_EST_INPUTCODIGO_POSTAL</v>
      </c>
      <c r="I34" s="2" t="s">
        <v>1842</v>
      </c>
      <c r="J34" s="42">
        <f>VLOOKUP(Table1[[#This Row],[Status]],Auxiliar!$B$16:$C$24,2,0)</f>
        <v>2</v>
      </c>
      <c r="K34" s="2" t="s">
        <v>1173</v>
      </c>
      <c r="L34" s="28" t="s">
        <v>1168</v>
      </c>
      <c r="M34" s="20" t="s">
        <v>1177</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0.05</v>
      </c>
      <c r="X34" s="166" t="str">
        <f>+VLOOKUP(CONCATENATE(Table1[[#This Row],[Tabela]],Table1[[#This Row],[Campo]]),'2. Status Detalhe Campos FY24'!A:J,9,FALSE)</f>
        <v>Fase I</v>
      </c>
      <c r="Y34" s="167"/>
    </row>
    <row r="35" spans="2:25" ht="17.850000000000001" hidden="1" customHeight="1">
      <c r="B35" s="2" t="s">
        <v>26</v>
      </c>
      <c r="C35" s="2" t="s">
        <v>34</v>
      </c>
      <c r="D35" s="2" t="s">
        <v>1180</v>
      </c>
      <c r="E35" s="2" t="s">
        <v>38</v>
      </c>
      <c r="F35" s="2" t="s">
        <v>37</v>
      </c>
      <c r="G35" s="134" t="s">
        <v>1989</v>
      </c>
      <c r="H35" s="56" t="str">
        <f>Table1[[#This Row],[Tabela]]&amp;Table1[[#This Row],[Campo]]</f>
        <v>ENERGY_CERTIFICATE_EST_INPUTSUBCODIGO_POSTAL</v>
      </c>
      <c r="I35" s="2" t="s">
        <v>1842</v>
      </c>
      <c r="J35" s="42">
        <f>VLOOKUP(Table1[[#This Row],[Status]],Auxiliar!$B$16:$C$24,2,0)</f>
        <v>2</v>
      </c>
      <c r="K35" s="2" t="s">
        <v>1173</v>
      </c>
      <c r="L35" s="28" t="s">
        <v>1168</v>
      </c>
      <c r="M35" s="20" t="s">
        <v>1177</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0.05</v>
      </c>
      <c r="X35" s="166" t="str">
        <f>+VLOOKUP(CONCATENATE(Table1[[#This Row],[Tabela]],Table1[[#This Row],[Campo]]),'2. Status Detalhe Campos FY24'!A:J,9,FALSE)</f>
        <v>Fase I</v>
      </c>
      <c r="Y35" s="167"/>
    </row>
    <row r="36" spans="2:25" ht="17.850000000000001" hidden="1" customHeight="1">
      <c r="B36" s="2" t="s">
        <v>26</v>
      </c>
      <c r="C36" s="2" t="s">
        <v>34</v>
      </c>
      <c r="D36" s="2" t="s">
        <v>1180</v>
      </c>
      <c r="E36" s="2" t="s">
        <v>38</v>
      </c>
      <c r="F36" s="2" t="s">
        <v>37</v>
      </c>
      <c r="G36" s="134" t="s">
        <v>1990</v>
      </c>
      <c r="H36" s="56" t="str">
        <f>Table1[[#This Row],[Tabela]]&amp;Table1[[#This Row],[Campo]]</f>
        <v>ENERGY_CERTIFICATE_EST_INPUTASSUPERFICIE_UTIL</v>
      </c>
      <c r="I36" s="2" t="s">
        <v>1842</v>
      </c>
      <c r="J36" s="42">
        <f>VLOOKUP(Table1[[#This Row],[Status]],Auxiliar!$B$16:$C$24,2,0)</f>
        <v>2</v>
      </c>
      <c r="K36" s="2" t="s">
        <v>1173</v>
      </c>
      <c r="L36" s="28" t="s">
        <v>1168</v>
      </c>
      <c r="M36" s="20" t="s">
        <v>1177</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0.05</v>
      </c>
      <c r="X36" s="166" t="str">
        <f>+VLOOKUP(CONCATENATE(Table1[[#This Row],[Tabela]],Table1[[#This Row],[Campo]]),'2. Status Detalhe Campos FY24'!A:J,9,FALSE)</f>
        <v>Fase I</v>
      </c>
      <c r="Y36" s="167"/>
    </row>
    <row r="37" spans="2:25" ht="17.850000000000001" hidden="1" customHeight="1">
      <c r="B37" s="2" t="s">
        <v>26</v>
      </c>
      <c r="C37" s="2" t="s">
        <v>34</v>
      </c>
      <c r="D37" s="2" t="s">
        <v>1180</v>
      </c>
      <c r="E37" s="2" t="s">
        <v>38</v>
      </c>
      <c r="F37" s="2" t="s">
        <v>37</v>
      </c>
      <c r="G37" s="134" t="s">
        <v>1991</v>
      </c>
      <c r="H37" s="56" t="str">
        <f>Table1[[#This Row],[Tabela]]&amp;Table1[[#This Row],[Campo]]</f>
        <v>ENERGY_CERTIFICATE_EST_INPUTANIO_CONSTRUCCION</v>
      </c>
      <c r="I37" s="2" t="s">
        <v>1842</v>
      </c>
      <c r="J37" s="42">
        <f>VLOOKUP(Table1[[#This Row],[Status]],Auxiliar!$B$16:$C$24,2,0)</f>
        <v>2</v>
      </c>
      <c r="K37" s="2" t="s">
        <v>1173</v>
      </c>
      <c r="L37" s="28" t="s">
        <v>1168</v>
      </c>
      <c r="M37" s="20" t="s">
        <v>1177</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0.05</v>
      </c>
      <c r="X37" s="166" t="str">
        <f>+VLOOKUP(CONCATENATE(Table1[[#This Row],[Tabela]],Table1[[#This Row],[Campo]]),'2. Status Detalhe Campos FY24'!A:J,9,FALSE)</f>
        <v>Fase I</v>
      </c>
      <c r="Y37" s="167"/>
    </row>
    <row r="38" spans="2:25" ht="17.850000000000001" hidden="1" customHeight="1">
      <c r="B38" s="2" t="s">
        <v>26</v>
      </c>
      <c r="C38" s="2" t="s">
        <v>34</v>
      </c>
      <c r="D38" s="2" t="s">
        <v>1180</v>
      </c>
      <c r="E38" s="2" t="s">
        <v>38</v>
      </c>
      <c r="F38" s="2" t="s">
        <v>37</v>
      </c>
      <c r="G38" s="134" t="s">
        <v>1992</v>
      </c>
      <c r="H38" s="56" t="str">
        <f>Table1[[#This Row],[Tabela]]&amp;Table1[[#This Row],[Campo]]</f>
        <v>ENERGY_CERTIFICATE_EST_INPUTTIPO_INMUEBLE_HABITACAO</v>
      </c>
      <c r="I38" s="2" t="s">
        <v>1842</v>
      </c>
      <c r="J38" s="42">
        <f>VLOOKUP(Table1[[#This Row],[Status]],Auxiliar!$B$16:$C$24,2,0)</f>
        <v>2</v>
      </c>
      <c r="K38" s="2" t="s">
        <v>1173</v>
      </c>
      <c r="L38" s="28" t="s">
        <v>1168</v>
      </c>
      <c r="M38" s="20" t="s">
        <v>1177</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0.05</v>
      </c>
      <c r="X38" s="166" t="str">
        <f>+VLOOKUP(CONCATENATE(Table1[[#This Row],[Tabela]],Table1[[#This Row],[Campo]]),'2. Status Detalhe Campos FY24'!A:J,9,FALSE)</f>
        <v>Fase I</v>
      </c>
      <c r="Y38" s="167"/>
    </row>
    <row r="39" spans="2:25" ht="17.850000000000001" hidden="1" customHeight="1">
      <c r="B39" s="2" t="s">
        <v>26</v>
      </c>
      <c r="C39" s="2" t="s">
        <v>34</v>
      </c>
      <c r="D39" s="2" t="s">
        <v>1180</v>
      </c>
      <c r="E39" s="2" t="s">
        <v>38</v>
      </c>
      <c r="F39" s="2" t="s">
        <v>37</v>
      </c>
      <c r="G39" s="134" t="s">
        <v>1993</v>
      </c>
      <c r="H39" s="56" t="str">
        <f>Table1[[#This Row],[Tabela]]&amp;Table1[[#This Row],[Campo]]</f>
        <v>ENERGY_CERTIFICATE_EST_INPUTPISO_APARTAMENTO</v>
      </c>
      <c r="I39" s="2" t="s">
        <v>1842</v>
      </c>
      <c r="J39" s="42">
        <f>VLOOKUP(Table1[[#This Row],[Status]],Auxiliar!$B$16:$C$24,2,0)</f>
        <v>2</v>
      </c>
      <c r="K39" s="2" t="s">
        <v>1173</v>
      </c>
      <c r="L39" s="28" t="s">
        <v>1168</v>
      </c>
      <c r="M39" s="20" t="s">
        <v>1177</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0.05</v>
      </c>
      <c r="X39" s="166" t="str">
        <f>+VLOOKUP(CONCATENATE(Table1[[#This Row],[Tabela]],Table1[[#This Row],[Campo]]),'2. Status Detalhe Campos FY24'!A:J,9,FALSE)</f>
        <v>Fase I</v>
      </c>
      <c r="Y39" s="167"/>
    </row>
    <row r="40" spans="2:25" ht="17.850000000000001" hidden="1" customHeight="1">
      <c r="B40" s="2" t="s">
        <v>26</v>
      </c>
      <c r="C40" s="2" t="s">
        <v>34</v>
      </c>
      <c r="D40" s="2" t="s">
        <v>1180</v>
      </c>
      <c r="E40" s="2" t="s">
        <v>38</v>
      </c>
      <c r="F40" s="2" t="s">
        <v>37</v>
      </c>
      <c r="G40" s="134" t="s">
        <v>1994</v>
      </c>
      <c r="H40" s="56" t="str">
        <f>Table1[[#This Row],[Tabela]]&amp;Table1[[#This Row],[Campo]]</f>
        <v>ENERGY_CERTIFICATE_EST_INPUTCASA_UNIFAMILIAR</v>
      </c>
      <c r="I40" s="2" t="s">
        <v>1842</v>
      </c>
      <c r="J40" s="42">
        <f>VLOOKUP(Table1[[#This Row],[Status]],Auxiliar!$B$16:$C$24,2,0)</f>
        <v>2</v>
      </c>
      <c r="K40" s="2" t="s">
        <v>1173</v>
      </c>
      <c r="L40" s="28" t="s">
        <v>1168</v>
      </c>
      <c r="M40" s="20" t="s">
        <v>1177</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0.05</v>
      </c>
      <c r="X40" s="166" t="str">
        <f>+VLOOKUP(CONCATENATE(Table1[[#This Row],[Tabela]],Table1[[#This Row],[Campo]]),'2. Status Detalhe Campos FY24'!A:J,9,FALSE)</f>
        <v>Fase I</v>
      </c>
      <c r="Y40" s="167"/>
    </row>
    <row r="41" spans="2:25" ht="17.850000000000001" hidden="1" customHeight="1">
      <c r="B41" s="2" t="s">
        <v>26</v>
      </c>
      <c r="C41" s="2" t="s">
        <v>34</v>
      </c>
      <c r="D41" s="2" t="s">
        <v>1180</v>
      </c>
      <c r="E41" s="2" t="s">
        <v>38</v>
      </c>
      <c r="F41" s="2" t="s">
        <v>37</v>
      </c>
      <c r="G41" s="134" t="s">
        <v>1995</v>
      </c>
      <c r="H41" s="56" t="str">
        <f>Table1[[#This Row],[Tabela]]&amp;Table1[[#This Row],[Campo]]</f>
        <v>ENERGY_CERTIFICATE_EST_INPUTTIPO_INMUEBLE_COMERCIO_SERVICOS</v>
      </c>
      <c r="I41" s="2" t="s">
        <v>1842</v>
      </c>
      <c r="J41" s="42">
        <f>VLOOKUP(Table1[[#This Row],[Status]],Auxiliar!$B$16:$C$24,2,0)</f>
        <v>2</v>
      </c>
      <c r="K41" s="2" t="s">
        <v>1173</v>
      </c>
      <c r="L41" s="28" t="s">
        <v>1168</v>
      </c>
      <c r="M41" s="20" t="s">
        <v>1177</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0.05</v>
      </c>
      <c r="X41" s="166" t="str">
        <f>+VLOOKUP(CONCATENATE(Table1[[#This Row],[Tabela]],Table1[[#This Row],[Campo]]),'2. Status Detalhe Campos FY24'!A:J,9,FALSE)</f>
        <v>Fase I</v>
      </c>
      <c r="Y41" s="167"/>
    </row>
    <row r="42" spans="2:25" ht="17.850000000000001" hidden="1" customHeight="1">
      <c r="B42" s="2" t="s">
        <v>26</v>
      </c>
      <c r="C42" s="2" t="s">
        <v>34</v>
      </c>
      <c r="D42" s="2" t="s">
        <v>1180</v>
      </c>
      <c r="E42" s="2" t="s">
        <v>38</v>
      </c>
      <c r="F42" s="2" t="s">
        <v>37</v>
      </c>
      <c r="G42" s="134" t="s">
        <v>1996</v>
      </c>
      <c r="H42" s="56" t="str">
        <f>Table1[[#This Row],[Tabela]]&amp;Table1[[#This Row],[Campo]]</f>
        <v>ENERGY_CERTIFICATE_EST_INPUTNOME_CONSERVATORIA</v>
      </c>
      <c r="I42" s="2" t="s">
        <v>1842</v>
      </c>
      <c r="J42" s="42">
        <f>VLOOKUP(Table1[[#This Row],[Status]],Auxiliar!$B$16:$C$24,2,0)</f>
        <v>2</v>
      </c>
      <c r="K42" s="2" t="s">
        <v>1173</v>
      </c>
      <c r="L42" s="28" t="s">
        <v>1168</v>
      </c>
      <c r="M42" s="20" t="s">
        <v>1177</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0.05</v>
      </c>
      <c r="X42" s="166" t="str">
        <f>+VLOOKUP(CONCATENATE(Table1[[#This Row],[Tabela]],Table1[[#This Row],[Campo]]),'2. Status Detalhe Campos FY24'!A:J,9,FALSE)</f>
        <v>Fase I</v>
      </c>
      <c r="Y42" s="167"/>
    </row>
    <row r="43" spans="2:25" ht="17.850000000000001" hidden="1" customHeight="1">
      <c r="B43" s="2" t="s">
        <v>26</v>
      </c>
      <c r="C43" s="2" t="s">
        <v>34</v>
      </c>
      <c r="D43" s="2" t="s">
        <v>1180</v>
      </c>
      <c r="E43" s="2" t="s">
        <v>38</v>
      </c>
      <c r="F43" s="2" t="s">
        <v>37</v>
      </c>
      <c r="G43" s="134" t="s">
        <v>1997</v>
      </c>
      <c r="H43" s="56" t="str">
        <f>Table1[[#This Row],[Tabela]]&amp;Table1[[#This Row],[Campo]]</f>
        <v>ENERGY_CERTIFICATE_EST_INPUTCOD_CONSERVATORIA</v>
      </c>
      <c r="I43" s="2" t="s">
        <v>1842</v>
      </c>
      <c r="J43" s="42">
        <f>VLOOKUP(Table1[[#This Row],[Status]],Auxiliar!$B$16:$C$24,2,0)</f>
        <v>2</v>
      </c>
      <c r="K43" s="2" t="s">
        <v>1173</v>
      </c>
      <c r="L43" s="28" t="s">
        <v>1168</v>
      </c>
      <c r="M43" s="20" t="s">
        <v>1177</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0.05</v>
      </c>
      <c r="X43" s="166" t="str">
        <f>+VLOOKUP(CONCATENATE(Table1[[#This Row],[Tabela]],Table1[[#This Row],[Campo]]),'2. Status Detalhe Campos FY24'!A:J,9,FALSE)</f>
        <v>Fase I</v>
      </c>
      <c r="Y43" s="167"/>
    </row>
    <row r="44" spans="2:25" ht="17.850000000000001" hidden="1" customHeight="1">
      <c r="B44" s="2" t="s">
        <v>26</v>
      </c>
      <c r="C44" s="2" t="s">
        <v>34</v>
      </c>
      <c r="D44" s="2" t="s">
        <v>1180</v>
      </c>
      <c r="E44" s="2" t="s">
        <v>38</v>
      </c>
      <c r="F44" s="2" t="s">
        <v>37</v>
      </c>
      <c r="G44" s="134" t="s">
        <v>1998</v>
      </c>
      <c r="H44" s="56" t="str">
        <f>Table1[[#This Row],[Tabela]]&amp;Table1[[#This Row],[Campo]]</f>
        <v>ENERGY_CERTIFICATE_EST_INPUTREGISTRO_CONSERVATORIA</v>
      </c>
      <c r="I44" s="2" t="s">
        <v>1842</v>
      </c>
      <c r="J44" s="42">
        <f>VLOOKUP(Table1[[#This Row],[Status]],Auxiliar!$B$16:$C$24,2,0)</f>
        <v>2</v>
      </c>
      <c r="K44" s="2" t="s">
        <v>1173</v>
      </c>
      <c r="L44" s="28" t="s">
        <v>1168</v>
      </c>
      <c r="M44" s="20" t="s">
        <v>1177</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0.05</v>
      </c>
      <c r="X44" s="166" t="str">
        <f>+VLOOKUP(CONCATENATE(Table1[[#This Row],[Tabela]],Table1[[#This Row],[Campo]]),'2. Status Detalhe Campos FY24'!A:J,9,FALSE)</f>
        <v>Fase I</v>
      </c>
      <c r="Y44" s="167"/>
    </row>
    <row r="45" spans="2:25" ht="17.850000000000001" hidden="1" customHeight="1">
      <c r="B45" s="2" t="s">
        <v>26</v>
      </c>
      <c r="C45" s="2" t="s">
        <v>34</v>
      </c>
      <c r="D45" s="2" t="s">
        <v>1180</v>
      </c>
      <c r="E45" s="2" t="s">
        <v>38</v>
      </c>
      <c r="F45" s="2" t="s">
        <v>37</v>
      </c>
      <c r="G45" s="134" t="s">
        <v>1999</v>
      </c>
      <c r="H45" s="56" t="str">
        <f>Table1[[#This Row],[Tabela]]&amp;Table1[[#This Row],[Campo]]</f>
        <v>ENERGY_CERTIFICATE_EST_INPUTART_MATRICIAIS</v>
      </c>
      <c r="I45" s="2" t="s">
        <v>1842</v>
      </c>
      <c r="J45" s="42">
        <f>VLOOKUP(Table1[[#This Row],[Status]],Auxiliar!$B$16:$C$24,2,0)</f>
        <v>2</v>
      </c>
      <c r="K45" s="2" t="s">
        <v>1173</v>
      </c>
      <c r="L45" s="28" t="s">
        <v>1168</v>
      </c>
      <c r="M45" s="20" t="s">
        <v>1177</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0.05</v>
      </c>
      <c r="X45" s="166" t="str">
        <f>+VLOOKUP(CONCATENATE(Table1[[#This Row],[Tabela]],Table1[[#This Row],[Campo]]),'2. Status Detalhe Campos FY24'!A:J,9,FALSE)</f>
        <v>Fase I</v>
      </c>
      <c r="Y45" s="167"/>
    </row>
    <row r="46" spans="2:25" ht="17.850000000000001" hidden="1" customHeight="1">
      <c r="B46" s="2" t="s">
        <v>26</v>
      </c>
      <c r="C46" s="2" t="s">
        <v>34</v>
      </c>
      <c r="D46" s="2" t="s">
        <v>1180</v>
      </c>
      <c r="E46" s="2" t="s">
        <v>38</v>
      </c>
      <c r="F46" s="2" t="s">
        <v>37</v>
      </c>
      <c r="G46" s="134" t="s">
        <v>2000</v>
      </c>
      <c r="H46" s="56" t="str">
        <f>Table1[[#This Row],[Tabela]]&amp;Table1[[#This Row],[Campo]]</f>
        <v>ENERGY_CERTIFICATE_EST_INPUTFRACCAO_AUTONOMA</v>
      </c>
      <c r="I46" s="2" t="s">
        <v>1842</v>
      </c>
      <c r="J46" s="42">
        <f>VLOOKUP(Table1[[#This Row],[Status]],Auxiliar!$B$16:$C$24,2,0)</f>
        <v>2</v>
      </c>
      <c r="K46" s="2" t="s">
        <v>1173</v>
      </c>
      <c r="L46" s="28" t="s">
        <v>1168</v>
      </c>
      <c r="M46" s="20" t="s">
        <v>1177</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0.05</v>
      </c>
      <c r="X46" s="166" t="str">
        <f>+VLOOKUP(CONCATENATE(Table1[[#This Row],[Tabela]],Table1[[#This Row],[Campo]]),'2. Status Detalhe Campos FY24'!A:J,9,FALSE)</f>
        <v>Fase I</v>
      </c>
      <c r="Y46" s="167"/>
    </row>
    <row r="47" spans="2:25" ht="17.850000000000001" hidden="1" customHeight="1">
      <c r="B47" s="2" t="s">
        <v>26</v>
      </c>
      <c r="C47" s="2" t="s">
        <v>34</v>
      </c>
      <c r="D47" s="2" t="s">
        <v>1180</v>
      </c>
      <c r="E47" s="2" t="s">
        <v>38</v>
      </c>
      <c r="F47" s="2" t="s">
        <v>37</v>
      </c>
      <c r="G47" s="134" t="s">
        <v>2001</v>
      </c>
      <c r="H47" s="56" t="str">
        <f>Table1[[#This Row],[Tabela]]&amp;Table1[[#This Row],[Campo]]</f>
        <v>ENERGY_CERTIFICATE_EST_INPUTFINALIDADE_BEM</v>
      </c>
      <c r="I47" s="2" t="s">
        <v>1842</v>
      </c>
      <c r="J47" s="42">
        <f>VLOOKUP(Table1[[#This Row],[Status]],Auxiliar!$B$16:$C$24,2,0)</f>
        <v>2</v>
      </c>
      <c r="K47" s="2" t="s">
        <v>1173</v>
      </c>
      <c r="L47" s="28" t="s">
        <v>1168</v>
      </c>
      <c r="M47" s="20" t="s">
        <v>1177</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0.05</v>
      </c>
      <c r="X47" s="166" t="str">
        <f>+VLOOKUP(CONCATENATE(Table1[[#This Row],[Tabela]],Table1[[#This Row],[Campo]]),'2. Status Detalhe Campos FY24'!A:J,9,FALSE)</f>
        <v>Fase I</v>
      </c>
      <c r="Y47" s="167"/>
    </row>
    <row r="48" spans="2:25" ht="17.850000000000001" hidden="1" customHeight="1">
      <c r="B48" s="2" t="s">
        <v>26</v>
      </c>
      <c r="C48" s="2" t="s">
        <v>34</v>
      </c>
      <c r="D48" s="2" t="s">
        <v>1180</v>
      </c>
      <c r="E48" s="2" t="s">
        <v>38</v>
      </c>
      <c r="F48" s="2" t="s">
        <v>37</v>
      </c>
      <c r="G48" s="134" t="s">
        <v>2002</v>
      </c>
      <c r="H48" s="56" t="str">
        <f>Table1[[#This Row],[Tabela]]&amp;Table1[[#This Row],[Campo]]</f>
        <v>ENERGY_CERTIFICATE_EST_INPUTCLASS_GPT31</v>
      </c>
      <c r="I48" s="2" t="s">
        <v>1842</v>
      </c>
      <c r="J48" s="42">
        <f>VLOOKUP(Table1[[#This Row],[Status]],Auxiliar!$B$16:$C$24,2,0)</f>
        <v>2</v>
      </c>
      <c r="K48" s="2" t="s">
        <v>1173</v>
      </c>
      <c r="L48" s="28" t="s">
        <v>1168</v>
      </c>
      <c r="M48" s="20" t="s">
        <v>1177</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0.05</v>
      </c>
      <c r="X48" s="166" t="str">
        <f>+VLOOKUP(CONCATENATE(Table1[[#This Row],[Tabela]],Table1[[#This Row],[Campo]]),'2. Status Detalhe Campos FY24'!A:J,9,FALSE)</f>
        <v>Fase I</v>
      </c>
      <c r="Y48" s="167"/>
    </row>
    <row r="49" spans="2:25" ht="17.850000000000001" hidden="1" customHeight="1">
      <c r="B49" s="2" t="s">
        <v>26</v>
      </c>
      <c r="C49" s="2" t="s">
        <v>34</v>
      </c>
      <c r="D49" s="2" t="s">
        <v>1180</v>
      </c>
      <c r="E49" s="2" t="s">
        <v>38</v>
      </c>
      <c r="F49" s="2" t="s">
        <v>37</v>
      </c>
      <c r="G49" s="134" t="s">
        <v>2003</v>
      </c>
      <c r="H49" s="56" t="str">
        <f>Table1[[#This Row],[Tabela]]&amp;Table1[[#This Row],[Campo]]</f>
        <v>ENERGY_CERTIFICATE_EST_INPUTCLASS_STCLIM</v>
      </c>
      <c r="I49" s="2" t="s">
        <v>1842</v>
      </c>
      <c r="J49" s="42">
        <f>VLOOKUP(Table1[[#This Row],[Status]],Auxiliar!$B$16:$C$24,2,0)</f>
        <v>2</v>
      </c>
      <c r="K49" s="2" t="s">
        <v>1173</v>
      </c>
      <c r="L49" s="28" t="s">
        <v>1168</v>
      </c>
      <c r="M49" s="20" t="s">
        <v>1177</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0.05</v>
      </c>
      <c r="X49" s="166" t="str">
        <f>+VLOOKUP(CONCATENATE(Table1[[#This Row],[Tabela]],Table1[[#This Row],[Campo]]),'2. Status Detalhe Campos FY24'!A:J,9,FALSE)</f>
        <v>Fase I</v>
      </c>
      <c r="Y49" s="167"/>
    </row>
    <row r="50" spans="2:25" ht="17.850000000000001" hidden="1" customHeight="1">
      <c r="B50" s="2" t="s">
        <v>26</v>
      </c>
      <c r="C50" s="2" t="s">
        <v>34</v>
      </c>
      <c r="D50" s="2" t="s">
        <v>1180</v>
      </c>
      <c r="E50" s="2" t="s">
        <v>38</v>
      </c>
      <c r="F50" s="2" t="s">
        <v>37</v>
      </c>
      <c r="G50" s="134" t="s">
        <v>2004</v>
      </c>
      <c r="H50" s="56" t="str">
        <f>Table1[[#This Row],[Tabela]]&amp;Table1[[#This Row],[Campo]]</f>
        <v>ENERGY_CERTIFICATE_EST_INPUTCONF_STCLIM</v>
      </c>
      <c r="I50" s="2" t="s">
        <v>1842</v>
      </c>
      <c r="J50" s="42">
        <f>VLOOKUP(Table1[[#This Row],[Status]],Auxiliar!$B$16:$C$24,2,0)</f>
        <v>2</v>
      </c>
      <c r="K50" s="2" t="s">
        <v>1173</v>
      </c>
      <c r="L50" s="28" t="s">
        <v>1168</v>
      </c>
      <c r="M50" s="20" t="s">
        <v>1177</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0.05</v>
      </c>
      <c r="X50" s="166" t="str">
        <f>+VLOOKUP(CONCATENATE(Table1[[#This Row],[Tabela]],Table1[[#This Row],[Campo]]),'2. Status Detalhe Campos FY24'!A:J,9,FALSE)</f>
        <v>Fase I</v>
      </c>
      <c r="Y50" s="167"/>
    </row>
    <row r="51" spans="2:25" ht="17.850000000000001" hidden="1" customHeight="1">
      <c r="B51" s="2" t="s">
        <v>26</v>
      </c>
      <c r="C51" s="2" t="s">
        <v>34</v>
      </c>
      <c r="D51" s="2" t="s">
        <v>1180</v>
      </c>
      <c r="E51" s="2" t="s">
        <v>38</v>
      </c>
      <c r="F51" s="2" t="s">
        <v>37</v>
      </c>
      <c r="G51" s="134" t="s">
        <v>2005</v>
      </c>
      <c r="H51" s="56" t="str">
        <f>Table1[[#This Row],[Tabela]]&amp;Table1[[#This Row],[Campo]]</f>
        <v>ENERGY_CERTIFICATE_EST_INPUTCLASSE_ENERGETICA</v>
      </c>
      <c r="I51" s="2" t="s">
        <v>1842</v>
      </c>
      <c r="J51" s="42">
        <f>VLOOKUP(Table1[[#This Row],[Status]],Auxiliar!$B$16:$C$24,2,0)</f>
        <v>2</v>
      </c>
      <c r="K51" s="2" t="s">
        <v>1173</v>
      </c>
      <c r="L51" s="28" t="s">
        <v>1168</v>
      </c>
      <c r="M51" s="20" t="s">
        <v>1177</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0.05</v>
      </c>
      <c r="X51" s="166" t="str">
        <f>+VLOOKUP(CONCATENATE(Table1[[#This Row],[Tabela]],Table1[[#This Row],[Campo]]),'2. Status Detalhe Campos FY24'!A:J,9,FALSE)</f>
        <v>Fase I</v>
      </c>
      <c r="Y51" s="167"/>
    </row>
    <row r="52" spans="2:25" ht="17.850000000000001" hidden="1" customHeight="1">
      <c r="B52" s="2" t="s">
        <v>26</v>
      </c>
      <c r="C52" s="2" t="s">
        <v>34</v>
      </c>
      <c r="D52" s="2" t="s">
        <v>1180</v>
      </c>
      <c r="E52" s="2" t="s">
        <v>38</v>
      </c>
      <c r="F52" s="2" t="s">
        <v>37</v>
      </c>
      <c r="G52" s="134" t="s">
        <v>2006</v>
      </c>
      <c r="H52" s="56" t="str">
        <f>Table1[[#This Row],[Tabela]]&amp;Table1[[#This Row],[Campo]]</f>
        <v>ENERGY_CERTIFICATE_EST_INPUTFIABILIDAD</v>
      </c>
      <c r="I52" s="2" t="s">
        <v>1842</v>
      </c>
      <c r="J52" s="42">
        <f>VLOOKUP(Table1[[#This Row],[Status]],Auxiliar!$B$16:$C$24,2,0)</f>
        <v>2</v>
      </c>
      <c r="K52" s="2" t="s">
        <v>1173</v>
      </c>
      <c r="L52" s="28" t="s">
        <v>1168</v>
      </c>
      <c r="M52" s="20" t="s">
        <v>1177</v>
      </c>
      <c r="N52" s="47">
        <v>45688</v>
      </c>
      <c r="O52" s="20">
        <f>INDEX(Auxiliar!$D$5:$F$13,MATCH(Table1[[#This Row],[Tipologia_Testes]],Auxiliar!$B$5:$B$13,0),MATCH(Table1[[#This Row],[Complexidade]],Auxiliar!$D$4:$F$4,0))</f>
        <v>0.1</v>
      </c>
      <c r="P52" s="2" t="s">
        <v>1184</v>
      </c>
      <c r="Q52" s="2"/>
      <c r="R52" s="151">
        <v>45261</v>
      </c>
      <c r="S52" s="151"/>
      <c r="T52" s="151">
        <v>45510</v>
      </c>
      <c r="U52" s="151">
        <v>45624</v>
      </c>
      <c r="V52" s="151"/>
      <c r="W52" s="2">
        <f>VLOOKUP(Table1[[#This Row],[Status]],Auxiliar!$B$16:$D$24,3,0)*Table1[[#This Row],[Estimação (horas)]]</f>
        <v>0.05</v>
      </c>
      <c r="X52" s="166" t="str">
        <f>+VLOOKUP(CONCATENATE(Table1[[#This Row],[Tabela]],Table1[[#This Row],[Campo]]),'2. Status Detalhe Campos FY24'!A:J,9,FALSE)</f>
        <v>Fase I</v>
      </c>
      <c r="Y52" s="167"/>
    </row>
    <row r="53" spans="2:25" ht="17.850000000000001" hidden="1" customHeight="1">
      <c r="B53" s="2" t="s">
        <v>26</v>
      </c>
      <c r="C53" s="2" t="s">
        <v>34</v>
      </c>
      <c r="D53" s="2" t="s">
        <v>1180</v>
      </c>
      <c r="E53" s="2" t="s">
        <v>38</v>
      </c>
      <c r="F53" s="2" t="s">
        <v>37</v>
      </c>
      <c r="G53" s="134" t="s">
        <v>2007</v>
      </c>
      <c r="H53" s="56" t="str">
        <f>Table1[[#This Row],[Tabela]]&amp;Table1[[#This Row],[Campo]]</f>
        <v>ENERGY_CERTIFICATE_EST_INPUTEMISSIONES</v>
      </c>
      <c r="I53" s="2" t="s">
        <v>1842</v>
      </c>
      <c r="J53" s="42">
        <f>VLOOKUP(Table1[[#This Row],[Status]],Auxiliar!$B$16:$C$24,2,0)</f>
        <v>2</v>
      </c>
      <c r="K53" s="2" t="s">
        <v>1173</v>
      </c>
      <c r="L53" s="28" t="s">
        <v>1168</v>
      </c>
      <c r="M53" s="20" t="s">
        <v>1177</v>
      </c>
      <c r="N53" s="47">
        <v>45688</v>
      </c>
      <c r="O53" s="20">
        <f>INDEX(Auxiliar!$D$5:$F$13,MATCH(Table1[[#This Row],[Tipologia_Testes]],Auxiliar!$B$5:$B$13,0),MATCH(Table1[[#This Row],[Complexidade]],Auxiliar!$D$4:$F$4,0))</f>
        <v>0.1</v>
      </c>
      <c r="P53" s="2" t="s">
        <v>1184</v>
      </c>
      <c r="Q53" s="2"/>
      <c r="R53" s="151">
        <v>45261</v>
      </c>
      <c r="S53" s="151"/>
      <c r="T53" s="151">
        <v>45510</v>
      </c>
      <c r="U53" s="151">
        <v>45624</v>
      </c>
      <c r="V53" s="151"/>
      <c r="W53" s="2">
        <f>VLOOKUP(Table1[[#This Row],[Status]],Auxiliar!$B$16:$D$24,3,0)*Table1[[#This Row],[Estimação (horas)]]</f>
        <v>0.05</v>
      </c>
      <c r="X53" s="166" t="str">
        <f>+VLOOKUP(CONCATENATE(Table1[[#This Row],[Tabela]],Table1[[#This Row],[Campo]]),'2. Status Detalhe Campos FY24'!A:J,9,FALSE)</f>
        <v>Fase I</v>
      </c>
      <c r="Y53" s="167"/>
    </row>
    <row r="54" spans="2:25" ht="17.850000000000001" hidden="1" customHeight="1">
      <c r="B54" s="2" t="s">
        <v>26</v>
      </c>
      <c r="C54" s="2" t="s">
        <v>34</v>
      </c>
      <c r="D54" s="2" t="s">
        <v>1180</v>
      </c>
      <c r="E54" s="2" t="s">
        <v>38</v>
      </c>
      <c r="F54" s="2" t="s">
        <v>37</v>
      </c>
      <c r="G54" s="134" t="s">
        <v>2008</v>
      </c>
      <c r="H54" s="56" t="str">
        <f>Table1[[#This Row],[Tabela]]&amp;Table1[[#This Row],[Campo]]</f>
        <v>ENERGY_CERTIFICATE_EST_INPUTCONSUMOS</v>
      </c>
      <c r="I54" s="2" t="s">
        <v>1842</v>
      </c>
      <c r="J54" s="42">
        <f>VLOOKUP(Table1[[#This Row],[Status]],Auxiliar!$B$16:$C$24,2,0)</f>
        <v>2</v>
      </c>
      <c r="K54" s="2" t="s">
        <v>1173</v>
      </c>
      <c r="L54" s="28" t="s">
        <v>1168</v>
      </c>
      <c r="M54" s="20" t="s">
        <v>1177</v>
      </c>
      <c r="N54" s="47">
        <v>45688</v>
      </c>
      <c r="O54" s="20">
        <f>INDEX(Auxiliar!$D$5:$F$13,MATCH(Table1[[#This Row],[Tipologia_Testes]],Auxiliar!$B$5:$B$13,0),MATCH(Table1[[#This Row],[Complexidade]],Auxiliar!$D$4:$F$4,0))</f>
        <v>0.1</v>
      </c>
      <c r="P54" s="2" t="s">
        <v>1184</v>
      </c>
      <c r="Q54" s="2"/>
      <c r="R54" s="151">
        <v>45261</v>
      </c>
      <c r="S54" s="151"/>
      <c r="T54" s="151">
        <v>45510</v>
      </c>
      <c r="U54" s="151">
        <v>45624</v>
      </c>
      <c r="V54" s="151"/>
      <c r="W54" s="2">
        <f>VLOOKUP(Table1[[#This Row],[Status]],Auxiliar!$B$16:$D$24,3,0)*Table1[[#This Row],[Estimação (horas)]]</f>
        <v>0.05</v>
      </c>
      <c r="X54" s="166" t="str">
        <f>+VLOOKUP(CONCATENATE(Table1[[#This Row],[Tabela]],Table1[[#This Row],[Campo]]),'2. Status Detalhe Campos FY24'!A:J,9,FALSE)</f>
        <v>Fase I</v>
      </c>
      <c r="Y54" s="167"/>
    </row>
    <row r="55" spans="2:25" ht="17.850000000000001" hidden="1" customHeight="1">
      <c r="B55" s="2" t="s">
        <v>26</v>
      </c>
      <c r="C55" s="2" t="s">
        <v>34</v>
      </c>
      <c r="D55" s="2" t="s">
        <v>1180</v>
      </c>
      <c r="E55" s="2" t="s">
        <v>38</v>
      </c>
      <c r="F55" s="2" t="s">
        <v>37</v>
      </c>
      <c r="G55" s="134" t="s">
        <v>2009</v>
      </c>
      <c r="H55" s="56" t="str">
        <f>Table1[[#This Row],[Tabela]]&amp;Table1[[#This Row],[Campo]]</f>
        <v>ENERGY_CERTIFICATE_EST_INPUTDATA_ENVIO</v>
      </c>
      <c r="I55" s="2" t="s">
        <v>1842</v>
      </c>
      <c r="J55" s="42">
        <f>VLOOKUP(Table1[[#This Row],[Status]],Auxiliar!$B$16:$C$24,2,0)</f>
        <v>2</v>
      </c>
      <c r="K55" s="2" t="s">
        <v>1173</v>
      </c>
      <c r="L55" s="28" t="s">
        <v>1168</v>
      </c>
      <c r="M55" s="20" t="s">
        <v>1177</v>
      </c>
      <c r="N55" s="47">
        <v>45688</v>
      </c>
      <c r="O55" s="20">
        <f>INDEX(Auxiliar!$D$5:$F$13,MATCH(Table1[[#This Row],[Tipologia_Testes]],Auxiliar!$B$5:$B$13,0),MATCH(Table1[[#This Row],[Complexidade]],Auxiliar!$D$4:$F$4,0))</f>
        <v>0.1</v>
      </c>
      <c r="P55" s="2" t="s">
        <v>1184</v>
      </c>
      <c r="Q55" s="2"/>
      <c r="R55" s="151">
        <v>45261</v>
      </c>
      <c r="S55" s="151"/>
      <c r="T55" s="151">
        <v>45510</v>
      </c>
      <c r="U55" s="151">
        <v>45624</v>
      </c>
      <c r="V55" s="151"/>
      <c r="W55" s="2">
        <f>VLOOKUP(Table1[[#This Row],[Status]],Auxiliar!$B$16:$D$24,3,0)*Table1[[#This Row],[Estimação (horas)]]</f>
        <v>0.05</v>
      </c>
      <c r="X55" s="166" t="str">
        <f>+VLOOKUP(CONCATENATE(Table1[[#This Row],[Tabela]],Table1[[#This Row],[Campo]]),'2. Status Detalhe Campos FY24'!A:J,9,FALSE)</f>
        <v>Fase I</v>
      </c>
      <c r="Y55" s="167"/>
    </row>
    <row r="56" spans="2:25" ht="17.850000000000001" hidden="1" customHeight="1">
      <c r="B56" s="2" t="s">
        <v>26</v>
      </c>
      <c r="C56" s="2" t="s">
        <v>34</v>
      </c>
      <c r="D56" s="2" t="s">
        <v>1180</v>
      </c>
      <c r="E56" s="2" t="s">
        <v>38</v>
      </c>
      <c r="F56" s="2" t="s">
        <v>37</v>
      </c>
      <c r="G56" s="134" t="s">
        <v>1970</v>
      </c>
      <c r="H56" s="56" t="str">
        <f>Table1[[#This Row],[Tabela]]&amp;Table1[[#This Row],[Campo]]</f>
        <v>ENERGY_CERTIFICATE_EST_INPUTCHAVE_GLOVAL</v>
      </c>
      <c r="I56" s="2" t="s">
        <v>1842</v>
      </c>
      <c r="J56" s="42">
        <f>VLOOKUP(Table1[[#This Row],[Status]],Auxiliar!$B$16:$C$24,2,0)</f>
        <v>2</v>
      </c>
      <c r="K56" s="2" t="s">
        <v>1181</v>
      </c>
      <c r="L56" s="28" t="s">
        <v>1168</v>
      </c>
      <c r="M56" s="20" t="s">
        <v>1177</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50000000000001" hidden="1" customHeight="1">
      <c r="B57" s="2" t="s">
        <v>26</v>
      </c>
      <c r="C57" s="2" t="s">
        <v>34</v>
      </c>
      <c r="D57" s="2" t="s">
        <v>1180</v>
      </c>
      <c r="E57" s="2" t="s">
        <v>38</v>
      </c>
      <c r="F57" s="2" t="s">
        <v>37</v>
      </c>
      <c r="G57" s="134" t="s">
        <v>41</v>
      </c>
      <c r="H57" s="56" t="str">
        <f>Table1[[#This Row],[Tabela]]&amp;Table1[[#This Row],[Campo]]</f>
        <v>ENERGY_CERTIFICATE_EST_INPUTPROPERTY_BANK_ID</v>
      </c>
      <c r="I57" s="2" t="s">
        <v>1842</v>
      </c>
      <c r="J57" s="42">
        <f>VLOOKUP(Table1[[#This Row],[Status]],Auxiliar!$B$16:$C$24,2,0)</f>
        <v>2</v>
      </c>
      <c r="K57" s="2" t="s">
        <v>1181</v>
      </c>
      <c r="L57" s="28" t="s">
        <v>1168</v>
      </c>
      <c r="M57" s="20" t="s">
        <v>1177</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50000000000001" hidden="1" customHeight="1">
      <c r="B58" s="2" t="s">
        <v>26</v>
      </c>
      <c r="C58" s="2" t="s">
        <v>34</v>
      </c>
      <c r="D58" s="2" t="s">
        <v>1180</v>
      </c>
      <c r="E58" s="2" t="s">
        <v>38</v>
      </c>
      <c r="F58" s="2" t="s">
        <v>37</v>
      </c>
      <c r="G58" s="134" t="s">
        <v>43</v>
      </c>
      <c r="H58" s="56" t="str">
        <f>Table1[[#This Row],[Tabela]]&amp;Table1[[#This Row],[Campo]]</f>
        <v>ENERGY_CERTIFICATE_EST_INPUTPROPERTY_BRANCH_CODE</v>
      </c>
      <c r="I58" s="2" t="s">
        <v>1842</v>
      </c>
      <c r="J58" s="42">
        <f>VLOOKUP(Table1[[#This Row],[Status]],Auxiliar!$B$16:$C$24,2,0)</f>
        <v>2</v>
      </c>
      <c r="K58" s="2" t="s">
        <v>1181</v>
      </c>
      <c r="L58" s="28" t="s">
        <v>1168</v>
      </c>
      <c r="M58" s="20" t="s">
        <v>1177</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50000000000001" hidden="1" customHeight="1">
      <c r="B59" s="2" t="s">
        <v>26</v>
      </c>
      <c r="C59" s="2" t="s">
        <v>34</v>
      </c>
      <c r="D59" s="2" t="s">
        <v>1180</v>
      </c>
      <c r="E59" s="2" t="s">
        <v>38</v>
      </c>
      <c r="F59" s="2" t="s">
        <v>37</v>
      </c>
      <c r="G59" s="134" t="s">
        <v>44</v>
      </c>
      <c r="H59" s="56" t="str">
        <f>Table1[[#This Row],[Tabela]]&amp;Table1[[#This Row],[Campo]]</f>
        <v>ENERGY_CERTIFICATE_EST_INPUTPROPERTY_CONTRACT_ID</v>
      </c>
      <c r="I59" s="2" t="s">
        <v>1842</v>
      </c>
      <c r="J59" s="42">
        <f>VLOOKUP(Table1[[#This Row],[Status]],Auxiliar!$B$16:$C$24,2,0)</f>
        <v>2</v>
      </c>
      <c r="K59" s="2" t="s">
        <v>1181</v>
      </c>
      <c r="L59" s="28" t="s">
        <v>1168</v>
      </c>
      <c r="M59" s="20" t="s">
        <v>1177</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50000000000001" hidden="1" customHeight="1">
      <c r="B60" s="2" t="s">
        <v>26</v>
      </c>
      <c r="C60" s="2" t="s">
        <v>34</v>
      </c>
      <c r="D60" s="2" t="s">
        <v>1180</v>
      </c>
      <c r="E60" s="2" t="s">
        <v>38</v>
      </c>
      <c r="F60" s="2" t="s">
        <v>37</v>
      </c>
      <c r="G60" s="134" t="s">
        <v>45</v>
      </c>
      <c r="H60" s="56" t="str">
        <f>Table1[[#This Row],[Tabela]]&amp;Table1[[#This Row],[Campo]]</f>
        <v>ENERGY_CERTIFICATE_EST_INPUTPROPERTY_REFERENCE_CODE</v>
      </c>
      <c r="I60" s="2" t="s">
        <v>1842</v>
      </c>
      <c r="J60" s="42">
        <f>VLOOKUP(Table1[[#This Row],[Status]],Auxiliar!$B$16:$C$24,2,0)</f>
        <v>2</v>
      </c>
      <c r="K60" s="2" t="s">
        <v>1181</v>
      </c>
      <c r="L60" s="28" t="s">
        <v>1168</v>
      </c>
      <c r="M60" s="20" t="s">
        <v>1177</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50000000000001" hidden="1" customHeight="1">
      <c r="B61" s="2" t="s">
        <v>26</v>
      </c>
      <c r="C61" s="2" t="s">
        <v>34</v>
      </c>
      <c r="D61" s="2" t="s">
        <v>1180</v>
      </c>
      <c r="E61" s="2" t="s">
        <v>38</v>
      </c>
      <c r="F61" s="2" t="s">
        <v>37</v>
      </c>
      <c r="G61" s="134" t="s">
        <v>1971</v>
      </c>
      <c r="H61" s="56" t="str">
        <f>Table1[[#This Row],[Tabela]]&amp;Table1[[#This Row],[Campo]]</f>
        <v>ENERGY_CERTIFICATE_EST_INPUTCÓDIGO_DISTRITO</v>
      </c>
      <c r="I61" s="2" t="s">
        <v>1842</v>
      </c>
      <c r="J61" s="42">
        <f>VLOOKUP(Table1[[#This Row],[Status]],Auxiliar!$B$16:$C$24,2,0)</f>
        <v>2</v>
      </c>
      <c r="K61" s="2" t="s">
        <v>1181</v>
      </c>
      <c r="L61" s="28" t="s">
        <v>1168</v>
      </c>
      <c r="M61" s="20" t="s">
        <v>1177</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50000000000001" hidden="1" customHeight="1">
      <c r="B62" s="2" t="s">
        <v>26</v>
      </c>
      <c r="C62" s="2" t="s">
        <v>34</v>
      </c>
      <c r="D62" s="2" t="s">
        <v>1180</v>
      </c>
      <c r="E62" s="2" t="s">
        <v>38</v>
      </c>
      <c r="F62" s="2" t="s">
        <v>37</v>
      </c>
      <c r="G62" s="134" t="s">
        <v>1972</v>
      </c>
      <c r="H62" s="56" t="str">
        <f>Table1[[#This Row],[Tabela]]&amp;Table1[[#This Row],[Campo]]</f>
        <v>ENERGY_CERTIFICATE_EST_INPUTNOMBRE_DISTRITO</v>
      </c>
      <c r="I62" s="2" t="s">
        <v>1842</v>
      </c>
      <c r="J62" s="42">
        <f>VLOOKUP(Table1[[#This Row],[Status]],Auxiliar!$B$16:$C$24,2,0)</f>
        <v>2</v>
      </c>
      <c r="K62" s="2" t="s">
        <v>1181</v>
      </c>
      <c r="L62" s="28" t="s">
        <v>1168</v>
      </c>
      <c r="M62" s="20" t="s">
        <v>1177</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50000000000001" hidden="1" customHeight="1">
      <c r="B63" s="2" t="s">
        <v>26</v>
      </c>
      <c r="C63" s="2" t="s">
        <v>34</v>
      </c>
      <c r="D63" s="2" t="s">
        <v>1180</v>
      </c>
      <c r="E63" s="2" t="s">
        <v>38</v>
      </c>
      <c r="F63" s="2" t="s">
        <v>37</v>
      </c>
      <c r="G63" s="134" t="s">
        <v>1973</v>
      </c>
      <c r="H63" s="56" t="str">
        <f>Table1[[#This Row],[Tabela]]&amp;Table1[[#This Row],[Campo]]</f>
        <v>ENERGY_CERTIFICATE_EST_INPUTCÓDIGO_CONCEJO</v>
      </c>
      <c r="I63" s="2" t="s">
        <v>1842</v>
      </c>
      <c r="J63" s="42">
        <f>VLOOKUP(Table1[[#This Row],[Status]],Auxiliar!$B$16:$C$24,2,0)</f>
        <v>2</v>
      </c>
      <c r="K63" s="2" t="s">
        <v>1181</v>
      </c>
      <c r="L63" s="28" t="s">
        <v>1168</v>
      </c>
      <c r="M63" s="20" t="s">
        <v>1177</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50000000000001" hidden="1" customHeight="1">
      <c r="B64" s="2" t="s">
        <v>26</v>
      </c>
      <c r="C64" s="2" t="s">
        <v>34</v>
      </c>
      <c r="D64" s="2" t="s">
        <v>1180</v>
      </c>
      <c r="E64" s="2" t="s">
        <v>38</v>
      </c>
      <c r="F64" s="2" t="s">
        <v>37</v>
      </c>
      <c r="G64" s="134" t="s">
        <v>1974</v>
      </c>
      <c r="H64" s="56" t="str">
        <f>Table1[[#This Row],[Tabela]]&amp;Table1[[#This Row],[Campo]]</f>
        <v>ENERGY_CERTIFICATE_EST_INPUTNOMBRE_CONCEJO</v>
      </c>
      <c r="I64" s="2" t="s">
        <v>1842</v>
      </c>
      <c r="J64" s="42">
        <f>VLOOKUP(Table1[[#This Row],[Status]],Auxiliar!$B$16:$C$24,2,0)</f>
        <v>2</v>
      </c>
      <c r="K64" s="2" t="s">
        <v>1181</v>
      </c>
      <c r="L64" s="28" t="s">
        <v>1168</v>
      </c>
      <c r="M64" s="20" t="s">
        <v>1177</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50000000000001" hidden="1" customHeight="1">
      <c r="B65" s="2" t="s">
        <v>26</v>
      </c>
      <c r="C65" s="2" t="s">
        <v>34</v>
      </c>
      <c r="D65" s="2" t="s">
        <v>1180</v>
      </c>
      <c r="E65" s="2" t="s">
        <v>38</v>
      </c>
      <c r="F65" s="2" t="s">
        <v>37</v>
      </c>
      <c r="G65" s="134" t="s">
        <v>1975</v>
      </c>
      <c r="H65" s="56" t="str">
        <f>Table1[[#This Row],[Tabela]]&amp;Table1[[#This Row],[Campo]]</f>
        <v>ENERGY_CERTIFICATE_EST_INPUTCÓDIGO_FREGUESIA</v>
      </c>
      <c r="I65" s="2" t="s">
        <v>1842</v>
      </c>
      <c r="J65" s="42">
        <f>VLOOKUP(Table1[[#This Row],[Status]],Auxiliar!$B$16:$C$24,2,0)</f>
        <v>2</v>
      </c>
      <c r="K65" s="2" t="s">
        <v>1181</v>
      </c>
      <c r="L65" s="28" t="s">
        <v>1168</v>
      </c>
      <c r="M65" s="20" t="s">
        <v>1177</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50000000000001" hidden="1" customHeight="1">
      <c r="B66" s="2" t="s">
        <v>26</v>
      </c>
      <c r="C66" s="2" t="s">
        <v>34</v>
      </c>
      <c r="D66" s="2" t="s">
        <v>1180</v>
      </c>
      <c r="E66" s="2" t="s">
        <v>38</v>
      </c>
      <c r="F66" s="2" t="s">
        <v>37</v>
      </c>
      <c r="G66" s="134" t="s">
        <v>1976</v>
      </c>
      <c r="H66" s="56" t="str">
        <f>Table1[[#This Row],[Tabela]]&amp;Table1[[#This Row],[Campo]]</f>
        <v>ENERGY_CERTIFICATE_EST_INPUTNOMBRE_FREGUESIA</v>
      </c>
      <c r="I66" s="2" t="s">
        <v>1842</v>
      </c>
      <c r="J66" s="42">
        <f>VLOOKUP(Table1[[#This Row],[Status]],Auxiliar!$B$16:$C$24,2,0)</f>
        <v>2</v>
      </c>
      <c r="K66" s="2" t="s">
        <v>1181</v>
      </c>
      <c r="L66" s="28" t="s">
        <v>1168</v>
      </c>
      <c r="M66" s="20" t="s">
        <v>1177</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50000000000001" hidden="1" customHeight="1">
      <c r="B67" s="2" t="s">
        <v>26</v>
      </c>
      <c r="C67" s="2" t="s">
        <v>34</v>
      </c>
      <c r="D67" s="2" t="s">
        <v>1180</v>
      </c>
      <c r="E67" s="2" t="s">
        <v>38</v>
      </c>
      <c r="F67" s="2" t="s">
        <v>37</v>
      </c>
      <c r="G67" s="134" t="s">
        <v>1977</v>
      </c>
      <c r="H67" s="56" t="str">
        <f>Table1[[#This Row],[Tabela]]&amp;Table1[[#This Row],[Campo]]</f>
        <v>ENERGY_CERTIFICATE_EST_INPUTLOCALIDADE</v>
      </c>
      <c r="I67" s="2" t="s">
        <v>1842</v>
      </c>
      <c r="J67" s="42">
        <f>VLOOKUP(Table1[[#This Row],[Status]],Auxiliar!$B$16:$C$24,2,0)</f>
        <v>2</v>
      </c>
      <c r="K67" s="2" t="s">
        <v>1181</v>
      </c>
      <c r="L67" s="28" t="s">
        <v>1168</v>
      </c>
      <c r="M67" s="20" t="s">
        <v>1177</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50000000000001" hidden="1" customHeight="1">
      <c r="B68" s="2" t="s">
        <v>26</v>
      </c>
      <c r="C68" s="2" t="s">
        <v>34</v>
      </c>
      <c r="D68" s="2" t="s">
        <v>1180</v>
      </c>
      <c r="E68" s="2" t="s">
        <v>38</v>
      </c>
      <c r="F68" s="2" t="s">
        <v>37</v>
      </c>
      <c r="G68" s="134" t="s">
        <v>1978</v>
      </c>
      <c r="H68" s="56" t="str">
        <f>Table1[[#This Row],[Tabela]]&amp;Table1[[#This Row],[Campo]]</f>
        <v>ENERGY_CERTIFICATE_EST_INPUTTIPO_VIA</v>
      </c>
      <c r="I68" s="2" t="s">
        <v>1842</v>
      </c>
      <c r="J68" s="42">
        <f>VLOOKUP(Table1[[#This Row],[Status]],Auxiliar!$B$16:$C$24,2,0)</f>
        <v>2</v>
      </c>
      <c r="K68" s="2" t="s">
        <v>1181</v>
      </c>
      <c r="L68" s="28" t="s">
        <v>1168</v>
      </c>
      <c r="M68" s="20" t="s">
        <v>1177</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50000000000001" hidden="1" customHeight="1">
      <c r="B69" s="2" t="s">
        <v>26</v>
      </c>
      <c r="C69" s="2" t="s">
        <v>34</v>
      </c>
      <c r="D69" s="2" t="s">
        <v>1180</v>
      </c>
      <c r="E69" s="2" t="s">
        <v>38</v>
      </c>
      <c r="F69" s="2" t="s">
        <v>37</v>
      </c>
      <c r="G69" s="134" t="s">
        <v>1979</v>
      </c>
      <c r="H69" s="56" t="str">
        <f>Table1[[#This Row],[Tabela]]&amp;Table1[[#This Row],[Campo]]</f>
        <v>ENERGY_CERTIFICATE_EST_INPUTNOMBRE_TIPO_VIA</v>
      </c>
      <c r="I69" s="2" t="s">
        <v>1842</v>
      </c>
      <c r="J69" s="42">
        <f>VLOOKUP(Table1[[#This Row],[Status]],Auxiliar!$B$16:$C$24,2,0)</f>
        <v>2</v>
      </c>
      <c r="K69" s="2" t="s">
        <v>1181</v>
      </c>
      <c r="L69" s="28" t="s">
        <v>1168</v>
      </c>
      <c r="M69" s="20" t="s">
        <v>1177</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50000000000001" hidden="1" customHeight="1">
      <c r="B70" s="2" t="s">
        <v>26</v>
      </c>
      <c r="C70" s="2" t="s">
        <v>34</v>
      </c>
      <c r="D70" s="2" t="s">
        <v>1180</v>
      </c>
      <c r="E70" s="2" t="s">
        <v>38</v>
      </c>
      <c r="F70" s="2" t="s">
        <v>37</v>
      </c>
      <c r="G70" s="134" t="s">
        <v>1980</v>
      </c>
      <c r="H70" s="56" t="str">
        <f>Table1[[#This Row],[Tabela]]&amp;Table1[[#This Row],[Campo]]</f>
        <v>ENERGY_CERTIFICATE_EST_INPUTNOMBRE_VIA</v>
      </c>
      <c r="I70" s="2" t="s">
        <v>1842</v>
      </c>
      <c r="J70" s="42">
        <f>VLOOKUP(Table1[[#This Row],[Status]],Auxiliar!$B$16:$C$24,2,0)</f>
        <v>2</v>
      </c>
      <c r="K70" s="2" t="s">
        <v>1181</v>
      </c>
      <c r="L70" s="28" t="s">
        <v>1168</v>
      </c>
      <c r="M70" s="20" t="s">
        <v>1177</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50000000000001" hidden="1" customHeight="1">
      <c r="B71" s="2" t="s">
        <v>26</v>
      </c>
      <c r="C71" s="2" t="s">
        <v>34</v>
      </c>
      <c r="D71" s="2" t="s">
        <v>1180</v>
      </c>
      <c r="E71" s="2" t="s">
        <v>38</v>
      </c>
      <c r="F71" s="2" t="s">
        <v>37</v>
      </c>
      <c r="G71" s="134" t="s">
        <v>1981</v>
      </c>
      <c r="H71" s="56" t="str">
        <f>Table1[[#This Row],[Tabela]]&amp;Table1[[#This Row],[Campo]]</f>
        <v>ENERGY_CERTIFICATE_EST_INPUTNUMERO_VIA</v>
      </c>
      <c r="I71" s="2" t="s">
        <v>1842</v>
      </c>
      <c r="J71" s="42">
        <f>VLOOKUP(Table1[[#This Row],[Status]],Auxiliar!$B$16:$C$24,2,0)</f>
        <v>2</v>
      </c>
      <c r="K71" s="2" t="s">
        <v>1181</v>
      </c>
      <c r="L71" s="28" t="s">
        <v>1168</v>
      </c>
      <c r="M71" s="20" t="s">
        <v>1177</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50000000000001" hidden="1" customHeight="1">
      <c r="B72" s="2" t="s">
        <v>26</v>
      </c>
      <c r="C72" s="2" t="s">
        <v>34</v>
      </c>
      <c r="D72" s="2" t="s">
        <v>1180</v>
      </c>
      <c r="E72" s="2" t="s">
        <v>38</v>
      </c>
      <c r="F72" s="2" t="s">
        <v>37</v>
      </c>
      <c r="G72" s="134" t="s">
        <v>1982</v>
      </c>
      <c r="H72" s="56" t="str">
        <f>Table1[[#This Row],[Tabela]]&amp;Table1[[#This Row],[Campo]]</f>
        <v>ENERGY_CERTIFICATE_EST_INPUTLOTE</v>
      </c>
      <c r="I72" s="2" t="s">
        <v>1842</v>
      </c>
      <c r="J72" s="42">
        <f>VLOOKUP(Table1[[#This Row],[Status]],Auxiliar!$B$16:$C$24,2,0)</f>
        <v>2</v>
      </c>
      <c r="K72" s="2" t="s">
        <v>1181</v>
      </c>
      <c r="L72" s="28" t="s">
        <v>1168</v>
      </c>
      <c r="M72" s="20" t="s">
        <v>1177</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50000000000001" hidden="1" customHeight="1">
      <c r="B73" s="2" t="s">
        <v>26</v>
      </c>
      <c r="C73" s="2" t="s">
        <v>34</v>
      </c>
      <c r="D73" s="2" t="s">
        <v>1180</v>
      </c>
      <c r="E73" s="2" t="s">
        <v>38</v>
      </c>
      <c r="F73" s="2" t="s">
        <v>37</v>
      </c>
      <c r="G73" s="134" t="s">
        <v>1983</v>
      </c>
      <c r="H73" s="56" t="str">
        <f>Table1[[#This Row],[Tabela]]&amp;Table1[[#This Row],[Campo]]</f>
        <v>ENERGY_CERTIFICATE_EST_INPUTURBANIZACION</v>
      </c>
      <c r="I73" s="2" t="s">
        <v>1842</v>
      </c>
      <c r="J73" s="42">
        <f>VLOOKUP(Table1[[#This Row],[Status]],Auxiliar!$B$16:$C$24,2,0)</f>
        <v>2</v>
      </c>
      <c r="K73" s="2" t="s">
        <v>1181</v>
      </c>
      <c r="L73" s="28" t="s">
        <v>1168</v>
      </c>
      <c r="M73" s="20" t="s">
        <v>1177</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50000000000001" hidden="1" customHeight="1">
      <c r="B74" s="2" t="s">
        <v>26</v>
      </c>
      <c r="C74" s="2" t="s">
        <v>34</v>
      </c>
      <c r="D74" s="2" t="s">
        <v>1180</v>
      </c>
      <c r="E74" s="2" t="s">
        <v>38</v>
      </c>
      <c r="F74" s="2" t="s">
        <v>37</v>
      </c>
      <c r="G74" s="134" t="s">
        <v>1984</v>
      </c>
      <c r="H74" s="56" t="str">
        <f>Table1[[#This Row],[Tabela]]&amp;Table1[[#This Row],[Campo]]</f>
        <v>ENERGY_CERTIFICATE_EST_INPUTCAGLURB</v>
      </c>
      <c r="I74" s="2" t="s">
        <v>1842</v>
      </c>
      <c r="J74" s="42">
        <f>VLOOKUP(Table1[[#This Row],[Status]],Auxiliar!$B$16:$C$24,2,0)</f>
        <v>2</v>
      </c>
      <c r="K74" s="2" t="s">
        <v>1181</v>
      </c>
      <c r="L74" s="28" t="s">
        <v>1168</v>
      </c>
      <c r="M74" s="20" t="s">
        <v>1177</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50000000000001" hidden="1" customHeight="1">
      <c r="B75" s="2" t="s">
        <v>26</v>
      </c>
      <c r="C75" s="2" t="s">
        <v>34</v>
      </c>
      <c r="D75" s="2" t="s">
        <v>1180</v>
      </c>
      <c r="E75" s="2" t="s">
        <v>38</v>
      </c>
      <c r="F75" s="2" t="s">
        <v>37</v>
      </c>
      <c r="G75" s="134" t="s">
        <v>1985</v>
      </c>
      <c r="H75" s="56" t="str">
        <f>Table1[[#This Row],[Tabela]]&amp;Table1[[#This Row],[Campo]]</f>
        <v>ENERGY_CERTIFICATE_EST_INPUTRESTO_DIRECCION</v>
      </c>
      <c r="I75" s="2" t="s">
        <v>1842</v>
      </c>
      <c r="J75" s="42">
        <f>VLOOKUP(Table1[[#This Row],[Status]],Auxiliar!$B$16:$C$24,2,0)</f>
        <v>2</v>
      </c>
      <c r="K75" s="2" t="s">
        <v>1181</v>
      </c>
      <c r="L75" s="28" t="s">
        <v>1168</v>
      </c>
      <c r="M75" s="20" t="s">
        <v>1177</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50000000000001" hidden="1" customHeight="1">
      <c r="B76" s="2" t="s">
        <v>26</v>
      </c>
      <c r="C76" s="2" t="s">
        <v>34</v>
      </c>
      <c r="D76" s="2" t="s">
        <v>1180</v>
      </c>
      <c r="E76" s="2" t="s">
        <v>38</v>
      </c>
      <c r="F76" s="2" t="s">
        <v>37</v>
      </c>
      <c r="G76" s="134" t="s">
        <v>1986</v>
      </c>
      <c r="H76" s="56" t="str">
        <f>Table1[[#This Row],[Tabela]]&amp;Table1[[#This Row],[Campo]]</f>
        <v>ENERGY_CERTIFICATE_EST_INPUTLATITUDE</v>
      </c>
      <c r="I76" s="2" t="s">
        <v>1842</v>
      </c>
      <c r="J76" s="42">
        <f>VLOOKUP(Table1[[#This Row],[Status]],Auxiliar!$B$16:$C$24,2,0)</f>
        <v>2</v>
      </c>
      <c r="K76" s="2" t="s">
        <v>1181</v>
      </c>
      <c r="L76" s="28" t="s">
        <v>1168</v>
      </c>
      <c r="M76" s="20" t="s">
        <v>1177</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50000000000001" hidden="1" customHeight="1">
      <c r="B77" s="2" t="s">
        <v>26</v>
      </c>
      <c r="C77" s="2" t="s">
        <v>34</v>
      </c>
      <c r="D77" s="2" t="s">
        <v>1180</v>
      </c>
      <c r="E77" s="2" t="s">
        <v>38</v>
      </c>
      <c r="F77" s="2" t="s">
        <v>37</v>
      </c>
      <c r="G77" s="134" t="s">
        <v>1987</v>
      </c>
      <c r="H77" s="56" t="str">
        <f>Table1[[#This Row],[Tabela]]&amp;Table1[[#This Row],[Campo]]</f>
        <v>ENERGY_CERTIFICATE_EST_INPUTLONGITUDE</v>
      </c>
      <c r="I77" s="2" t="s">
        <v>1842</v>
      </c>
      <c r="J77" s="42">
        <f>VLOOKUP(Table1[[#This Row],[Status]],Auxiliar!$B$16:$C$24,2,0)</f>
        <v>2</v>
      </c>
      <c r="K77" s="2" t="s">
        <v>1181</v>
      </c>
      <c r="L77" s="28" t="s">
        <v>1168</v>
      </c>
      <c r="M77" s="20" t="s">
        <v>1177</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50000000000001" hidden="1" customHeight="1">
      <c r="B78" s="2" t="s">
        <v>26</v>
      </c>
      <c r="C78" s="2" t="s">
        <v>34</v>
      </c>
      <c r="D78" s="2" t="s">
        <v>1180</v>
      </c>
      <c r="E78" s="2" t="s">
        <v>38</v>
      </c>
      <c r="F78" s="2" t="s">
        <v>37</v>
      </c>
      <c r="G78" s="134" t="s">
        <v>1988</v>
      </c>
      <c r="H78" s="56" t="str">
        <f>Table1[[#This Row],[Tabela]]&amp;Table1[[#This Row],[Campo]]</f>
        <v>ENERGY_CERTIFICATE_EST_INPUTCODIGO_POSTAL</v>
      </c>
      <c r="I78" s="2" t="s">
        <v>1842</v>
      </c>
      <c r="J78" s="42">
        <f>VLOOKUP(Table1[[#This Row],[Status]],Auxiliar!$B$16:$C$24,2,0)</f>
        <v>2</v>
      </c>
      <c r="K78" s="2" t="s">
        <v>1181</v>
      </c>
      <c r="L78" s="28" t="s">
        <v>1168</v>
      </c>
      <c r="M78" s="20" t="s">
        <v>1177</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50000000000001" hidden="1" customHeight="1">
      <c r="B79" s="2" t="s">
        <v>26</v>
      </c>
      <c r="C79" s="2" t="s">
        <v>34</v>
      </c>
      <c r="D79" s="2" t="s">
        <v>1180</v>
      </c>
      <c r="E79" s="2" t="s">
        <v>38</v>
      </c>
      <c r="F79" s="2" t="s">
        <v>37</v>
      </c>
      <c r="G79" s="134" t="s">
        <v>1989</v>
      </c>
      <c r="H79" s="56" t="str">
        <f>Table1[[#This Row],[Tabela]]&amp;Table1[[#This Row],[Campo]]</f>
        <v>ENERGY_CERTIFICATE_EST_INPUTSUBCODIGO_POSTAL</v>
      </c>
      <c r="I79" s="2" t="s">
        <v>1842</v>
      </c>
      <c r="J79" s="42">
        <f>VLOOKUP(Table1[[#This Row],[Status]],Auxiliar!$B$16:$C$24,2,0)</f>
        <v>2</v>
      </c>
      <c r="K79" s="2" t="s">
        <v>1181</v>
      </c>
      <c r="L79" s="28" t="s">
        <v>1168</v>
      </c>
      <c r="M79" s="20" t="s">
        <v>1177</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50000000000001" hidden="1" customHeight="1">
      <c r="B80" s="2" t="s">
        <v>26</v>
      </c>
      <c r="C80" s="2" t="s">
        <v>34</v>
      </c>
      <c r="D80" s="2" t="s">
        <v>1180</v>
      </c>
      <c r="E80" s="2" t="s">
        <v>38</v>
      </c>
      <c r="F80" s="2" t="s">
        <v>37</v>
      </c>
      <c r="G80" s="134" t="s">
        <v>1990</v>
      </c>
      <c r="H80" s="56" t="str">
        <f>Table1[[#This Row],[Tabela]]&amp;Table1[[#This Row],[Campo]]</f>
        <v>ENERGY_CERTIFICATE_EST_INPUTASSUPERFICIE_UTIL</v>
      </c>
      <c r="I80" s="2" t="s">
        <v>1842</v>
      </c>
      <c r="J80" s="42">
        <f>VLOOKUP(Table1[[#This Row],[Status]],Auxiliar!$B$16:$C$24,2,0)</f>
        <v>2</v>
      </c>
      <c r="K80" s="2" t="s">
        <v>1181</v>
      </c>
      <c r="L80" s="28" t="s">
        <v>1168</v>
      </c>
      <c r="M80" s="20" t="s">
        <v>1177</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50000000000001" hidden="1" customHeight="1">
      <c r="B81" s="2" t="s">
        <v>26</v>
      </c>
      <c r="C81" s="2" t="s">
        <v>34</v>
      </c>
      <c r="D81" s="2" t="s">
        <v>1180</v>
      </c>
      <c r="E81" s="2" t="s">
        <v>38</v>
      </c>
      <c r="F81" s="2" t="s">
        <v>37</v>
      </c>
      <c r="G81" s="134" t="s">
        <v>1991</v>
      </c>
      <c r="H81" s="56" t="str">
        <f>Table1[[#This Row],[Tabela]]&amp;Table1[[#This Row],[Campo]]</f>
        <v>ENERGY_CERTIFICATE_EST_INPUTANIO_CONSTRUCCION</v>
      </c>
      <c r="I81" s="2" t="s">
        <v>1842</v>
      </c>
      <c r="J81" s="42">
        <f>VLOOKUP(Table1[[#This Row],[Status]],Auxiliar!$B$16:$C$24,2,0)</f>
        <v>2</v>
      </c>
      <c r="K81" s="2" t="s">
        <v>1181</v>
      </c>
      <c r="L81" s="28" t="s">
        <v>1168</v>
      </c>
      <c r="M81" s="20" t="s">
        <v>1177</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50000000000001" hidden="1" customHeight="1">
      <c r="B82" s="2" t="s">
        <v>26</v>
      </c>
      <c r="C82" s="2" t="s">
        <v>34</v>
      </c>
      <c r="D82" s="2" t="s">
        <v>1180</v>
      </c>
      <c r="E82" s="2" t="s">
        <v>38</v>
      </c>
      <c r="F82" s="2" t="s">
        <v>37</v>
      </c>
      <c r="G82" s="134" t="s">
        <v>1992</v>
      </c>
      <c r="H82" s="56" t="str">
        <f>Table1[[#This Row],[Tabela]]&amp;Table1[[#This Row],[Campo]]</f>
        <v>ENERGY_CERTIFICATE_EST_INPUTTIPO_INMUEBLE_HABITACAO</v>
      </c>
      <c r="I82" s="2" t="s">
        <v>1842</v>
      </c>
      <c r="J82" s="42">
        <f>VLOOKUP(Table1[[#This Row],[Status]],Auxiliar!$B$16:$C$24,2,0)</f>
        <v>2</v>
      </c>
      <c r="K82" s="2" t="s">
        <v>1181</v>
      </c>
      <c r="L82" s="28" t="s">
        <v>1168</v>
      </c>
      <c r="M82" s="20" t="s">
        <v>1177</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50000000000001" hidden="1" customHeight="1">
      <c r="B83" s="2" t="s">
        <v>26</v>
      </c>
      <c r="C83" s="2" t="s">
        <v>34</v>
      </c>
      <c r="D83" s="2" t="s">
        <v>1180</v>
      </c>
      <c r="E83" s="2" t="s">
        <v>38</v>
      </c>
      <c r="F83" s="2" t="s">
        <v>37</v>
      </c>
      <c r="G83" s="134" t="s">
        <v>1993</v>
      </c>
      <c r="H83" s="56" t="str">
        <f>Table1[[#This Row],[Tabela]]&amp;Table1[[#This Row],[Campo]]</f>
        <v>ENERGY_CERTIFICATE_EST_INPUTPISO_APARTAMENTO</v>
      </c>
      <c r="I83" s="2" t="s">
        <v>1842</v>
      </c>
      <c r="J83" s="42">
        <f>VLOOKUP(Table1[[#This Row],[Status]],Auxiliar!$B$16:$C$24,2,0)</f>
        <v>2</v>
      </c>
      <c r="K83" s="2" t="s">
        <v>1181</v>
      </c>
      <c r="L83" s="28" t="s">
        <v>1168</v>
      </c>
      <c r="M83" s="20" t="s">
        <v>1177</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50000000000001" hidden="1" customHeight="1">
      <c r="B84" s="2" t="s">
        <v>26</v>
      </c>
      <c r="C84" s="2" t="s">
        <v>34</v>
      </c>
      <c r="D84" s="2" t="s">
        <v>1180</v>
      </c>
      <c r="E84" s="2" t="s">
        <v>38</v>
      </c>
      <c r="F84" s="2" t="s">
        <v>37</v>
      </c>
      <c r="G84" s="134" t="s">
        <v>1994</v>
      </c>
      <c r="H84" s="56" t="str">
        <f>Table1[[#This Row],[Tabela]]&amp;Table1[[#This Row],[Campo]]</f>
        <v>ENERGY_CERTIFICATE_EST_INPUTCASA_UNIFAMILIAR</v>
      </c>
      <c r="I84" s="2" t="s">
        <v>1842</v>
      </c>
      <c r="J84" s="42">
        <f>VLOOKUP(Table1[[#This Row],[Status]],Auxiliar!$B$16:$C$24,2,0)</f>
        <v>2</v>
      </c>
      <c r="K84" s="2" t="s">
        <v>1181</v>
      </c>
      <c r="L84" s="28" t="s">
        <v>1168</v>
      </c>
      <c r="M84" s="20" t="s">
        <v>1177</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50000000000001" hidden="1" customHeight="1">
      <c r="B85" s="2" t="s">
        <v>26</v>
      </c>
      <c r="C85" s="2" t="s">
        <v>34</v>
      </c>
      <c r="D85" s="2" t="s">
        <v>1180</v>
      </c>
      <c r="E85" s="2" t="s">
        <v>38</v>
      </c>
      <c r="F85" s="2" t="s">
        <v>37</v>
      </c>
      <c r="G85" s="134" t="s">
        <v>1995</v>
      </c>
      <c r="H85" s="56" t="str">
        <f>Table1[[#This Row],[Tabela]]&amp;Table1[[#This Row],[Campo]]</f>
        <v>ENERGY_CERTIFICATE_EST_INPUTTIPO_INMUEBLE_COMERCIO_SERVICOS</v>
      </c>
      <c r="I85" s="2" t="s">
        <v>1842</v>
      </c>
      <c r="J85" s="42">
        <f>VLOOKUP(Table1[[#This Row],[Status]],Auxiliar!$B$16:$C$24,2,0)</f>
        <v>2</v>
      </c>
      <c r="K85" s="2" t="s">
        <v>1181</v>
      </c>
      <c r="L85" s="28" t="s">
        <v>1168</v>
      </c>
      <c r="M85" s="20" t="s">
        <v>1177</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50000000000001" hidden="1" customHeight="1">
      <c r="B86" s="2" t="s">
        <v>26</v>
      </c>
      <c r="C86" s="2" t="s">
        <v>34</v>
      </c>
      <c r="D86" s="2" t="s">
        <v>1180</v>
      </c>
      <c r="E86" s="2" t="s">
        <v>38</v>
      </c>
      <c r="F86" s="2" t="s">
        <v>37</v>
      </c>
      <c r="G86" s="134" t="s">
        <v>1996</v>
      </c>
      <c r="H86" s="56" t="str">
        <f>Table1[[#This Row],[Tabela]]&amp;Table1[[#This Row],[Campo]]</f>
        <v>ENERGY_CERTIFICATE_EST_INPUTNOME_CONSERVATORIA</v>
      </c>
      <c r="I86" s="2" t="s">
        <v>1842</v>
      </c>
      <c r="J86" s="42">
        <f>VLOOKUP(Table1[[#This Row],[Status]],Auxiliar!$B$16:$C$24,2,0)</f>
        <v>2</v>
      </c>
      <c r="K86" s="2" t="s">
        <v>1181</v>
      </c>
      <c r="L86" s="28" t="s">
        <v>1168</v>
      </c>
      <c r="M86" s="20" t="s">
        <v>1177</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50000000000001" hidden="1" customHeight="1">
      <c r="B87" s="2" t="s">
        <v>26</v>
      </c>
      <c r="C87" s="2" t="s">
        <v>34</v>
      </c>
      <c r="D87" s="2" t="s">
        <v>1180</v>
      </c>
      <c r="E87" s="2" t="s">
        <v>38</v>
      </c>
      <c r="F87" s="2" t="s">
        <v>37</v>
      </c>
      <c r="G87" s="134" t="s">
        <v>1997</v>
      </c>
      <c r="H87" s="56" t="str">
        <f>Table1[[#This Row],[Tabela]]&amp;Table1[[#This Row],[Campo]]</f>
        <v>ENERGY_CERTIFICATE_EST_INPUTCOD_CONSERVATORIA</v>
      </c>
      <c r="I87" s="2" t="s">
        <v>1842</v>
      </c>
      <c r="J87" s="42">
        <f>VLOOKUP(Table1[[#This Row],[Status]],Auxiliar!$B$16:$C$24,2,0)</f>
        <v>2</v>
      </c>
      <c r="K87" s="2" t="s">
        <v>1181</v>
      </c>
      <c r="L87" s="28" t="s">
        <v>1168</v>
      </c>
      <c r="M87" s="20" t="s">
        <v>1177</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50000000000001" hidden="1" customHeight="1">
      <c r="B88" s="2" t="s">
        <v>26</v>
      </c>
      <c r="C88" s="2" t="s">
        <v>34</v>
      </c>
      <c r="D88" s="2" t="s">
        <v>1180</v>
      </c>
      <c r="E88" s="2" t="s">
        <v>38</v>
      </c>
      <c r="F88" s="2" t="s">
        <v>37</v>
      </c>
      <c r="G88" s="134" t="s">
        <v>1998</v>
      </c>
      <c r="H88" s="56" t="str">
        <f>Table1[[#This Row],[Tabela]]&amp;Table1[[#This Row],[Campo]]</f>
        <v>ENERGY_CERTIFICATE_EST_INPUTREGISTRO_CONSERVATORIA</v>
      </c>
      <c r="I88" s="2" t="s">
        <v>1842</v>
      </c>
      <c r="J88" s="42">
        <f>VLOOKUP(Table1[[#This Row],[Status]],Auxiliar!$B$16:$C$24,2,0)</f>
        <v>2</v>
      </c>
      <c r="K88" s="2" t="s">
        <v>1181</v>
      </c>
      <c r="L88" s="28" t="s">
        <v>1168</v>
      </c>
      <c r="M88" s="20" t="s">
        <v>1177</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50000000000001" hidden="1" customHeight="1">
      <c r="B89" s="2" t="s">
        <v>26</v>
      </c>
      <c r="C89" s="2" t="s">
        <v>34</v>
      </c>
      <c r="D89" s="2" t="s">
        <v>1180</v>
      </c>
      <c r="E89" s="2" t="s">
        <v>38</v>
      </c>
      <c r="F89" s="2" t="s">
        <v>37</v>
      </c>
      <c r="G89" s="134" t="s">
        <v>1999</v>
      </c>
      <c r="H89" s="56" t="str">
        <f>Table1[[#This Row],[Tabela]]&amp;Table1[[#This Row],[Campo]]</f>
        <v>ENERGY_CERTIFICATE_EST_INPUTART_MATRICIAIS</v>
      </c>
      <c r="I89" s="2" t="s">
        <v>1842</v>
      </c>
      <c r="J89" s="42">
        <f>VLOOKUP(Table1[[#This Row],[Status]],Auxiliar!$B$16:$C$24,2,0)</f>
        <v>2</v>
      </c>
      <c r="K89" s="2" t="s">
        <v>1181</v>
      </c>
      <c r="L89" s="28" t="s">
        <v>1168</v>
      </c>
      <c r="M89" s="20" t="s">
        <v>1177</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50000000000001" hidden="1" customHeight="1">
      <c r="B90" s="2" t="s">
        <v>26</v>
      </c>
      <c r="C90" s="2" t="s">
        <v>34</v>
      </c>
      <c r="D90" s="2" t="s">
        <v>1180</v>
      </c>
      <c r="E90" s="2" t="s">
        <v>38</v>
      </c>
      <c r="F90" s="2" t="s">
        <v>37</v>
      </c>
      <c r="G90" s="134" t="s">
        <v>2000</v>
      </c>
      <c r="H90" s="56" t="str">
        <f>Table1[[#This Row],[Tabela]]&amp;Table1[[#This Row],[Campo]]</f>
        <v>ENERGY_CERTIFICATE_EST_INPUTFRACCAO_AUTONOMA</v>
      </c>
      <c r="I90" s="2" t="s">
        <v>1842</v>
      </c>
      <c r="J90" s="42">
        <f>VLOOKUP(Table1[[#This Row],[Status]],Auxiliar!$B$16:$C$24,2,0)</f>
        <v>2</v>
      </c>
      <c r="K90" s="2" t="s">
        <v>1181</v>
      </c>
      <c r="L90" s="28" t="s">
        <v>1168</v>
      </c>
      <c r="M90" s="20" t="s">
        <v>1177</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50000000000001" hidden="1" customHeight="1">
      <c r="B91" s="2" t="s">
        <v>26</v>
      </c>
      <c r="C91" s="2" t="s">
        <v>34</v>
      </c>
      <c r="D91" s="2" t="s">
        <v>1180</v>
      </c>
      <c r="E91" s="2" t="s">
        <v>38</v>
      </c>
      <c r="F91" s="2" t="s">
        <v>37</v>
      </c>
      <c r="G91" s="134" t="s">
        <v>2001</v>
      </c>
      <c r="H91" s="56" t="str">
        <f>Table1[[#This Row],[Tabela]]&amp;Table1[[#This Row],[Campo]]</f>
        <v>ENERGY_CERTIFICATE_EST_INPUTFINALIDADE_BEM</v>
      </c>
      <c r="I91" s="2" t="s">
        <v>1842</v>
      </c>
      <c r="J91" s="42">
        <f>VLOOKUP(Table1[[#This Row],[Status]],Auxiliar!$B$16:$C$24,2,0)</f>
        <v>2</v>
      </c>
      <c r="K91" s="2" t="s">
        <v>1181</v>
      </c>
      <c r="L91" s="28" t="s">
        <v>1168</v>
      </c>
      <c r="M91" s="20" t="s">
        <v>1177</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50000000000001" hidden="1" customHeight="1">
      <c r="B92" s="2" t="s">
        <v>26</v>
      </c>
      <c r="C92" s="2" t="s">
        <v>34</v>
      </c>
      <c r="D92" s="2" t="s">
        <v>1180</v>
      </c>
      <c r="E92" s="2" t="s">
        <v>38</v>
      </c>
      <c r="F92" s="2" t="s">
        <v>37</v>
      </c>
      <c r="G92" s="134" t="s">
        <v>2002</v>
      </c>
      <c r="H92" s="56" t="str">
        <f>Table1[[#This Row],[Tabela]]&amp;Table1[[#This Row],[Campo]]</f>
        <v>ENERGY_CERTIFICATE_EST_INPUTCLASS_GPT31</v>
      </c>
      <c r="I92" s="2" t="s">
        <v>1842</v>
      </c>
      <c r="J92" s="42">
        <f>VLOOKUP(Table1[[#This Row],[Status]],Auxiliar!$B$16:$C$24,2,0)</f>
        <v>2</v>
      </c>
      <c r="K92" s="2" t="s">
        <v>1181</v>
      </c>
      <c r="L92" s="28" t="s">
        <v>1168</v>
      </c>
      <c r="M92" s="20" t="s">
        <v>1177</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50000000000001" hidden="1" customHeight="1">
      <c r="B93" s="2" t="s">
        <v>26</v>
      </c>
      <c r="C93" s="2" t="s">
        <v>34</v>
      </c>
      <c r="D93" s="2" t="s">
        <v>1180</v>
      </c>
      <c r="E93" s="2" t="s">
        <v>38</v>
      </c>
      <c r="F93" s="2" t="s">
        <v>37</v>
      </c>
      <c r="G93" s="134" t="s">
        <v>2003</v>
      </c>
      <c r="H93" s="56" t="str">
        <f>Table1[[#This Row],[Tabela]]&amp;Table1[[#This Row],[Campo]]</f>
        <v>ENERGY_CERTIFICATE_EST_INPUTCLASS_STCLIM</v>
      </c>
      <c r="I93" s="2" t="s">
        <v>1842</v>
      </c>
      <c r="J93" s="42">
        <f>VLOOKUP(Table1[[#This Row],[Status]],Auxiliar!$B$16:$C$24,2,0)</f>
        <v>2</v>
      </c>
      <c r="K93" s="2" t="s">
        <v>1181</v>
      </c>
      <c r="L93" s="28" t="s">
        <v>1168</v>
      </c>
      <c r="M93" s="20" t="s">
        <v>1177</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50000000000001" hidden="1" customHeight="1">
      <c r="B94" s="2" t="s">
        <v>26</v>
      </c>
      <c r="C94" s="2" t="s">
        <v>34</v>
      </c>
      <c r="D94" s="2" t="s">
        <v>1180</v>
      </c>
      <c r="E94" s="2" t="s">
        <v>38</v>
      </c>
      <c r="F94" s="2" t="s">
        <v>37</v>
      </c>
      <c r="G94" s="134" t="s">
        <v>2004</v>
      </c>
      <c r="H94" s="56" t="str">
        <f>Table1[[#This Row],[Tabela]]&amp;Table1[[#This Row],[Campo]]</f>
        <v>ENERGY_CERTIFICATE_EST_INPUTCONF_STCLIM</v>
      </c>
      <c r="I94" s="2" t="s">
        <v>1842</v>
      </c>
      <c r="J94" s="42">
        <f>VLOOKUP(Table1[[#This Row],[Status]],Auxiliar!$B$16:$C$24,2,0)</f>
        <v>2</v>
      </c>
      <c r="K94" s="2" t="s">
        <v>1181</v>
      </c>
      <c r="L94" s="28" t="s">
        <v>1168</v>
      </c>
      <c r="M94" s="20" t="s">
        <v>1177</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50000000000001" hidden="1" customHeight="1">
      <c r="B95" s="2" t="s">
        <v>26</v>
      </c>
      <c r="C95" s="2" t="s">
        <v>34</v>
      </c>
      <c r="D95" s="2" t="s">
        <v>1180</v>
      </c>
      <c r="E95" s="2" t="s">
        <v>38</v>
      </c>
      <c r="F95" s="2" t="s">
        <v>37</v>
      </c>
      <c r="G95" s="134" t="s">
        <v>2005</v>
      </c>
      <c r="H95" s="56" t="str">
        <f>Table1[[#This Row],[Tabela]]&amp;Table1[[#This Row],[Campo]]</f>
        <v>ENERGY_CERTIFICATE_EST_INPUTCLASSE_ENERGETICA</v>
      </c>
      <c r="I95" s="2" t="s">
        <v>1842</v>
      </c>
      <c r="J95" s="42">
        <f>VLOOKUP(Table1[[#This Row],[Status]],Auxiliar!$B$16:$C$24,2,0)</f>
        <v>2</v>
      </c>
      <c r="K95" s="2" t="s">
        <v>1181</v>
      </c>
      <c r="L95" s="28" t="s">
        <v>1168</v>
      </c>
      <c r="M95" s="20" t="s">
        <v>1177</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50000000000001" hidden="1" customHeight="1">
      <c r="B96" s="2" t="s">
        <v>26</v>
      </c>
      <c r="C96" s="2" t="s">
        <v>34</v>
      </c>
      <c r="D96" s="2" t="s">
        <v>1180</v>
      </c>
      <c r="E96" s="2" t="s">
        <v>38</v>
      </c>
      <c r="F96" s="2" t="s">
        <v>37</v>
      </c>
      <c r="G96" s="134" t="s">
        <v>2006</v>
      </c>
      <c r="H96" s="56" t="str">
        <f>Table1[[#This Row],[Tabela]]&amp;Table1[[#This Row],[Campo]]</f>
        <v>ENERGY_CERTIFICATE_EST_INPUTFIABILIDAD</v>
      </c>
      <c r="I96" s="2" t="s">
        <v>1842</v>
      </c>
      <c r="J96" s="42">
        <f>VLOOKUP(Table1[[#This Row],[Status]],Auxiliar!$B$16:$C$24,2,0)</f>
        <v>2</v>
      </c>
      <c r="K96" s="2" t="s">
        <v>1181</v>
      </c>
      <c r="L96" s="28" t="s">
        <v>1168</v>
      </c>
      <c r="M96" s="20" t="s">
        <v>1177</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50000000000001" hidden="1" customHeight="1">
      <c r="B97" s="2" t="s">
        <v>26</v>
      </c>
      <c r="C97" s="2" t="s">
        <v>34</v>
      </c>
      <c r="D97" s="2" t="s">
        <v>1180</v>
      </c>
      <c r="E97" s="2" t="s">
        <v>38</v>
      </c>
      <c r="F97" s="2" t="s">
        <v>37</v>
      </c>
      <c r="G97" s="134" t="s">
        <v>2007</v>
      </c>
      <c r="H97" s="56" t="str">
        <f>Table1[[#This Row],[Tabela]]&amp;Table1[[#This Row],[Campo]]</f>
        <v>ENERGY_CERTIFICATE_EST_INPUTEMISSIONES</v>
      </c>
      <c r="I97" s="2" t="s">
        <v>1842</v>
      </c>
      <c r="J97" s="42">
        <f>VLOOKUP(Table1[[#This Row],[Status]],Auxiliar!$B$16:$C$24,2,0)</f>
        <v>2</v>
      </c>
      <c r="K97" s="2" t="s">
        <v>1181</v>
      </c>
      <c r="L97" s="28" t="s">
        <v>1168</v>
      </c>
      <c r="M97" s="20" t="s">
        <v>1177</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50000000000001" hidden="1" customHeight="1">
      <c r="B98" s="2" t="s">
        <v>26</v>
      </c>
      <c r="C98" s="2" t="s">
        <v>34</v>
      </c>
      <c r="D98" s="2" t="s">
        <v>1180</v>
      </c>
      <c r="E98" s="2" t="s">
        <v>38</v>
      </c>
      <c r="F98" s="2" t="s">
        <v>37</v>
      </c>
      <c r="G98" s="134" t="s">
        <v>2008</v>
      </c>
      <c r="H98" s="56" t="str">
        <f>Table1[[#This Row],[Tabela]]&amp;Table1[[#This Row],[Campo]]</f>
        <v>ENERGY_CERTIFICATE_EST_INPUTCONSUMOS</v>
      </c>
      <c r="I98" s="2" t="s">
        <v>1842</v>
      </c>
      <c r="J98" s="42">
        <f>VLOOKUP(Table1[[#This Row],[Status]],Auxiliar!$B$16:$C$24,2,0)</f>
        <v>2</v>
      </c>
      <c r="K98" s="2" t="s">
        <v>1181</v>
      </c>
      <c r="L98" s="28" t="s">
        <v>1168</v>
      </c>
      <c r="M98" s="20" t="s">
        <v>1177</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50000000000001" hidden="1" customHeight="1">
      <c r="B99" s="2" t="s">
        <v>26</v>
      </c>
      <c r="C99" s="2" t="s">
        <v>34</v>
      </c>
      <c r="D99" s="2" t="s">
        <v>1180</v>
      </c>
      <c r="E99" s="2" t="s">
        <v>38</v>
      </c>
      <c r="F99" s="2" t="s">
        <v>37</v>
      </c>
      <c r="G99" s="134" t="s">
        <v>2009</v>
      </c>
      <c r="H99" s="56" t="str">
        <f>Table1[[#This Row],[Tabela]]&amp;Table1[[#This Row],[Campo]]</f>
        <v>ENERGY_CERTIFICATE_EST_INPUTDATA_ENVIO</v>
      </c>
      <c r="I99" s="2" t="s">
        <v>1842</v>
      </c>
      <c r="J99" s="42">
        <f>VLOOKUP(Table1[[#This Row],[Status]],Auxiliar!$B$16:$C$24,2,0)</f>
        <v>2</v>
      </c>
      <c r="K99" s="2" t="s">
        <v>1181</v>
      </c>
      <c r="L99" s="28" t="s">
        <v>1168</v>
      </c>
      <c r="M99" s="20" t="s">
        <v>1177</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1167</v>
      </c>
      <c r="L100" s="28" t="s">
        <v>1168</v>
      </c>
      <c r="M100" s="20" t="s">
        <v>1169</v>
      </c>
      <c r="N100" s="47">
        <v>45505</v>
      </c>
      <c r="O100" s="20">
        <f>INDEX(Auxiliar!$D$5:$F$13,MATCH(Table1[[#This Row],[Tipologia_Testes]],Auxiliar!$B$5:$B$13,0),MATCH(Table1[[#This Row],[Complexidade]],Auxiliar!$D$4:$F$4,0))</f>
        <v>8</v>
      </c>
      <c r="P100" s="22" t="s">
        <v>1186</v>
      </c>
      <c r="Q100" s="2" t="s">
        <v>1187</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35"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1170</v>
      </c>
      <c r="L101" s="28" t="s">
        <v>1188</v>
      </c>
      <c r="M101" s="20" t="s">
        <v>1178</v>
      </c>
      <c r="N101" s="47">
        <v>45505</v>
      </c>
      <c r="O101" s="20">
        <f>INDEX(Auxiliar!$D$5:$F$13,MATCH(Table1[[#This Row],[Tipologia_Testes]],Auxiliar!$B$5:$B$13,0),MATCH(Table1[[#This Row],[Complexidade]],Auxiliar!$D$4:$F$4,0))</f>
        <v>4</v>
      </c>
      <c r="P101" s="22" t="s">
        <v>1189</v>
      </c>
      <c r="Q101" s="2" t="s">
        <v>1187</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1170</v>
      </c>
      <c r="L102" s="28" t="s">
        <v>1168</v>
      </c>
      <c r="M102" s="20" t="s">
        <v>1178</v>
      </c>
      <c r="N102" s="47">
        <v>45505</v>
      </c>
      <c r="O102" s="20">
        <f>INDEX(Auxiliar!$D$5:$F$13,MATCH(Table1[[#This Row],[Tipologia_Testes]],Auxiliar!$B$5:$B$13,0),MATCH(Table1[[#This Row],[Complexidade]],Auxiliar!$D$4:$F$4,0))</f>
        <v>4</v>
      </c>
      <c r="P102" s="2"/>
      <c r="Q102" s="2" t="s">
        <v>1187</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50000000000001"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1171</v>
      </c>
      <c r="L103" s="28" t="s">
        <v>1168</v>
      </c>
      <c r="M103" s="20" t="s">
        <v>1178</v>
      </c>
      <c r="N103" s="47">
        <v>45505</v>
      </c>
      <c r="O103" s="20">
        <f>INDEX(Auxiliar!$D$5:$F$13,MATCH(Table1[[#This Row],[Tipologia_Testes]],Auxiliar!$B$5:$B$13,0),MATCH(Table1[[#This Row],[Complexidade]],Auxiliar!$D$4:$F$4,0))</f>
        <v>4</v>
      </c>
      <c r="P103" s="2"/>
      <c r="Q103" s="2" t="s">
        <v>1187</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50000000000001"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1173</v>
      </c>
      <c r="L104" s="28" t="s">
        <v>1168</v>
      </c>
      <c r="M104" s="20" t="s">
        <v>1178</v>
      </c>
      <c r="N104" s="47">
        <v>45505</v>
      </c>
      <c r="O104" s="20">
        <f>INDEX(Auxiliar!$D$5:$F$13,MATCH(Table1[[#This Row],[Tipologia_Testes]],Auxiliar!$B$5:$B$13,0),MATCH(Table1[[#This Row],[Complexidade]],Auxiliar!$D$4:$F$4,0))</f>
        <v>0.1</v>
      </c>
      <c r="P104" s="2"/>
      <c r="Q104" s="2" t="s">
        <v>1187</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1170</v>
      </c>
      <c r="L105" s="28" t="s">
        <v>1176</v>
      </c>
      <c r="M105" s="20" t="s">
        <v>1177</v>
      </c>
      <c r="N105" s="47">
        <v>45485</v>
      </c>
      <c r="O105" s="20">
        <f>INDEX(Auxiliar!$D$5:$F$13,MATCH(Table1[[#This Row],[Tipologia_Testes]],Auxiliar!$B$5:$B$13,0),MATCH(Table1[[#This Row],[Complexidade]],Auxiliar!$D$4:$F$4,0))</f>
        <v>2</v>
      </c>
      <c r="P105" s="2" t="s">
        <v>1190</v>
      </c>
      <c r="Q105" s="2" t="s">
        <v>1187</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50000000000001"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1171</v>
      </c>
      <c r="L106" s="28" t="s">
        <v>1176</v>
      </c>
      <c r="M106" s="20" t="s">
        <v>1177</v>
      </c>
      <c r="N106" s="47">
        <v>45485</v>
      </c>
      <c r="O106" s="20">
        <f>INDEX(Auxiliar!$D$5:$F$13,MATCH(Table1[[#This Row],[Tipologia_Testes]],Auxiliar!$B$5:$B$13,0),MATCH(Table1[[#This Row],[Complexidade]],Auxiliar!$D$4:$F$4,0))</f>
        <v>2</v>
      </c>
      <c r="P106" s="2" t="s">
        <v>1190</v>
      </c>
      <c r="Q106" s="2" t="s">
        <v>1187</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50000000000001"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1173</v>
      </c>
      <c r="L107" s="28" t="s">
        <v>1176</v>
      </c>
      <c r="M107" s="20" t="s">
        <v>1177</v>
      </c>
      <c r="N107" s="47">
        <v>45485</v>
      </c>
      <c r="O107" s="20">
        <f>INDEX(Auxiliar!$D$5:$F$13,MATCH(Table1[[#This Row],[Tipologia_Testes]],Auxiliar!$B$5:$B$13,0),MATCH(Table1[[#This Row],[Complexidade]],Auxiliar!$D$4:$F$4,0))</f>
        <v>0.1</v>
      </c>
      <c r="P107" s="2" t="s">
        <v>1190</v>
      </c>
      <c r="Q107" s="2" t="s">
        <v>1187</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1170</v>
      </c>
      <c r="L108" s="28" t="s">
        <v>1176</v>
      </c>
      <c r="M108" s="20" t="s">
        <v>1177</v>
      </c>
      <c r="N108" s="47">
        <v>45485</v>
      </c>
      <c r="O108" s="20">
        <f>INDEX(Auxiliar!$D$5:$F$13,MATCH(Table1[[#This Row],[Tipologia_Testes]],Auxiliar!$B$5:$B$13,0),MATCH(Table1[[#This Row],[Complexidade]],Auxiliar!$D$4:$F$4,0))</f>
        <v>2</v>
      </c>
      <c r="P108" s="2" t="s">
        <v>1190</v>
      </c>
      <c r="Q108" s="2" t="s">
        <v>1187</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50000000000001"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1171</v>
      </c>
      <c r="L109" s="28" t="s">
        <v>1176</v>
      </c>
      <c r="M109" s="20" t="s">
        <v>1177</v>
      </c>
      <c r="N109" s="47">
        <v>45485</v>
      </c>
      <c r="O109" s="20">
        <f>INDEX(Auxiliar!$D$5:$F$13,MATCH(Table1[[#This Row],[Tipologia_Testes]],Auxiliar!$B$5:$B$13,0),MATCH(Table1[[#This Row],[Complexidade]],Auxiliar!$D$4:$F$4,0))</f>
        <v>2</v>
      </c>
      <c r="P109" s="2" t="s">
        <v>1190</v>
      </c>
      <c r="Q109" s="2" t="s">
        <v>1187</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50000000000001"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1173</v>
      </c>
      <c r="L110" s="28" t="s">
        <v>1176</v>
      </c>
      <c r="M110" s="20" t="s">
        <v>1177</v>
      </c>
      <c r="N110" s="47">
        <v>45485</v>
      </c>
      <c r="O110" s="20">
        <f>INDEX(Auxiliar!$D$5:$F$13,MATCH(Table1[[#This Row],[Tipologia_Testes]],Auxiliar!$B$5:$B$13,0),MATCH(Table1[[#This Row],[Complexidade]],Auxiliar!$D$4:$F$4,0))</f>
        <v>0.1</v>
      </c>
      <c r="P110" s="2" t="s">
        <v>1190</v>
      </c>
      <c r="Q110" s="2" t="s">
        <v>1187</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1170</v>
      </c>
      <c r="L111" s="28" t="s">
        <v>1176</v>
      </c>
      <c r="M111" s="20" t="s">
        <v>1177</v>
      </c>
      <c r="N111" s="47">
        <v>45485</v>
      </c>
      <c r="O111" s="20">
        <f>INDEX(Auxiliar!$D$5:$F$13,MATCH(Table1[[#This Row],[Tipologia_Testes]],Auxiliar!$B$5:$B$13,0),MATCH(Table1[[#This Row],[Complexidade]],Auxiliar!$D$4:$F$4,0))</f>
        <v>2</v>
      </c>
      <c r="P111" s="2" t="s">
        <v>1190</v>
      </c>
      <c r="Q111" s="2" t="s">
        <v>1187</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50000000000001"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1171</v>
      </c>
      <c r="L112" s="28" t="s">
        <v>1176</v>
      </c>
      <c r="M112" s="20" t="s">
        <v>1177</v>
      </c>
      <c r="N112" s="47">
        <v>45485</v>
      </c>
      <c r="O112" s="20">
        <f>INDEX(Auxiliar!$D$5:$F$13,MATCH(Table1[[#This Row],[Tipologia_Testes]],Auxiliar!$B$5:$B$13,0),MATCH(Table1[[#This Row],[Complexidade]],Auxiliar!$D$4:$F$4,0))</f>
        <v>2</v>
      </c>
      <c r="P112" s="2" t="s">
        <v>1190</v>
      </c>
      <c r="Q112" s="2" t="s">
        <v>1187</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50000000000001"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1173</v>
      </c>
      <c r="L113" s="28" t="s">
        <v>1176</v>
      </c>
      <c r="M113" s="20" t="s">
        <v>1177</v>
      </c>
      <c r="N113" s="47">
        <v>45485</v>
      </c>
      <c r="O113" s="20">
        <f>INDEX(Auxiliar!$D$5:$F$13,MATCH(Table1[[#This Row],[Tipologia_Testes]],Auxiliar!$B$5:$B$13,0),MATCH(Table1[[#This Row],[Complexidade]],Auxiliar!$D$4:$F$4,0))</f>
        <v>0.1</v>
      </c>
      <c r="P113" s="2" t="s">
        <v>1190</v>
      </c>
      <c r="Q113" s="2" t="s">
        <v>1187</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1170</v>
      </c>
      <c r="L114" s="28" t="s">
        <v>1176</v>
      </c>
      <c r="M114" s="20" t="s">
        <v>1177</v>
      </c>
      <c r="N114" s="47">
        <v>45485</v>
      </c>
      <c r="O114" s="20">
        <f>INDEX(Auxiliar!$D$5:$F$13,MATCH(Table1[[#This Row],[Tipologia_Testes]],Auxiliar!$B$5:$B$13,0),MATCH(Table1[[#This Row],[Complexidade]],Auxiliar!$D$4:$F$4,0))</f>
        <v>2</v>
      </c>
      <c r="P114" s="2" t="s">
        <v>1190</v>
      </c>
      <c r="Q114" s="2" t="s">
        <v>1187</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50000000000001"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1171</v>
      </c>
      <c r="L115" s="28" t="s">
        <v>1176</v>
      </c>
      <c r="M115" s="20" t="s">
        <v>1177</v>
      </c>
      <c r="N115" s="47">
        <v>45485</v>
      </c>
      <c r="O115" s="20">
        <f>INDEX(Auxiliar!$D$5:$F$13,MATCH(Table1[[#This Row],[Tipologia_Testes]],Auxiliar!$B$5:$B$13,0),MATCH(Table1[[#This Row],[Complexidade]],Auxiliar!$D$4:$F$4,0))</f>
        <v>2</v>
      </c>
      <c r="P115" s="2" t="s">
        <v>1190</v>
      </c>
      <c r="Q115" s="2" t="s">
        <v>1187</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50000000000001"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1173</v>
      </c>
      <c r="L116" s="28" t="s">
        <v>1176</v>
      </c>
      <c r="M116" s="20" t="s">
        <v>1177</v>
      </c>
      <c r="N116" s="47">
        <v>45485</v>
      </c>
      <c r="O116" s="20">
        <f>INDEX(Auxiliar!$D$5:$F$13,MATCH(Table1[[#This Row],[Tipologia_Testes]],Auxiliar!$B$5:$B$13,0),MATCH(Table1[[#This Row],[Complexidade]],Auxiliar!$D$4:$F$4,0))</f>
        <v>0.1</v>
      </c>
      <c r="P116" s="2" t="s">
        <v>1190</v>
      </c>
      <c r="Q116" s="2" t="s">
        <v>1187</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1170</v>
      </c>
      <c r="L117" s="28" t="s">
        <v>1176</v>
      </c>
      <c r="M117" s="20" t="s">
        <v>1177</v>
      </c>
      <c r="N117" s="47">
        <v>45505</v>
      </c>
      <c r="O117" s="20">
        <f>INDEX(Auxiliar!$D$5:$F$13,MATCH(Table1[[#This Row],[Tipologia_Testes]],Auxiliar!$B$5:$B$13,0),MATCH(Table1[[#This Row],[Complexidade]],Auxiliar!$D$4:$F$4,0))</f>
        <v>2</v>
      </c>
      <c r="P117" s="2"/>
      <c r="Q117" s="2" t="s">
        <v>1187</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50000000000001"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1171</v>
      </c>
      <c r="L118" s="28" t="s">
        <v>1176</v>
      </c>
      <c r="M118" s="20" t="s">
        <v>1177</v>
      </c>
      <c r="N118" s="47">
        <v>45505</v>
      </c>
      <c r="O118" s="20">
        <f>INDEX(Auxiliar!$D$5:$F$13,MATCH(Table1[[#This Row],[Tipologia_Testes]],Auxiliar!$B$5:$B$13,0),MATCH(Table1[[#This Row],[Complexidade]],Auxiliar!$D$4:$F$4,0))</f>
        <v>2</v>
      </c>
      <c r="P118" s="2"/>
      <c r="Q118" s="2" t="s">
        <v>1187</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50000000000001"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1173</v>
      </c>
      <c r="L119" s="28" t="s">
        <v>1176</v>
      </c>
      <c r="M119" s="20" t="s">
        <v>1177</v>
      </c>
      <c r="N119" s="47">
        <v>45505</v>
      </c>
      <c r="O119" s="20">
        <f>INDEX(Auxiliar!$D$5:$F$13,MATCH(Table1[[#This Row],[Tipologia_Testes]],Auxiliar!$B$5:$B$13,0),MATCH(Table1[[#This Row],[Complexidade]],Auxiliar!$D$4:$F$4,0))</f>
        <v>0.1</v>
      </c>
      <c r="P119" s="2"/>
      <c r="Q119" s="2" t="s">
        <v>1187</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1170</v>
      </c>
      <c r="L120" s="28" t="s">
        <v>1176</v>
      </c>
      <c r="M120" s="20" t="s">
        <v>1177</v>
      </c>
      <c r="N120" s="47">
        <v>45485</v>
      </c>
      <c r="O120" s="20">
        <f>INDEX(Auxiliar!$D$5:$F$13,MATCH(Table1[[#This Row],[Tipologia_Testes]],Auxiliar!$B$5:$B$13,0),MATCH(Table1[[#This Row],[Complexidade]],Auxiliar!$D$4:$F$4,0))</f>
        <v>2</v>
      </c>
      <c r="P120" s="2"/>
      <c r="Q120" s="2" t="s">
        <v>1187</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50000000000001"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1171</v>
      </c>
      <c r="L121" s="28" t="s">
        <v>1176</v>
      </c>
      <c r="M121" s="20" t="s">
        <v>1177</v>
      </c>
      <c r="N121" s="47">
        <v>45485</v>
      </c>
      <c r="O121" s="20">
        <f>INDEX(Auxiliar!$D$5:$F$13,MATCH(Table1[[#This Row],[Tipologia_Testes]],Auxiliar!$B$5:$B$13,0),MATCH(Table1[[#This Row],[Complexidade]],Auxiliar!$D$4:$F$4,0))</f>
        <v>2</v>
      </c>
      <c r="P121" s="2"/>
      <c r="Q121" s="2" t="s">
        <v>1187</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50000000000001"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1173</v>
      </c>
      <c r="L122" s="28" t="s">
        <v>1176</v>
      </c>
      <c r="M122" s="20" t="s">
        <v>1177</v>
      </c>
      <c r="N122" s="47">
        <v>45485</v>
      </c>
      <c r="O122" s="20">
        <f>INDEX(Auxiliar!$D$5:$F$13,MATCH(Table1[[#This Row],[Tipologia_Testes]],Auxiliar!$B$5:$B$13,0),MATCH(Table1[[#This Row],[Complexidade]],Auxiliar!$D$4:$F$4,0))</f>
        <v>0.1</v>
      </c>
      <c r="P122" s="2"/>
      <c r="Q122" s="2" t="s">
        <v>1187</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1170</v>
      </c>
      <c r="L123" s="28" t="s">
        <v>1188</v>
      </c>
      <c r="M123" s="20" t="s">
        <v>1178</v>
      </c>
      <c r="N123" s="47">
        <v>45485</v>
      </c>
      <c r="O123" s="20">
        <f>INDEX(Auxiliar!$D$5:$F$13,MATCH(Table1[[#This Row],[Tipologia_Testes]],Auxiliar!$B$5:$B$13,0),MATCH(Table1[[#This Row],[Complexidade]],Auxiliar!$D$4:$F$4,0))</f>
        <v>4</v>
      </c>
      <c r="P123" s="22" t="s">
        <v>1191</v>
      </c>
      <c r="Q123" s="2" t="s">
        <v>1187</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1170</v>
      </c>
      <c r="L124" s="28" t="s">
        <v>1176</v>
      </c>
      <c r="M124" s="20" t="s">
        <v>1177</v>
      </c>
      <c r="N124" s="47">
        <v>45505</v>
      </c>
      <c r="O124" s="20">
        <f>INDEX(Auxiliar!$D$5:$F$13,MATCH(Table1[[#This Row],[Tipologia_Testes]],Auxiliar!$B$5:$B$13,0),MATCH(Table1[[#This Row],[Complexidade]],Auxiliar!$D$4:$F$4,0))</f>
        <v>2</v>
      </c>
      <c r="P124" s="2"/>
      <c r="Q124" s="2" t="s">
        <v>1187</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50000000000001"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1171</v>
      </c>
      <c r="L125" s="28" t="s">
        <v>1176</v>
      </c>
      <c r="M125" s="20" t="s">
        <v>1177</v>
      </c>
      <c r="N125" s="47">
        <v>45505</v>
      </c>
      <c r="O125" s="20">
        <f>INDEX(Auxiliar!$D$5:$F$13,MATCH(Table1[[#This Row],[Tipologia_Testes]],Auxiliar!$B$5:$B$13,0),MATCH(Table1[[#This Row],[Complexidade]],Auxiliar!$D$4:$F$4,0))</f>
        <v>2</v>
      </c>
      <c r="P125" s="2"/>
      <c r="Q125" s="2" t="s">
        <v>1187</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50000000000001"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1173</v>
      </c>
      <c r="L126" s="28" t="s">
        <v>1176</v>
      </c>
      <c r="M126" s="20" t="s">
        <v>1177</v>
      </c>
      <c r="N126" s="47">
        <v>45505</v>
      </c>
      <c r="O126" s="20">
        <f>INDEX(Auxiliar!$D$5:$F$13,MATCH(Table1[[#This Row],[Tipologia_Testes]],Auxiliar!$B$5:$B$13,0),MATCH(Table1[[#This Row],[Complexidade]],Auxiliar!$D$4:$F$4,0))</f>
        <v>0.1</v>
      </c>
      <c r="P126" s="2"/>
      <c r="Q126" s="2" t="s">
        <v>1187</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1170</v>
      </c>
      <c r="L127" s="28" t="s">
        <v>1176</v>
      </c>
      <c r="M127" s="20" t="s">
        <v>1177</v>
      </c>
      <c r="N127" s="47">
        <v>45505</v>
      </c>
      <c r="O127" s="20">
        <f>INDEX(Auxiliar!$D$5:$F$13,MATCH(Table1[[#This Row],[Tipologia_Testes]],Auxiliar!$B$5:$B$13,0),MATCH(Table1[[#This Row],[Complexidade]],Auxiliar!$D$4:$F$4,0))</f>
        <v>2</v>
      </c>
      <c r="P127" s="2"/>
      <c r="Q127" s="2" t="s">
        <v>1187</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50000000000001"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1171</v>
      </c>
      <c r="L128" s="28" t="s">
        <v>1176</v>
      </c>
      <c r="M128" s="20" t="s">
        <v>1177</v>
      </c>
      <c r="N128" s="47">
        <v>45505</v>
      </c>
      <c r="O128" s="20">
        <f>INDEX(Auxiliar!$D$5:$F$13,MATCH(Table1[[#This Row],[Tipologia_Testes]],Auxiliar!$B$5:$B$13,0),MATCH(Table1[[#This Row],[Complexidade]],Auxiliar!$D$4:$F$4,0))</f>
        <v>2</v>
      </c>
      <c r="P128" s="2"/>
      <c r="Q128" s="2" t="s">
        <v>1187</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50000000000001"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1173</v>
      </c>
      <c r="L129" s="28" t="s">
        <v>1176</v>
      </c>
      <c r="M129" s="20" t="s">
        <v>1177</v>
      </c>
      <c r="N129" s="47">
        <v>45505</v>
      </c>
      <c r="O129" s="20">
        <f>INDEX(Auxiliar!$D$5:$F$13,MATCH(Table1[[#This Row],[Tipologia_Testes]],Auxiliar!$B$5:$B$13,0),MATCH(Table1[[#This Row],[Complexidade]],Auxiliar!$D$4:$F$4,0))</f>
        <v>0.1</v>
      </c>
      <c r="P129" s="2"/>
      <c r="Q129" s="2" t="s">
        <v>1187</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1170</v>
      </c>
      <c r="L130" s="28" t="s">
        <v>1176</v>
      </c>
      <c r="M130" s="20" t="s">
        <v>1177</v>
      </c>
      <c r="N130" s="47">
        <v>45490</v>
      </c>
      <c r="O130" s="20">
        <f>INDEX(Auxiliar!$D$5:$F$13,MATCH(Table1[[#This Row],[Tipologia_Testes]],Auxiliar!$B$5:$B$13,0),MATCH(Table1[[#This Row],[Complexidade]],Auxiliar!$D$4:$F$4,0))</f>
        <v>2</v>
      </c>
      <c r="P130" s="2"/>
      <c r="Q130" s="2" t="s">
        <v>1187</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50000000000001"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1171</v>
      </c>
      <c r="L131" s="28" t="s">
        <v>1176</v>
      </c>
      <c r="M131" s="20" t="s">
        <v>1177</v>
      </c>
      <c r="N131" s="47">
        <v>45490</v>
      </c>
      <c r="O131" s="20">
        <f>INDEX(Auxiliar!$D$5:$F$13,MATCH(Table1[[#This Row],[Tipologia_Testes]],Auxiliar!$B$5:$B$13,0),MATCH(Table1[[#This Row],[Complexidade]],Auxiliar!$D$4:$F$4,0))</f>
        <v>2</v>
      </c>
      <c r="P131" s="2"/>
      <c r="Q131" s="2" t="s">
        <v>1187</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50000000000001"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1173</v>
      </c>
      <c r="L132" s="28" t="s">
        <v>1176</v>
      </c>
      <c r="M132" s="20" t="s">
        <v>1177</v>
      </c>
      <c r="N132" s="47">
        <v>45490</v>
      </c>
      <c r="O132" s="20">
        <f>INDEX(Auxiliar!$D$5:$F$13,MATCH(Table1[[#This Row],[Tipologia_Testes]],Auxiliar!$B$5:$B$13,0),MATCH(Table1[[#This Row],[Complexidade]],Auxiliar!$D$4:$F$4,0))</f>
        <v>0.1</v>
      </c>
      <c r="P132" s="2"/>
      <c r="Q132" s="2" t="s">
        <v>1187</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1170</v>
      </c>
      <c r="L133" s="28" t="s">
        <v>1176</v>
      </c>
      <c r="M133" s="20" t="s">
        <v>1177</v>
      </c>
      <c r="N133" s="47">
        <v>45485</v>
      </c>
      <c r="O133" s="20">
        <f>INDEX(Auxiliar!$D$5:$F$13,MATCH(Table1[[#This Row],[Tipologia_Testes]],Auxiliar!$B$5:$B$13,0),MATCH(Table1[[#This Row],[Complexidade]],Auxiliar!$D$4:$F$4,0))</f>
        <v>2</v>
      </c>
      <c r="P133" s="2"/>
      <c r="Q133" s="2" t="s">
        <v>1187</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50000000000001"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1171</v>
      </c>
      <c r="L134" s="28" t="s">
        <v>1176</v>
      </c>
      <c r="M134" s="20" t="s">
        <v>1177</v>
      </c>
      <c r="N134" s="47">
        <v>45485</v>
      </c>
      <c r="O134" s="20">
        <f>INDEX(Auxiliar!$D$5:$F$13,MATCH(Table1[[#This Row],[Tipologia_Testes]],Auxiliar!$B$5:$B$13,0),MATCH(Table1[[#This Row],[Complexidade]],Auxiliar!$D$4:$F$4,0))</f>
        <v>2</v>
      </c>
      <c r="P134" s="2"/>
      <c r="Q134" s="2" t="s">
        <v>1187</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50000000000001"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1173</v>
      </c>
      <c r="L135" s="28" t="s">
        <v>1176</v>
      </c>
      <c r="M135" s="20" t="s">
        <v>1177</v>
      </c>
      <c r="N135" s="47">
        <v>45485</v>
      </c>
      <c r="O135" s="20">
        <f>INDEX(Auxiliar!$D$5:$F$13,MATCH(Table1[[#This Row],[Tipologia_Testes]],Auxiliar!$B$5:$B$13,0),MATCH(Table1[[#This Row],[Complexidade]],Auxiliar!$D$4:$F$4,0))</f>
        <v>0.1</v>
      </c>
      <c r="P135" s="2"/>
      <c r="Q135" s="2" t="s">
        <v>1187</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1170</v>
      </c>
      <c r="L136" s="28" t="s">
        <v>1176</v>
      </c>
      <c r="M136" s="20" t="s">
        <v>1177</v>
      </c>
      <c r="N136" s="47">
        <v>45485</v>
      </c>
      <c r="O136" s="20">
        <f>INDEX(Auxiliar!$D$5:$F$13,MATCH(Table1[[#This Row],[Tipologia_Testes]],Auxiliar!$B$5:$B$13,0),MATCH(Table1[[#This Row],[Complexidade]],Auxiliar!$D$4:$F$4,0))</f>
        <v>2</v>
      </c>
      <c r="P136" s="2"/>
      <c r="Q136" s="2" t="s">
        <v>1187</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50000000000001"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1171</v>
      </c>
      <c r="L137" s="28" t="s">
        <v>1176</v>
      </c>
      <c r="M137" s="20" t="s">
        <v>1177</v>
      </c>
      <c r="N137" s="47">
        <v>45485</v>
      </c>
      <c r="O137" s="20">
        <f>INDEX(Auxiliar!$D$5:$F$13,MATCH(Table1[[#This Row],[Tipologia_Testes]],Auxiliar!$B$5:$B$13,0),MATCH(Table1[[#This Row],[Complexidade]],Auxiliar!$D$4:$F$4,0))</f>
        <v>2</v>
      </c>
      <c r="P137" s="2"/>
      <c r="Q137" s="2" t="s">
        <v>1187</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50000000000001"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1173</v>
      </c>
      <c r="L138" s="28" t="s">
        <v>1176</v>
      </c>
      <c r="M138" s="20" t="s">
        <v>1177</v>
      </c>
      <c r="N138" s="47">
        <v>45485</v>
      </c>
      <c r="O138" s="20">
        <f>INDEX(Auxiliar!$D$5:$F$13,MATCH(Table1[[#This Row],[Tipologia_Testes]],Auxiliar!$B$5:$B$13,0),MATCH(Table1[[#This Row],[Complexidade]],Auxiliar!$D$4:$F$4,0))</f>
        <v>0.1</v>
      </c>
      <c r="P138" s="2"/>
      <c r="Q138" s="2" t="s">
        <v>1187</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1170</v>
      </c>
      <c r="L139" s="28" t="s">
        <v>1176</v>
      </c>
      <c r="M139" s="20" t="s">
        <v>1177</v>
      </c>
      <c r="N139" s="47">
        <v>45505</v>
      </c>
      <c r="O139" s="20">
        <f>INDEX(Auxiliar!$D$5:$F$13,MATCH(Table1[[#This Row],[Tipologia_Testes]],Auxiliar!$B$5:$B$13,0),MATCH(Table1[[#This Row],[Complexidade]],Auxiliar!$D$4:$F$4,0))</f>
        <v>2</v>
      </c>
      <c r="P139" s="2"/>
      <c r="Q139" s="2" t="s">
        <v>1187</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50000000000001"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1171</v>
      </c>
      <c r="L140" s="28" t="s">
        <v>1176</v>
      </c>
      <c r="M140" s="20" t="s">
        <v>1177</v>
      </c>
      <c r="N140" s="47">
        <v>45505</v>
      </c>
      <c r="O140" s="20">
        <f>INDEX(Auxiliar!$D$5:$F$13,MATCH(Table1[[#This Row],[Tipologia_Testes]],Auxiliar!$B$5:$B$13,0),MATCH(Table1[[#This Row],[Complexidade]],Auxiliar!$D$4:$F$4,0))</f>
        <v>2</v>
      </c>
      <c r="P140" s="2"/>
      <c r="Q140" s="2" t="s">
        <v>1187</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50000000000001"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1173</v>
      </c>
      <c r="L141" s="28" t="s">
        <v>1176</v>
      </c>
      <c r="M141" s="20" t="s">
        <v>1177</v>
      </c>
      <c r="N141" s="47">
        <v>45505</v>
      </c>
      <c r="O141" s="20">
        <f>INDEX(Auxiliar!$D$5:$F$13,MATCH(Table1[[#This Row],[Tipologia_Testes]],Auxiliar!$B$5:$B$13,0),MATCH(Table1[[#This Row],[Complexidade]],Auxiliar!$D$4:$F$4,0))</f>
        <v>0.1</v>
      </c>
      <c r="P141" s="2"/>
      <c r="Q141" s="2" t="s">
        <v>1187</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1170</v>
      </c>
      <c r="L142" s="28" t="s">
        <v>1176</v>
      </c>
      <c r="M142" s="20" t="s">
        <v>1177</v>
      </c>
      <c r="N142" s="47">
        <v>45505</v>
      </c>
      <c r="O142" s="20">
        <f>INDEX(Auxiliar!$D$5:$F$13,MATCH(Table1[[#This Row],[Tipologia_Testes]],Auxiliar!$B$5:$B$13,0),MATCH(Table1[[#This Row],[Complexidade]],Auxiliar!$D$4:$F$4,0))</f>
        <v>2</v>
      </c>
      <c r="P142" s="2"/>
      <c r="Q142" s="2" t="s">
        <v>1187</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50000000000001"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1171</v>
      </c>
      <c r="L143" s="28" t="s">
        <v>1176</v>
      </c>
      <c r="M143" s="20" t="s">
        <v>1177</v>
      </c>
      <c r="N143" s="47">
        <v>45505</v>
      </c>
      <c r="O143" s="20">
        <f>INDEX(Auxiliar!$D$5:$F$13,MATCH(Table1[[#This Row],[Tipologia_Testes]],Auxiliar!$B$5:$B$13,0),MATCH(Table1[[#This Row],[Complexidade]],Auxiliar!$D$4:$F$4,0))</f>
        <v>2</v>
      </c>
      <c r="P143" s="2"/>
      <c r="Q143" s="2" t="s">
        <v>1187</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50000000000001"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1173</v>
      </c>
      <c r="L144" s="28" t="s">
        <v>1176</v>
      </c>
      <c r="M144" s="20" t="s">
        <v>1177</v>
      </c>
      <c r="N144" s="47">
        <v>45505</v>
      </c>
      <c r="O144" s="20">
        <f>INDEX(Auxiliar!$D$5:$F$13,MATCH(Table1[[#This Row],[Tipologia_Testes]],Auxiliar!$B$5:$B$13,0),MATCH(Table1[[#This Row],[Complexidade]],Auxiliar!$D$4:$F$4,0))</f>
        <v>0.1</v>
      </c>
      <c r="P144" s="2"/>
      <c r="Q144" s="2" t="s">
        <v>1187</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1170</v>
      </c>
      <c r="L145" s="28" t="s">
        <v>1176</v>
      </c>
      <c r="M145" s="20" t="s">
        <v>1177</v>
      </c>
      <c r="N145" s="47">
        <v>45485</v>
      </c>
      <c r="O145" s="20">
        <f>INDEX(Auxiliar!$D$5:$F$13,MATCH(Table1[[#This Row],[Tipologia_Testes]],Auxiliar!$B$5:$B$13,0),MATCH(Table1[[#This Row],[Complexidade]],Auxiliar!$D$4:$F$4,0))</f>
        <v>2</v>
      </c>
      <c r="P145" s="2"/>
      <c r="Q145" s="2" t="s">
        <v>1187</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50000000000001"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1171</v>
      </c>
      <c r="L146" s="28" t="s">
        <v>1176</v>
      </c>
      <c r="M146" s="20" t="s">
        <v>1177</v>
      </c>
      <c r="N146" s="47">
        <v>45485</v>
      </c>
      <c r="O146" s="20">
        <f>INDEX(Auxiliar!$D$5:$F$13,MATCH(Table1[[#This Row],[Tipologia_Testes]],Auxiliar!$B$5:$B$13,0),MATCH(Table1[[#This Row],[Complexidade]],Auxiliar!$D$4:$F$4,0))</f>
        <v>2</v>
      </c>
      <c r="P146" s="2"/>
      <c r="Q146" s="2" t="s">
        <v>1187</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50000000000001"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1173</v>
      </c>
      <c r="L147" s="28" t="s">
        <v>1176</v>
      </c>
      <c r="M147" s="20" t="s">
        <v>1177</v>
      </c>
      <c r="N147" s="47">
        <v>45485</v>
      </c>
      <c r="O147" s="20">
        <f>INDEX(Auxiliar!$D$5:$F$13,MATCH(Table1[[#This Row],[Tipologia_Testes]],Auxiliar!$B$5:$B$13,0),MATCH(Table1[[#This Row],[Complexidade]],Auxiliar!$D$4:$F$4,0))</f>
        <v>0.1</v>
      </c>
      <c r="P147" s="2"/>
      <c r="Q147" s="2" t="s">
        <v>1187</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1170</v>
      </c>
      <c r="L148" s="28" t="s">
        <v>1176</v>
      </c>
      <c r="M148" s="20" t="s">
        <v>1177</v>
      </c>
      <c r="N148" s="47">
        <v>45490</v>
      </c>
      <c r="O148" s="20">
        <f>INDEX(Auxiliar!$D$5:$F$13,MATCH(Table1[[#This Row],[Tipologia_Testes]],Auxiliar!$B$5:$B$13,0),MATCH(Table1[[#This Row],[Complexidade]],Auxiliar!$D$4:$F$4,0))</f>
        <v>2</v>
      </c>
      <c r="P148" s="2"/>
      <c r="Q148" s="2" t="s">
        <v>1187</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50000000000001"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1171</v>
      </c>
      <c r="L149" s="28" t="s">
        <v>1176</v>
      </c>
      <c r="M149" s="20" t="s">
        <v>1177</v>
      </c>
      <c r="N149" s="47">
        <v>45490</v>
      </c>
      <c r="O149" s="20">
        <f>INDEX(Auxiliar!$D$5:$F$13,MATCH(Table1[[#This Row],[Tipologia_Testes]],Auxiliar!$B$5:$B$13,0),MATCH(Table1[[#This Row],[Complexidade]],Auxiliar!$D$4:$F$4,0))</f>
        <v>2</v>
      </c>
      <c r="P149" s="2"/>
      <c r="Q149" s="2" t="s">
        <v>1187</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50000000000001"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1173</v>
      </c>
      <c r="L150" s="28" t="s">
        <v>1176</v>
      </c>
      <c r="M150" s="20" t="s">
        <v>1177</v>
      </c>
      <c r="N150" s="47">
        <v>45490</v>
      </c>
      <c r="O150" s="20">
        <f>INDEX(Auxiliar!$D$5:$F$13,MATCH(Table1[[#This Row],[Tipologia_Testes]],Auxiliar!$B$5:$B$13,0),MATCH(Table1[[#This Row],[Complexidade]],Auxiliar!$D$4:$F$4,0))</f>
        <v>0.1</v>
      </c>
      <c r="P150" s="2"/>
      <c r="Q150" s="2" t="s">
        <v>1187</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1170</v>
      </c>
      <c r="L151" s="28" t="s">
        <v>1176</v>
      </c>
      <c r="M151" s="20" t="s">
        <v>1177</v>
      </c>
      <c r="N151" s="47">
        <v>45485</v>
      </c>
      <c r="O151" s="20">
        <f>INDEX(Auxiliar!$D$5:$F$13,MATCH(Table1[[#This Row],[Tipologia_Testes]],Auxiliar!$B$5:$B$13,0),MATCH(Table1[[#This Row],[Complexidade]],Auxiliar!$D$4:$F$4,0))</f>
        <v>2</v>
      </c>
      <c r="P151" s="2"/>
      <c r="Q151" s="2" t="s">
        <v>1187</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50000000000001"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1171</v>
      </c>
      <c r="L152" s="28" t="s">
        <v>1176</v>
      </c>
      <c r="M152" s="20" t="s">
        <v>1177</v>
      </c>
      <c r="N152" s="47">
        <v>45485</v>
      </c>
      <c r="O152" s="20">
        <f>INDEX(Auxiliar!$D$5:$F$13,MATCH(Table1[[#This Row],[Tipologia_Testes]],Auxiliar!$B$5:$B$13,0),MATCH(Table1[[#This Row],[Complexidade]],Auxiliar!$D$4:$F$4,0))</f>
        <v>2</v>
      </c>
      <c r="P152" s="2"/>
      <c r="Q152" s="2" t="s">
        <v>1187</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50000000000001"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1173</v>
      </c>
      <c r="L153" s="28" t="s">
        <v>1176</v>
      </c>
      <c r="M153" s="20" t="s">
        <v>1177</v>
      </c>
      <c r="N153" s="47">
        <v>45485</v>
      </c>
      <c r="O153" s="20">
        <f>INDEX(Auxiliar!$D$5:$F$13,MATCH(Table1[[#This Row],[Tipologia_Testes]],Auxiliar!$B$5:$B$13,0),MATCH(Table1[[#This Row],[Complexidade]],Auxiliar!$D$4:$F$4,0))</f>
        <v>0.1</v>
      </c>
      <c r="P153" s="2"/>
      <c r="Q153" s="2" t="s">
        <v>1187</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1170</v>
      </c>
      <c r="L154" s="28" t="s">
        <v>1176</v>
      </c>
      <c r="M154" s="20" t="s">
        <v>1177</v>
      </c>
      <c r="N154" s="47">
        <v>45490</v>
      </c>
      <c r="O154" s="20">
        <f>INDEX(Auxiliar!$D$5:$F$13,MATCH(Table1[[#This Row],[Tipologia_Testes]],Auxiliar!$B$5:$B$13,0),MATCH(Table1[[#This Row],[Complexidade]],Auxiliar!$D$4:$F$4,0))</f>
        <v>2</v>
      </c>
      <c r="P154" s="2"/>
      <c r="Q154" s="2" t="s">
        <v>1187</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50000000000001"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1171</v>
      </c>
      <c r="L155" s="28" t="s">
        <v>1176</v>
      </c>
      <c r="M155" s="20" t="s">
        <v>1177</v>
      </c>
      <c r="N155" s="47">
        <v>45490</v>
      </c>
      <c r="O155" s="20">
        <f>INDEX(Auxiliar!$D$5:$F$13,MATCH(Table1[[#This Row],[Tipologia_Testes]],Auxiliar!$B$5:$B$13,0),MATCH(Table1[[#This Row],[Complexidade]],Auxiliar!$D$4:$F$4,0))</f>
        <v>2</v>
      </c>
      <c r="P155" s="2"/>
      <c r="Q155" s="2" t="s">
        <v>1187</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50000000000001"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1173</v>
      </c>
      <c r="L156" s="28" t="s">
        <v>1176</v>
      </c>
      <c r="M156" s="20" t="s">
        <v>1177</v>
      </c>
      <c r="N156" s="47">
        <v>45490</v>
      </c>
      <c r="O156" s="20">
        <f>INDEX(Auxiliar!$D$5:$F$13,MATCH(Table1[[#This Row],[Tipologia_Testes]],Auxiliar!$B$5:$B$13,0),MATCH(Table1[[#This Row],[Complexidade]],Auxiliar!$D$4:$F$4,0))</f>
        <v>0.1</v>
      </c>
      <c r="P156" s="2"/>
      <c r="Q156" s="2" t="s">
        <v>1187</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1170</v>
      </c>
      <c r="L157" s="28" t="s">
        <v>1176</v>
      </c>
      <c r="M157" s="20" t="s">
        <v>1177</v>
      </c>
      <c r="N157" s="47">
        <v>45490</v>
      </c>
      <c r="O157" s="20">
        <f>INDEX(Auxiliar!$D$5:$F$13,MATCH(Table1[[#This Row],[Tipologia_Testes]],Auxiliar!$B$5:$B$13,0),MATCH(Table1[[#This Row],[Complexidade]],Auxiliar!$D$4:$F$4,0))</f>
        <v>2</v>
      </c>
      <c r="P157" s="2"/>
      <c r="Q157" s="2" t="s">
        <v>1187</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50000000000001"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1171</v>
      </c>
      <c r="L158" s="28" t="s">
        <v>1176</v>
      </c>
      <c r="M158" s="20" t="s">
        <v>1177</v>
      </c>
      <c r="N158" s="47">
        <v>45490</v>
      </c>
      <c r="O158" s="20">
        <f>INDEX(Auxiliar!$D$5:$F$13,MATCH(Table1[[#This Row],[Tipologia_Testes]],Auxiliar!$B$5:$B$13,0),MATCH(Table1[[#This Row],[Complexidade]],Auxiliar!$D$4:$F$4,0))</f>
        <v>2</v>
      </c>
      <c r="P158" s="2"/>
      <c r="Q158" s="2" t="s">
        <v>1187</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50000000000001"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1173</v>
      </c>
      <c r="L159" s="28" t="s">
        <v>1176</v>
      </c>
      <c r="M159" s="20" t="s">
        <v>1177</v>
      </c>
      <c r="N159" s="47">
        <v>45490</v>
      </c>
      <c r="O159" s="20">
        <f>INDEX(Auxiliar!$D$5:$F$13,MATCH(Table1[[#This Row],[Tipologia_Testes]],Auxiliar!$B$5:$B$13,0),MATCH(Table1[[#This Row],[Complexidade]],Auxiliar!$D$4:$F$4,0))</f>
        <v>0.1</v>
      </c>
      <c r="P159" s="2"/>
      <c r="Q159" s="2" t="s">
        <v>1187</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1170</v>
      </c>
      <c r="L160" s="28" t="s">
        <v>1176</v>
      </c>
      <c r="M160" s="20" t="s">
        <v>1177</v>
      </c>
      <c r="N160" s="47">
        <v>45490</v>
      </c>
      <c r="O160" s="20">
        <f>INDEX(Auxiliar!$D$5:$F$13,MATCH(Table1[[#This Row],[Tipologia_Testes]],Auxiliar!$B$5:$B$13,0),MATCH(Table1[[#This Row],[Complexidade]],Auxiliar!$D$4:$F$4,0))</f>
        <v>2</v>
      </c>
      <c r="P160" s="2"/>
      <c r="Q160" s="2" t="s">
        <v>1187</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50000000000001"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1171</v>
      </c>
      <c r="L161" s="28" t="s">
        <v>1176</v>
      </c>
      <c r="M161" s="20" t="s">
        <v>1177</v>
      </c>
      <c r="N161" s="47">
        <v>45490</v>
      </c>
      <c r="O161" s="20">
        <f>INDEX(Auxiliar!$D$5:$F$13,MATCH(Table1[[#This Row],[Tipologia_Testes]],Auxiliar!$B$5:$B$13,0),MATCH(Table1[[#This Row],[Complexidade]],Auxiliar!$D$4:$F$4,0))</f>
        <v>2</v>
      </c>
      <c r="P161" s="2"/>
      <c r="Q161" s="2" t="s">
        <v>1187</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50000000000001"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1173</v>
      </c>
      <c r="L162" s="28" t="s">
        <v>1176</v>
      </c>
      <c r="M162" s="20" t="s">
        <v>1177</v>
      </c>
      <c r="N162" s="47">
        <v>45490</v>
      </c>
      <c r="O162" s="20">
        <f>INDEX(Auxiliar!$D$5:$F$13,MATCH(Table1[[#This Row],[Tipologia_Testes]],Auxiliar!$B$5:$B$13,0),MATCH(Table1[[#This Row],[Complexidade]],Auxiliar!$D$4:$F$4,0))</f>
        <v>0.1</v>
      </c>
      <c r="P162" s="2"/>
      <c r="Q162" s="2" t="s">
        <v>1187</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1170</v>
      </c>
      <c r="L163" s="28" t="s">
        <v>1176</v>
      </c>
      <c r="M163" s="20" t="s">
        <v>1177</v>
      </c>
      <c r="N163" s="47">
        <v>45485</v>
      </c>
      <c r="O163" s="20">
        <f>INDEX(Auxiliar!$D$5:$F$13,MATCH(Table1[[#This Row],[Tipologia_Testes]],Auxiliar!$B$5:$B$13,0),MATCH(Table1[[#This Row],[Complexidade]],Auxiliar!$D$4:$F$4,0))</f>
        <v>2</v>
      </c>
      <c r="P163" s="2"/>
      <c r="Q163" s="2" t="s">
        <v>1187</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50000000000001"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1171</v>
      </c>
      <c r="L164" s="28" t="s">
        <v>1176</v>
      </c>
      <c r="M164" s="20" t="s">
        <v>1177</v>
      </c>
      <c r="N164" s="47">
        <v>45485</v>
      </c>
      <c r="O164" s="20">
        <f>INDEX(Auxiliar!$D$5:$F$13,MATCH(Table1[[#This Row],[Tipologia_Testes]],Auxiliar!$B$5:$B$13,0),MATCH(Table1[[#This Row],[Complexidade]],Auxiliar!$D$4:$F$4,0))</f>
        <v>2</v>
      </c>
      <c r="P164" s="2"/>
      <c r="Q164" s="2" t="s">
        <v>1187</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50000000000001"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1173</v>
      </c>
      <c r="L165" s="28" t="s">
        <v>1176</v>
      </c>
      <c r="M165" s="20" t="s">
        <v>1177</v>
      </c>
      <c r="N165" s="47">
        <v>45485</v>
      </c>
      <c r="O165" s="20">
        <f>INDEX(Auxiliar!$D$5:$F$13,MATCH(Table1[[#This Row],[Tipologia_Testes]],Auxiliar!$B$5:$B$13,0),MATCH(Table1[[#This Row],[Complexidade]],Auxiliar!$D$4:$F$4,0))</f>
        <v>0.1</v>
      </c>
      <c r="P165" s="2"/>
      <c r="Q165" s="2" t="s">
        <v>1187</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1170</v>
      </c>
      <c r="L166" s="28" t="s">
        <v>1176</v>
      </c>
      <c r="M166" s="20" t="s">
        <v>1177</v>
      </c>
      <c r="N166" s="47">
        <v>45485</v>
      </c>
      <c r="O166" s="20">
        <f>INDEX(Auxiliar!$D$5:$F$13,MATCH(Table1[[#This Row],[Tipologia_Testes]],Auxiliar!$B$5:$B$13,0),MATCH(Table1[[#This Row],[Complexidade]],Auxiliar!$D$4:$F$4,0))</f>
        <v>2</v>
      </c>
      <c r="P166" s="2"/>
      <c r="Q166" s="2" t="s">
        <v>1187</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50000000000001"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1171</v>
      </c>
      <c r="L167" s="28" t="s">
        <v>1176</v>
      </c>
      <c r="M167" s="20" t="s">
        <v>1177</v>
      </c>
      <c r="N167" s="47">
        <v>45485</v>
      </c>
      <c r="O167" s="20">
        <f>INDEX(Auxiliar!$D$5:$F$13,MATCH(Table1[[#This Row],[Tipologia_Testes]],Auxiliar!$B$5:$B$13,0),MATCH(Table1[[#This Row],[Complexidade]],Auxiliar!$D$4:$F$4,0))</f>
        <v>2</v>
      </c>
      <c r="P167" s="2"/>
      <c r="Q167" s="2" t="s">
        <v>1187</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50000000000001"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1173</v>
      </c>
      <c r="L168" s="28" t="s">
        <v>1176</v>
      </c>
      <c r="M168" s="20" t="s">
        <v>1177</v>
      </c>
      <c r="N168" s="47">
        <v>45485</v>
      </c>
      <c r="O168" s="20">
        <f>INDEX(Auxiliar!$D$5:$F$13,MATCH(Table1[[#This Row],[Tipologia_Testes]],Auxiliar!$B$5:$B$13,0),MATCH(Table1[[#This Row],[Complexidade]],Auxiliar!$D$4:$F$4,0))</f>
        <v>0.1</v>
      </c>
      <c r="P168" s="2"/>
      <c r="Q168" s="2" t="s">
        <v>1187</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1170</v>
      </c>
      <c r="L169" s="28" t="s">
        <v>1176</v>
      </c>
      <c r="M169" s="20" t="s">
        <v>1177</v>
      </c>
      <c r="N169" s="47">
        <v>45485</v>
      </c>
      <c r="O169" s="20">
        <f>INDEX(Auxiliar!$D$5:$F$13,MATCH(Table1[[#This Row],[Tipologia_Testes]],Auxiliar!$B$5:$B$13,0),MATCH(Table1[[#This Row],[Complexidade]],Auxiliar!$D$4:$F$4,0))</f>
        <v>2</v>
      </c>
      <c r="P169" s="2"/>
      <c r="Q169" s="2" t="s">
        <v>1187</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50000000000001"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1171</v>
      </c>
      <c r="L170" s="28" t="s">
        <v>1176</v>
      </c>
      <c r="M170" s="20" t="s">
        <v>1177</v>
      </c>
      <c r="N170" s="47">
        <v>45485</v>
      </c>
      <c r="O170" s="20">
        <f>INDEX(Auxiliar!$D$5:$F$13,MATCH(Table1[[#This Row],[Tipologia_Testes]],Auxiliar!$B$5:$B$13,0),MATCH(Table1[[#This Row],[Complexidade]],Auxiliar!$D$4:$F$4,0))</f>
        <v>2</v>
      </c>
      <c r="P170" s="2"/>
      <c r="Q170" s="2" t="s">
        <v>1187</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50000000000001"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1173</v>
      </c>
      <c r="L171" s="28" t="s">
        <v>1176</v>
      </c>
      <c r="M171" s="20" t="s">
        <v>1177</v>
      </c>
      <c r="N171" s="47">
        <v>45485</v>
      </c>
      <c r="O171" s="20">
        <f>INDEX(Auxiliar!$D$5:$F$13,MATCH(Table1[[#This Row],[Tipologia_Testes]],Auxiliar!$B$5:$B$13,0),MATCH(Table1[[#This Row],[Complexidade]],Auxiliar!$D$4:$F$4,0))</f>
        <v>0.1</v>
      </c>
      <c r="P171" s="2"/>
      <c r="Q171" s="2" t="s">
        <v>1187</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1170</v>
      </c>
      <c r="L172" s="28" t="s">
        <v>1176</v>
      </c>
      <c r="M172" s="20" t="s">
        <v>1177</v>
      </c>
      <c r="N172" s="47">
        <v>45485</v>
      </c>
      <c r="O172" s="20">
        <f>INDEX(Auxiliar!$D$5:$F$13,MATCH(Table1[[#This Row],[Tipologia_Testes]],Auxiliar!$B$5:$B$13,0),MATCH(Table1[[#This Row],[Complexidade]],Auxiliar!$D$4:$F$4,0))</f>
        <v>2</v>
      </c>
      <c r="P172" s="2"/>
      <c r="Q172" s="2" t="s">
        <v>1187</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50000000000001"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1171</v>
      </c>
      <c r="L173" s="28" t="s">
        <v>1176</v>
      </c>
      <c r="M173" s="20" t="s">
        <v>1177</v>
      </c>
      <c r="N173" s="47">
        <v>45485</v>
      </c>
      <c r="O173" s="20">
        <f>INDEX(Auxiliar!$D$5:$F$13,MATCH(Table1[[#This Row],[Tipologia_Testes]],Auxiliar!$B$5:$B$13,0),MATCH(Table1[[#This Row],[Complexidade]],Auxiliar!$D$4:$F$4,0))</f>
        <v>2</v>
      </c>
      <c r="P173" s="2"/>
      <c r="Q173" s="2" t="s">
        <v>1187</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50000000000001"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1173</v>
      </c>
      <c r="L174" s="28" t="s">
        <v>1176</v>
      </c>
      <c r="M174" s="20" t="s">
        <v>1177</v>
      </c>
      <c r="N174" s="47">
        <v>45485</v>
      </c>
      <c r="O174" s="20">
        <f>INDEX(Auxiliar!$D$5:$F$13,MATCH(Table1[[#This Row],[Tipologia_Testes]],Auxiliar!$B$5:$B$13,0),MATCH(Table1[[#This Row],[Complexidade]],Auxiliar!$D$4:$F$4,0))</f>
        <v>0.1</v>
      </c>
      <c r="P174" s="2"/>
      <c r="Q174" s="2" t="s">
        <v>1187</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1170</v>
      </c>
      <c r="L175" s="28" t="s">
        <v>1176</v>
      </c>
      <c r="M175" s="20" t="s">
        <v>1177</v>
      </c>
      <c r="N175" s="47">
        <v>45490</v>
      </c>
      <c r="O175" s="20">
        <f>INDEX(Auxiliar!$D$5:$F$13,MATCH(Table1[[#This Row],[Tipologia_Testes]],Auxiliar!$B$5:$B$13,0),MATCH(Table1[[#This Row],[Complexidade]],Auxiliar!$D$4:$F$4,0))</f>
        <v>2</v>
      </c>
      <c r="P175" s="2"/>
      <c r="Q175" s="2" t="s">
        <v>1187</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50000000000001"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1171</v>
      </c>
      <c r="L176" s="28" t="s">
        <v>1176</v>
      </c>
      <c r="M176" s="20" t="s">
        <v>1177</v>
      </c>
      <c r="N176" s="47">
        <v>45490</v>
      </c>
      <c r="O176" s="20">
        <f>INDEX(Auxiliar!$D$5:$F$13,MATCH(Table1[[#This Row],[Tipologia_Testes]],Auxiliar!$B$5:$B$13,0),MATCH(Table1[[#This Row],[Complexidade]],Auxiliar!$D$4:$F$4,0))</f>
        <v>2</v>
      </c>
      <c r="P176" s="2"/>
      <c r="Q176" s="2" t="s">
        <v>1187</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50000000000001"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1173</v>
      </c>
      <c r="L177" s="28" t="s">
        <v>1176</v>
      </c>
      <c r="M177" s="20" t="s">
        <v>1177</v>
      </c>
      <c r="N177" s="47">
        <v>45490</v>
      </c>
      <c r="O177" s="20">
        <f>INDEX(Auxiliar!$D$5:$F$13,MATCH(Table1[[#This Row],[Tipologia_Testes]],Auxiliar!$B$5:$B$13,0),MATCH(Table1[[#This Row],[Complexidade]],Auxiliar!$D$4:$F$4,0))</f>
        <v>0.1</v>
      </c>
      <c r="P177" s="2"/>
      <c r="Q177" s="2" t="s">
        <v>1187</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1170</v>
      </c>
      <c r="L178" s="28" t="s">
        <v>1176</v>
      </c>
      <c r="M178" s="20" t="s">
        <v>1177</v>
      </c>
      <c r="N178" s="47">
        <v>45512</v>
      </c>
      <c r="O178" s="20">
        <f>INDEX(Auxiliar!$D$5:$F$13,MATCH(Table1[[#This Row],[Tipologia_Testes]],Auxiliar!$B$5:$B$13,0),MATCH(Table1[[#This Row],[Complexidade]],Auxiliar!$D$4:$F$4,0))</f>
        <v>2</v>
      </c>
      <c r="P178" s="2"/>
      <c r="Q178" s="2" t="s">
        <v>1187</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50000000000001"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1171</v>
      </c>
      <c r="L179" s="28" t="s">
        <v>1176</v>
      </c>
      <c r="M179" s="20" t="s">
        <v>1177</v>
      </c>
      <c r="N179" s="47">
        <v>45512</v>
      </c>
      <c r="O179" s="20">
        <f>INDEX(Auxiliar!$D$5:$F$13,MATCH(Table1[[#This Row],[Tipologia_Testes]],Auxiliar!$B$5:$B$13,0),MATCH(Table1[[#This Row],[Complexidade]],Auxiliar!$D$4:$F$4,0))</f>
        <v>2</v>
      </c>
      <c r="P179" s="2"/>
      <c r="Q179" s="2" t="s">
        <v>1187</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50000000000001"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1173</v>
      </c>
      <c r="L180" s="28" t="s">
        <v>1176</v>
      </c>
      <c r="M180" s="20" t="s">
        <v>1177</v>
      </c>
      <c r="N180" s="47">
        <v>45512</v>
      </c>
      <c r="O180" s="20">
        <f>INDEX(Auxiliar!$D$5:$F$13,MATCH(Table1[[#This Row],[Tipologia_Testes]],Auxiliar!$B$5:$B$13,0),MATCH(Table1[[#This Row],[Complexidade]],Auxiliar!$D$4:$F$4,0))</f>
        <v>0.1</v>
      </c>
      <c r="P180" s="2"/>
      <c r="Q180" s="2" t="s">
        <v>1187</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1170</v>
      </c>
      <c r="L181" s="28" t="s">
        <v>1168</v>
      </c>
      <c r="M181" s="20" t="s">
        <v>1178</v>
      </c>
      <c r="N181" s="47">
        <v>45505</v>
      </c>
      <c r="O181" s="20">
        <f>INDEX(Auxiliar!$D$5:$F$13,MATCH(Table1[[#This Row],[Tipologia_Testes]],Auxiliar!$B$5:$B$13,0),MATCH(Table1[[#This Row],[Complexidade]],Auxiliar!$D$4:$F$4,0))</f>
        <v>4</v>
      </c>
      <c r="P181" s="2" t="s">
        <v>1179</v>
      </c>
      <c r="Q181" s="2" t="s">
        <v>1187</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50000000000001"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1171</v>
      </c>
      <c r="L182" s="28" t="s">
        <v>1168</v>
      </c>
      <c r="M182" s="20" t="s">
        <v>1178</v>
      </c>
      <c r="N182" s="47">
        <v>45505</v>
      </c>
      <c r="O182" s="20">
        <f>INDEX(Auxiliar!$D$5:$F$13,MATCH(Table1[[#This Row],[Tipologia_Testes]],Auxiliar!$B$5:$B$13,0),MATCH(Table1[[#This Row],[Complexidade]],Auxiliar!$D$4:$F$4,0))</f>
        <v>4</v>
      </c>
      <c r="P182" s="2" t="s">
        <v>1179</v>
      </c>
      <c r="Q182" s="2" t="s">
        <v>1187</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50000000000001"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1173</v>
      </c>
      <c r="L183" s="28" t="s">
        <v>1168</v>
      </c>
      <c r="M183" s="20" t="s">
        <v>1178</v>
      </c>
      <c r="N183" s="47">
        <v>45505</v>
      </c>
      <c r="O183" s="20">
        <f>INDEX(Auxiliar!$D$5:$F$13,MATCH(Table1[[#This Row],[Tipologia_Testes]],Auxiliar!$B$5:$B$13,0),MATCH(Table1[[#This Row],[Complexidade]],Auxiliar!$D$4:$F$4,0))</f>
        <v>0.1</v>
      </c>
      <c r="P183" s="2" t="s">
        <v>1179</v>
      </c>
      <c r="Q183" s="2" t="s">
        <v>1187</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1170</v>
      </c>
      <c r="L184" s="28" t="s">
        <v>1168</v>
      </c>
      <c r="M184" s="20" t="s">
        <v>1178</v>
      </c>
      <c r="N184" s="47">
        <v>45505</v>
      </c>
      <c r="O184" s="20">
        <f>INDEX(Auxiliar!$D$5:$F$13,MATCH(Table1[[#This Row],[Tipologia_Testes]],Auxiliar!$B$5:$B$13,0),MATCH(Table1[[#This Row],[Complexidade]],Auxiliar!$D$4:$F$4,0))</f>
        <v>4</v>
      </c>
      <c r="P184" s="2" t="s">
        <v>1179</v>
      </c>
      <c r="Q184" s="2" t="s">
        <v>1187</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50000000000001"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1171</v>
      </c>
      <c r="L185" s="28" t="s">
        <v>1168</v>
      </c>
      <c r="M185" s="20" t="s">
        <v>1178</v>
      </c>
      <c r="N185" s="47">
        <v>45505</v>
      </c>
      <c r="O185" s="20">
        <f>INDEX(Auxiliar!$D$5:$F$13,MATCH(Table1[[#This Row],[Tipologia_Testes]],Auxiliar!$B$5:$B$13,0),MATCH(Table1[[#This Row],[Complexidade]],Auxiliar!$D$4:$F$4,0))</f>
        <v>4</v>
      </c>
      <c r="P185" s="2" t="s">
        <v>1179</v>
      </c>
      <c r="Q185" s="2" t="s">
        <v>1187</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50000000000001"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1173</v>
      </c>
      <c r="L186" s="28" t="s">
        <v>1168</v>
      </c>
      <c r="M186" s="20" t="s">
        <v>1178</v>
      </c>
      <c r="N186" s="47">
        <v>45505</v>
      </c>
      <c r="O186" s="20">
        <f>INDEX(Auxiliar!$D$5:$F$13,MATCH(Table1[[#This Row],[Tipologia_Testes]],Auxiliar!$B$5:$B$13,0),MATCH(Table1[[#This Row],[Complexidade]],Auxiliar!$D$4:$F$4,0))</f>
        <v>0.1</v>
      </c>
      <c r="P186" s="2" t="s">
        <v>1179</v>
      </c>
      <c r="Q186" s="2" t="s">
        <v>1187</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1170</v>
      </c>
      <c r="L187" s="28" t="s">
        <v>1176</v>
      </c>
      <c r="M187" s="20" t="s">
        <v>1177</v>
      </c>
      <c r="N187" s="47">
        <v>45485</v>
      </c>
      <c r="O187" s="20">
        <f>INDEX(Auxiliar!$D$5:$F$13,MATCH(Table1[[#This Row],[Tipologia_Testes]],Auxiliar!$B$5:$B$13,0),MATCH(Table1[[#This Row],[Complexidade]],Auxiliar!$D$4:$F$4,0))</f>
        <v>2</v>
      </c>
      <c r="P187" s="2"/>
      <c r="Q187" s="2" t="s">
        <v>1187</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50000000000001"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1171</v>
      </c>
      <c r="L188" s="28" t="s">
        <v>1176</v>
      </c>
      <c r="M188" s="20" t="s">
        <v>1177</v>
      </c>
      <c r="N188" s="47">
        <v>45485</v>
      </c>
      <c r="O188" s="20">
        <f>INDEX(Auxiliar!$D$5:$F$13,MATCH(Table1[[#This Row],[Tipologia_Testes]],Auxiliar!$B$5:$B$13,0),MATCH(Table1[[#This Row],[Complexidade]],Auxiliar!$D$4:$F$4,0))</f>
        <v>2</v>
      </c>
      <c r="P188" s="2"/>
      <c r="Q188" s="2" t="s">
        <v>1187</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50000000000001"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1173</v>
      </c>
      <c r="L189" s="28" t="s">
        <v>1176</v>
      </c>
      <c r="M189" s="20" t="s">
        <v>1177</v>
      </c>
      <c r="N189" s="47">
        <v>45485</v>
      </c>
      <c r="O189" s="20">
        <f>INDEX(Auxiliar!$D$5:$F$13,MATCH(Table1[[#This Row],[Tipologia_Testes]],Auxiliar!$B$5:$B$13,0),MATCH(Table1[[#This Row],[Complexidade]],Auxiliar!$D$4:$F$4,0))</f>
        <v>0.1</v>
      </c>
      <c r="P189" s="2"/>
      <c r="Q189" s="2" t="s">
        <v>1187</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1170</v>
      </c>
      <c r="L190" s="28" t="s">
        <v>1176</v>
      </c>
      <c r="M190" s="20" t="s">
        <v>1177</v>
      </c>
      <c r="N190" s="47">
        <v>45490</v>
      </c>
      <c r="O190" s="20">
        <f>INDEX(Auxiliar!$D$5:$F$13,MATCH(Table1[[#This Row],[Tipologia_Testes]],Auxiliar!$B$5:$B$13,0),MATCH(Table1[[#This Row],[Complexidade]],Auxiliar!$D$4:$F$4,0))</f>
        <v>2</v>
      </c>
      <c r="P190" s="2"/>
      <c r="Q190" s="2" t="s">
        <v>1187</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50000000000001"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1171</v>
      </c>
      <c r="L191" s="28" t="s">
        <v>1176</v>
      </c>
      <c r="M191" s="20" t="s">
        <v>1177</v>
      </c>
      <c r="N191" s="47">
        <v>45490</v>
      </c>
      <c r="O191" s="20">
        <f>INDEX(Auxiliar!$D$5:$F$13,MATCH(Table1[[#This Row],[Tipologia_Testes]],Auxiliar!$B$5:$B$13,0),MATCH(Table1[[#This Row],[Complexidade]],Auxiliar!$D$4:$F$4,0))</f>
        <v>2</v>
      </c>
      <c r="P191" s="2"/>
      <c r="Q191" s="2" t="s">
        <v>1187</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50000000000001"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1173</v>
      </c>
      <c r="L192" s="28" t="s">
        <v>1176</v>
      </c>
      <c r="M192" s="20" t="s">
        <v>1177</v>
      </c>
      <c r="N192" s="47">
        <v>45490</v>
      </c>
      <c r="O192" s="20">
        <f>INDEX(Auxiliar!$D$5:$F$13,MATCH(Table1[[#This Row],[Tipologia_Testes]],Auxiliar!$B$5:$B$13,0),MATCH(Table1[[#This Row],[Complexidade]],Auxiliar!$D$4:$F$4,0))</f>
        <v>0.1</v>
      </c>
      <c r="P192" s="2"/>
      <c r="Q192" s="2" t="s">
        <v>1187</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50000000000001" hidden="1" customHeight="1">
      <c r="B193" s="2" t="s">
        <v>26</v>
      </c>
      <c r="C193" s="2" t="s">
        <v>54</v>
      </c>
      <c r="D193" s="2" t="s">
        <v>95</v>
      </c>
      <c r="E193" s="2" t="s">
        <v>38</v>
      </c>
      <c r="F193" s="2" t="s">
        <v>94</v>
      </c>
      <c r="G193" s="2" t="s">
        <v>2164</v>
      </c>
      <c r="H193" s="56" t="str">
        <f>Table1[[#This Row],[Tabela]]&amp;Table1[[#This Row],[Campo]]</f>
        <v>PROPERTYPROPERTY_CODE</v>
      </c>
      <c r="I193" s="2" t="s">
        <v>612</v>
      </c>
      <c r="J193" s="42">
        <f>VLOOKUP(Table1[[#This Row],[Status]],Auxiliar!$B$16:$C$24,2,0)</f>
        <v>1</v>
      </c>
      <c r="K193" s="2" t="s">
        <v>1170</v>
      </c>
      <c r="L193" s="28" t="s">
        <v>1176</v>
      </c>
      <c r="M193" s="20" t="s">
        <v>1177</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50000000000001" hidden="1" customHeight="1">
      <c r="B194" s="2" t="s">
        <v>26</v>
      </c>
      <c r="C194" s="2" t="s">
        <v>54</v>
      </c>
      <c r="D194" s="2" t="s">
        <v>95</v>
      </c>
      <c r="E194" s="2" t="s">
        <v>38</v>
      </c>
      <c r="F194" s="2" t="s">
        <v>94</v>
      </c>
      <c r="G194" s="2" t="s">
        <v>2164</v>
      </c>
      <c r="H194" s="56" t="str">
        <f>Table1[[#This Row],[Tabela]]&amp;Table1[[#This Row],[Campo]]</f>
        <v>PROPERTYPROPERTY_CODE</v>
      </c>
      <c r="I194" s="2" t="s">
        <v>612</v>
      </c>
      <c r="J194" s="42">
        <f>VLOOKUP(Table1[[#This Row],[Status]],Auxiliar!$B$16:$C$24,2,0)</f>
        <v>1</v>
      </c>
      <c r="K194" s="2" t="s">
        <v>1171</v>
      </c>
      <c r="L194" s="28" t="s">
        <v>1176</v>
      </c>
      <c r="M194" s="20" t="s">
        <v>1177</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50000000000001" hidden="1" customHeight="1">
      <c r="B195" s="2" t="s">
        <v>26</v>
      </c>
      <c r="C195" s="2" t="s">
        <v>54</v>
      </c>
      <c r="D195" s="2" t="s">
        <v>95</v>
      </c>
      <c r="E195" s="2" t="s">
        <v>38</v>
      </c>
      <c r="F195" s="2" t="s">
        <v>94</v>
      </c>
      <c r="G195" s="2" t="s">
        <v>2164</v>
      </c>
      <c r="H195" s="56" t="str">
        <f>Table1[[#This Row],[Tabela]]&amp;Table1[[#This Row],[Campo]]</f>
        <v>PROPERTYPROPERTY_CODE</v>
      </c>
      <c r="I195" s="2" t="s">
        <v>612</v>
      </c>
      <c r="J195" s="42">
        <f>VLOOKUP(Table1[[#This Row],[Status]],Auxiliar!$B$16:$C$24,2,0)</f>
        <v>1</v>
      </c>
      <c r="K195" s="2" t="s">
        <v>1173</v>
      </c>
      <c r="L195" s="28" t="s">
        <v>1176</v>
      </c>
      <c r="M195" s="20" t="s">
        <v>1177</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599999999999994"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1167</v>
      </c>
      <c r="L196" s="28" t="s">
        <v>1168</v>
      </c>
      <c r="M196" s="20" t="s">
        <v>1177</v>
      </c>
      <c r="N196" s="47">
        <v>45485</v>
      </c>
      <c r="O196" s="20">
        <f>INDEX(Auxiliar!$D$5:$F$13,MATCH(Table1[[#This Row],[Tipologia_Testes]],Auxiliar!$B$5:$B$13,0),MATCH(Table1[[#This Row],[Complexidade]],Auxiliar!$D$4:$F$4,0))</f>
        <v>8</v>
      </c>
      <c r="P196" s="22" t="s">
        <v>1192</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1170</v>
      </c>
      <c r="L197" s="28" t="s">
        <v>1168</v>
      </c>
      <c r="M197" s="20" t="s">
        <v>1177</v>
      </c>
      <c r="N197" s="47">
        <v>45485</v>
      </c>
      <c r="O197" s="20">
        <f>INDEX(Auxiliar!$D$5:$F$13,MATCH(Table1[[#This Row],[Tipologia_Testes]],Auxiliar!$B$5:$B$13,0),MATCH(Table1[[#This Row],[Complexidade]],Auxiliar!$D$4:$F$4,0))</f>
        <v>2</v>
      </c>
      <c r="P197" s="2" t="s">
        <v>1193</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50000000000001"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1171</v>
      </c>
      <c r="L198" s="28" t="s">
        <v>1168</v>
      </c>
      <c r="M198" s="20" t="s">
        <v>1177</v>
      </c>
      <c r="N198" s="47">
        <v>45485</v>
      </c>
      <c r="O198" s="20">
        <f>INDEX(Auxiliar!$D$5:$F$13,MATCH(Table1[[#This Row],[Tipologia_Testes]],Auxiliar!$B$5:$B$13,0),MATCH(Table1[[#This Row],[Complexidade]],Auxiliar!$D$4:$F$4,0))</f>
        <v>2</v>
      </c>
      <c r="P198" s="2" t="s">
        <v>1193</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50000000000001"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1173</v>
      </c>
      <c r="L199" s="28" t="s">
        <v>1168</v>
      </c>
      <c r="M199" s="20" t="s">
        <v>1177</v>
      </c>
      <c r="N199" s="47">
        <v>45485</v>
      </c>
      <c r="O199" s="20">
        <f>INDEX(Auxiliar!$D$5:$F$13,MATCH(Table1[[#This Row],[Tipologia_Testes]],Auxiliar!$B$5:$B$13,0),MATCH(Table1[[#This Row],[Complexidade]],Auxiliar!$D$4:$F$4,0))</f>
        <v>0.1</v>
      </c>
      <c r="P199" s="2" t="s">
        <v>1193</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1170</v>
      </c>
      <c r="L200" s="28" t="s">
        <v>1168</v>
      </c>
      <c r="M200" s="20" t="s">
        <v>1177</v>
      </c>
      <c r="N200" s="47">
        <v>45485</v>
      </c>
      <c r="O200" s="20">
        <f>INDEX(Auxiliar!$D$5:$F$13,MATCH(Table1[[#This Row],[Tipologia_Testes]],Auxiliar!$B$5:$B$13,0),MATCH(Table1[[#This Row],[Complexidade]],Auxiliar!$D$4:$F$4,0))</f>
        <v>2</v>
      </c>
      <c r="P200" s="2" t="s">
        <v>1193</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50000000000001"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1171</v>
      </c>
      <c r="L201" s="28" t="s">
        <v>1168</v>
      </c>
      <c r="M201" s="20" t="s">
        <v>1177</v>
      </c>
      <c r="N201" s="47">
        <v>45485</v>
      </c>
      <c r="O201" s="20">
        <f>INDEX(Auxiliar!$D$5:$F$13,MATCH(Table1[[#This Row],[Tipologia_Testes]],Auxiliar!$B$5:$B$13,0),MATCH(Table1[[#This Row],[Complexidade]],Auxiliar!$D$4:$F$4,0))</f>
        <v>2</v>
      </c>
      <c r="P201" s="2" t="s">
        <v>1193</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50000000000001"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1173</v>
      </c>
      <c r="L202" s="28" t="s">
        <v>1168</v>
      </c>
      <c r="M202" s="20" t="s">
        <v>1177</v>
      </c>
      <c r="N202" s="47">
        <v>45485</v>
      </c>
      <c r="O202" s="20">
        <f>INDEX(Auxiliar!$D$5:$F$13,MATCH(Table1[[#This Row],[Tipologia_Testes]],Auxiliar!$B$5:$B$13,0),MATCH(Table1[[#This Row],[Complexidade]],Auxiliar!$D$4:$F$4,0))</f>
        <v>0.1</v>
      </c>
      <c r="P202" s="2" t="s">
        <v>1193</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1170</v>
      </c>
      <c r="L203" s="28" t="s">
        <v>1168</v>
      </c>
      <c r="M203" s="20" t="s">
        <v>1177</v>
      </c>
      <c r="N203" s="47">
        <v>45485</v>
      </c>
      <c r="O203" s="20">
        <f>INDEX(Auxiliar!$D$5:$F$13,MATCH(Table1[[#This Row],[Tipologia_Testes]],Auxiliar!$B$5:$B$13,0),MATCH(Table1[[#This Row],[Complexidade]],Auxiliar!$D$4:$F$4,0))</f>
        <v>2</v>
      </c>
      <c r="P203" s="2" t="s">
        <v>1193</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50000000000001"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1171</v>
      </c>
      <c r="L204" s="28" t="s">
        <v>1168</v>
      </c>
      <c r="M204" s="20" t="s">
        <v>1177</v>
      </c>
      <c r="N204" s="47">
        <v>45485</v>
      </c>
      <c r="O204" s="20">
        <f>INDEX(Auxiliar!$D$5:$F$13,MATCH(Table1[[#This Row],[Tipologia_Testes]],Auxiliar!$B$5:$B$13,0),MATCH(Table1[[#This Row],[Complexidade]],Auxiliar!$D$4:$F$4,0))</f>
        <v>2</v>
      </c>
      <c r="P204" s="2" t="s">
        <v>1193</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50000000000001"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1173</v>
      </c>
      <c r="L205" s="28" t="s">
        <v>1168</v>
      </c>
      <c r="M205" s="20" t="s">
        <v>1177</v>
      </c>
      <c r="N205" s="47">
        <v>45485</v>
      </c>
      <c r="O205" s="20">
        <f>INDEX(Auxiliar!$D$5:$F$13,MATCH(Table1[[#This Row],[Tipologia_Testes]],Auxiliar!$B$5:$B$13,0),MATCH(Table1[[#This Row],[Complexidade]],Auxiliar!$D$4:$F$4,0))</f>
        <v>0.1</v>
      </c>
      <c r="P205" s="2" t="s">
        <v>1193</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1170</v>
      </c>
      <c r="L206" s="28" t="s">
        <v>1168</v>
      </c>
      <c r="M206" s="20" t="s">
        <v>1177</v>
      </c>
      <c r="N206" s="47">
        <v>45485</v>
      </c>
      <c r="O206" s="20">
        <f>INDEX(Auxiliar!$D$5:$F$13,MATCH(Table1[[#This Row],[Tipologia_Testes]],Auxiliar!$B$5:$B$13,0),MATCH(Table1[[#This Row],[Complexidade]],Auxiliar!$D$4:$F$4,0))</f>
        <v>2</v>
      </c>
      <c r="P206" s="2" t="s">
        <v>1193</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50000000000001"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1171</v>
      </c>
      <c r="L207" s="28" t="s">
        <v>1168</v>
      </c>
      <c r="M207" s="20" t="s">
        <v>1177</v>
      </c>
      <c r="N207" s="47">
        <v>45485</v>
      </c>
      <c r="O207" s="20">
        <f>INDEX(Auxiliar!$D$5:$F$13,MATCH(Table1[[#This Row],[Tipologia_Testes]],Auxiliar!$B$5:$B$13,0),MATCH(Table1[[#This Row],[Complexidade]],Auxiliar!$D$4:$F$4,0))</f>
        <v>2</v>
      </c>
      <c r="P207" s="2" t="s">
        <v>1193</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50000000000001"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1173</v>
      </c>
      <c r="L208" s="28" t="s">
        <v>1168</v>
      </c>
      <c r="M208" s="20" t="s">
        <v>1177</v>
      </c>
      <c r="N208" s="47">
        <v>45485</v>
      </c>
      <c r="O208" s="20">
        <f>INDEX(Auxiliar!$D$5:$F$13,MATCH(Table1[[#This Row],[Tipologia_Testes]],Auxiliar!$B$5:$B$13,0),MATCH(Table1[[#This Row],[Complexidade]],Auxiliar!$D$4:$F$4,0))</f>
        <v>0.1</v>
      </c>
      <c r="P208" s="2" t="s">
        <v>1193</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1170</v>
      </c>
      <c r="L209" s="28" t="s">
        <v>1168</v>
      </c>
      <c r="M209" s="20" t="s">
        <v>1177</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50000000000001"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1171</v>
      </c>
      <c r="L210" s="28" t="s">
        <v>1168</v>
      </c>
      <c r="M210" s="20" t="s">
        <v>1177</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50000000000001"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1173</v>
      </c>
      <c r="L211" s="28" t="s">
        <v>1168</v>
      </c>
      <c r="M211" s="20" t="s">
        <v>1177</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1170</v>
      </c>
      <c r="L212" s="28" t="s">
        <v>1168</v>
      </c>
      <c r="M212" s="20" t="s">
        <v>1177</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50000000000001"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1171</v>
      </c>
      <c r="L213" s="28" t="s">
        <v>1168</v>
      </c>
      <c r="M213" s="20" t="s">
        <v>1177</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50000000000001"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1173</v>
      </c>
      <c r="L214" s="28" t="s">
        <v>1168</v>
      </c>
      <c r="M214" s="20" t="s">
        <v>1177</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1170</v>
      </c>
      <c r="L215" s="28" t="s">
        <v>1168</v>
      </c>
      <c r="M215" s="20" t="s">
        <v>1177</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50000000000001"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1171</v>
      </c>
      <c r="L216" s="28" t="s">
        <v>1168</v>
      </c>
      <c r="M216" s="20" t="s">
        <v>1177</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50000000000001"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1173</v>
      </c>
      <c r="L217" s="28" t="s">
        <v>1168</v>
      </c>
      <c r="M217" s="20" t="s">
        <v>1177</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1170</v>
      </c>
      <c r="L218" s="28" t="s">
        <v>1168</v>
      </c>
      <c r="M218" s="20" t="s">
        <v>1177</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50000000000001"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1171</v>
      </c>
      <c r="L219" s="28" t="s">
        <v>1168</v>
      </c>
      <c r="M219" s="20" t="s">
        <v>1177</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50000000000001"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1173</v>
      </c>
      <c r="L220" s="28" t="s">
        <v>1168</v>
      </c>
      <c r="M220" s="20" t="s">
        <v>1177</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1170</v>
      </c>
      <c r="L221" s="28" t="s">
        <v>1168</v>
      </c>
      <c r="M221" s="20" t="s">
        <v>1177</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50000000000001"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1171</v>
      </c>
      <c r="L222" s="28" t="s">
        <v>1168</v>
      </c>
      <c r="M222" s="20" t="s">
        <v>1177</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50000000000001"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1173</v>
      </c>
      <c r="L223" s="28" t="s">
        <v>1168</v>
      </c>
      <c r="M223" s="20" t="s">
        <v>1177</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1842</v>
      </c>
      <c r="J224" s="42">
        <f>VLOOKUP(Table1[[#This Row],[Status]],Auxiliar!$B$16:$C$24,2,0)</f>
        <v>2</v>
      </c>
      <c r="K224" s="2" t="s">
        <v>1170</v>
      </c>
      <c r="L224" s="28" t="s">
        <v>1168</v>
      </c>
      <c r="M224" s="20" t="s">
        <v>1177</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6">
        <f>+VLOOKUP(CONCATENATE(Table1[[#This Row],[Tabela]],Table1[[#This Row],[Campo]]),'2. Status Detalhe Campos FY24'!A:J,9,FALSE)</f>
        <v>0</v>
      </c>
    </row>
    <row r="225" spans="2:24" ht="17.850000000000001" hidden="1" customHeight="1">
      <c r="B225" s="2" t="s">
        <v>26</v>
      </c>
      <c r="C225" s="2" t="s">
        <v>54</v>
      </c>
      <c r="D225" s="2" t="s">
        <v>124</v>
      </c>
      <c r="E225" s="2" t="s">
        <v>38</v>
      </c>
      <c r="F225" s="2" t="s">
        <v>123</v>
      </c>
      <c r="G225" s="2" t="s">
        <v>47</v>
      </c>
      <c r="H225" s="56" t="str">
        <f>Table1[[#This Row],[Tabela]]&amp;Table1[[#This Row],[Campo]]</f>
        <v>PROPERTY_ENERGY_CERTIFICATEEPC</v>
      </c>
      <c r="I225" s="2" t="s">
        <v>1842</v>
      </c>
      <c r="J225" s="42">
        <f>VLOOKUP(Table1[[#This Row],[Status]],Auxiliar!$B$16:$C$24,2,0)</f>
        <v>2</v>
      </c>
      <c r="K225" s="2" t="s">
        <v>1171</v>
      </c>
      <c r="L225" s="28" t="s">
        <v>1168</v>
      </c>
      <c r="M225" s="20" t="s">
        <v>1177</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6">
        <f>+VLOOKUP(CONCATENATE(Table1[[#This Row],[Tabela]],Table1[[#This Row],[Campo]]),'2. Status Detalhe Campos FY24'!A:J,9,FALSE)</f>
        <v>0</v>
      </c>
    </row>
    <row r="226" spans="2:24" ht="17.850000000000001" hidden="1" customHeight="1">
      <c r="B226" s="2" t="s">
        <v>26</v>
      </c>
      <c r="C226" s="2" t="s">
        <v>54</v>
      </c>
      <c r="D226" s="2" t="s">
        <v>124</v>
      </c>
      <c r="E226" s="2" t="s">
        <v>38</v>
      </c>
      <c r="F226" s="2" t="s">
        <v>123</v>
      </c>
      <c r="G226" s="2" t="s">
        <v>47</v>
      </c>
      <c r="H226" s="56" t="str">
        <f>Table1[[#This Row],[Tabela]]&amp;Table1[[#This Row],[Campo]]</f>
        <v>PROPERTY_ENERGY_CERTIFICATEEPC</v>
      </c>
      <c r="I226" s="2" t="s">
        <v>1842</v>
      </c>
      <c r="J226" s="42">
        <f>VLOOKUP(Table1[[#This Row],[Status]],Auxiliar!$B$16:$C$24,2,0)</f>
        <v>2</v>
      </c>
      <c r="K226" s="2" t="s">
        <v>1173</v>
      </c>
      <c r="L226" s="28" t="s">
        <v>1168</v>
      </c>
      <c r="M226" s="20" t="s">
        <v>1177</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6">
        <f>+VLOOKUP(CONCATENATE(Table1[[#This Row],[Tabela]],Table1[[#This Row],[Campo]]),'2. Status Detalhe Campos FY24'!A:J,9,FALSE)</f>
        <v>0</v>
      </c>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1170</v>
      </c>
      <c r="L227" s="28" t="s">
        <v>1168</v>
      </c>
      <c r="M227" s="20" t="s">
        <v>1177</v>
      </c>
      <c r="N227" s="47">
        <v>45485</v>
      </c>
      <c r="O227" s="20">
        <f>INDEX(Auxiliar!$D$5:$F$13,MATCH(Table1[[#This Row],[Tipologia_Testes]],Auxiliar!$B$5:$B$13,0),MATCH(Table1[[#This Row],[Complexidade]],Auxiliar!$D$4:$F$4,0))</f>
        <v>2</v>
      </c>
      <c r="P227" s="2" t="s">
        <v>1194</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50000000000001"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1171</v>
      </c>
      <c r="L228" s="28" t="s">
        <v>1168</v>
      </c>
      <c r="M228" s="20" t="s">
        <v>1177</v>
      </c>
      <c r="N228" s="47">
        <v>45485</v>
      </c>
      <c r="O228" s="20">
        <f>INDEX(Auxiliar!$D$5:$F$13,MATCH(Table1[[#This Row],[Tipologia_Testes]],Auxiliar!$B$5:$B$13,0),MATCH(Table1[[#This Row],[Complexidade]],Auxiliar!$D$4:$F$4,0))</f>
        <v>2</v>
      </c>
      <c r="P228" s="2" t="s">
        <v>1194</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50000000000001"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1173</v>
      </c>
      <c r="L229" s="28" t="s">
        <v>1168</v>
      </c>
      <c r="M229" s="20" t="s">
        <v>1177</v>
      </c>
      <c r="N229" s="47">
        <v>45485</v>
      </c>
      <c r="O229" s="20">
        <f>INDEX(Auxiliar!$D$5:$F$13,MATCH(Table1[[#This Row],[Tipologia_Testes]],Auxiliar!$B$5:$B$13,0),MATCH(Table1[[#This Row],[Complexidade]],Auxiliar!$D$4:$F$4,0))</f>
        <v>0.1</v>
      </c>
      <c r="P229" s="2" t="s">
        <v>1194</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1170</v>
      </c>
      <c r="L230" s="28" t="s">
        <v>1168</v>
      </c>
      <c r="M230" s="20" t="s">
        <v>1177</v>
      </c>
      <c r="N230" s="47">
        <v>45485</v>
      </c>
      <c r="O230" s="20">
        <f>INDEX(Auxiliar!$D$5:$F$13,MATCH(Table1[[#This Row],[Tipologia_Testes]],Auxiliar!$B$5:$B$13,0),MATCH(Table1[[#This Row],[Complexidade]],Auxiliar!$D$4:$F$4,0))</f>
        <v>2</v>
      </c>
      <c r="P230" s="2" t="s">
        <v>1194</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50000000000001"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1171</v>
      </c>
      <c r="L231" s="28" t="s">
        <v>1168</v>
      </c>
      <c r="M231" s="20" t="s">
        <v>1177</v>
      </c>
      <c r="N231" s="47">
        <v>45485</v>
      </c>
      <c r="O231" s="20">
        <f>INDEX(Auxiliar!$D$5:$F$13,MATCH(Table1[[#This Row],[Tipologia_Testes]],Auxiliar!$B$5:$B$13,0),MATCH(Table1[[#This Row],[Complexidade]],Auxiliar!$D$4:$F$4,0))</f>
        <v>2</v>
      </c>
      <c r="P231" s="2" t="s">
        <v>1194</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50000000000001"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1173</v>
      </c>
      <c r="L232" s="28" t="s">
        <v>1168</v>
      </c>
      <c r="M232" s="20" t="s">
        <v>1177</v>
      </c>
      <c r="N232" s="47">
        <v>45485</v>
      </c>
      <c r="O232" s="20">
        <f>INDEX(Auxiliar!$D$5:$F$13,MATCH(Table1[[#This Row],[Tipologia_Testes]],Auxiliar!$B$5:$B$13,0),MATCH(Table1[[#This Row],[Complexidade]],Auxiliar!$D$4:$F$4,0))</f>
        <v>0.1</v>
      </c>
      <c r="P232" s="2" t="s">
        <v>1194</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1170</v>
      </c>
      <c r="L233" s="28" t="s">
        <v>1168</v>
      </c>
      <c r="M233" s="20" t="s">
        <v>1177</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50000000000001"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1171</v>
      </c>
      <c r="L234" s="28" t="s">
        <v>1168</v>
      </c>
      <c r="M234" s="20" t="s">
        <v>1177</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50000000000001"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1173</v>
      </c>
      <c r="L235" s="28" t="s">
        <v>1168</v>
      </c>
      <c r="M235" s="20" t="s">
        <v>1177</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1170</v>
      </c>
      <c r="L236" s="28" t="s">
        <v>1168</v>
      </c>
      <c r="M236" s="20" t="s">
        <v>1177</v>
      </c>
      <c r="N236" s="47">
        <v>45485</v>
      </c>
      <c r="O236" s="20">
        <f>INDEX(Auxiliar!$D$5:$F$13,MATCH(Table1[[#This Row],[Tipologia_Testes]],Auxiliar!$B$5:$B$13,0),MATCH(Table1[[#This Row],[Complexidade]],Auxiliar!$D$4:$F$4,0))</f>
        <v>2</v>
      </c>
      <c r="P236" s="2" t="s">
        <v>1194</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50000000000001"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1171</v>
      </c>
      <c r="L237" s="28" t="s">
        <v>1168</v>
      </c>
      <c r="M237" s="20" t="s">
        <v>1177</v>
      </c>
      <c r="N237" s="47">
        <v>45485</v>
      </c>
      <c r="O237" s="20">
        <f>INDEX(Auxiliar!$D$5:$F$13,MATCH(Table1[[#This Row],[Tipologia_Testes]],Auxiliar!$B$5:$B$13,0),MATCH(Table1[[#This Row],[Complexidade]],Auxiliar!$D$4:$F$4,0))</f>
        <v>2</v>
      </c>
      <c r="P237" s="2" t="s">
        <v>1194</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50000000000001"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1173</v>
      </c>
      <c r="L238" s="28" t="s">
        <v>1168</v>
      </c>
      <c r="M238" s="20" t="s">
        <v>1177</v>
      </c>
      <c r="N238" s="47">
        <v>45485</v>
      </c>
      <c r="O238" s="20">
        <f>INDEX(Auxiliar!$D$5:$F$13,MATCH(Table1[[#This Row],[Tipologia_Testes]],Auxiliar!$B$5:$B$13,0),MATCH(Table1[[#This Row],[Complexidade]],Auxiliar!$D$4:$F$4,0))</f>
        <v>0.1</v>
      </c>
      <c r="P238" s="2" t="s">
        <v>1194</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1170</v>
      </c>
      <c r="L239" s="28" t="s">
        <v>1168</v>
      </c>
      <c r="M239" s="20" t="s">
        <v>1177</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50000000000001"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1171</v>
      </c>
      <c r="L240" s="28" t="s">
        <v>1168</v>
      </c>
      <c r="M240" s="20" t="s">
        <v>1177</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50000000000001"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1173</v>
      </c>
      <c r="L241" s="28" t="s">
        <v>1168</v>
      </c>
      <c r="M241" s="20" t="s">
        <v>1177</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50000000000001" hidden="1"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1170</v>
      </c>
      <c r="L242" s="28" t="s">
        <v>1168</v>
      </c>
      <c r="M242" s="20" t="s">
        <v>1177</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50000000000001" hidden="1"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1171</v>
      </c>
      <c r="L243" s="28" t="s">
        <v>1168</v>
      </c>
      <c r="M243" s="20" t="s">
        <v>1177</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50000000000001" hidden="1"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1173</v>
      </c>
      <c r="L244" s="28" t="s">
        <v>1168</v>
      </c>
      <c r="M244" s="20" t="s">
        <v>1177</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1170</v>
      </c>
      <c r="L245" s="28" t="s">
        <v>1168</v>
      </c>
      <c r="M245" s="20" t="s">
        <v>1177</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50000000000001" hidden="1" customHeight="1">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1171</v>
      </c>
      <c r="L246" s="28" t="s">
        <v>1168</v>
      </c>
      <c r="M246" s="20" t="s">
        <v>1177</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50000000000001" hidden="1" customHeight="1">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1173</v>
      </c>
      <c r="L247" s="28" t="s">
        <v>1168</v>
      </c>
      <c r="M247" s="20" t="s">
        <v>1177</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1170</v>
      </c>
      <c r="L248" s="28" t="s">
        <v>1168</v>
      </c>
      <c r="M248" s="20" t="s">
        <v>1177</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50000000000001"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1171</v>
      </c>
      <c r="L249" s="28" t="s">
        <v>1168</v>
      </c>
      <c r="M249" s="20" t="s">
        <v>1177</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50000000000001"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1173</v>
      </c>
      <c r="L250" s="28" t="s">
        <v>1168</v>
      </c>
      <c r="M250" s="20" t="s">
        <v>1177</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1170</v>
      </c>
      <c r="L251" s="28" t="s">
        <v>1168</v>
      </c>
      <c r="M251" s="20" t="s">
        <v>1177</v>
      </c>
      <c r="N251" s="47">
        <v>45485</v>
      </c>
      <c r="O251" s="20">
        <f>INDEX(Auxiliar!$D$5:$F$13,MATCH(Table1[[#This Row],[Tipologia_Testes]],Auxiliar!$B$5:$B$13,0),MATCH(Table1[[#This Row],[Complexidade]],Auxiliar!$D$4:$F$4,0))</f>
        <v>2</v>
      </c>
      <c r="P251" s="2" t="s">
        <v>1194</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50000000000001"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1171</v>
      </c>
      <c r="L252" s="28" t="s">
        <v>1168</v>
      </c>
      <c r="M252" s="20" t="s">
        <v>1177</v>
      </c>
      <c r="N252" s="47">
        <v>45485</v>
      </c>
      <c r="O252" s="20">
        <f>INDEX(Auxiliar!$D$5:$F$13,MATCH(Table1[[#This Row],[Tipologia_Testes]],Auxiliar!$B$5:$B$13,0),MATCH(Table1[[#This Row],[Complexidade]],Auxiliar!$D$4:$F$4,0))</f>
        <v>2</v>
      </c>
      <c r="P252" s="2" t="s">
        <v>1194</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50000000000001"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1173</v>
      </c>
      <c r="L253" s="28" t="s">
        <v>1168</v>
      </c>
      <c r="M253" s="20" t="s">
        <v>1177</v>
      </c>
      <c r="N253" s="47">
        <v>45485</v>
      </c>
      <c r="O253" s="20">
        <f>INDEX(Auxiliar!$D$5:$F$13,MATCH(Table1[[#This Row],[Tipologia_Testes]],Auxiliar!$B$5:$B$13,0),MATCH(Table1[[#This Row],[Complexidade]],Auxiliar!$D$4:$F$4,0))</f>
        <v>0.1</v>
      </c>
      <c r="P253" s="2" t="s">
        <v>1194</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1170</v>
      </c>
      <c r="L254" s="28" t="s">
        <v>1168</v>
      </c>
      <c r="M254" s="20" t="s">
        <v>1177</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50000000000001"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1171</v>
      </c>
      <c r="L255" s="28" t="s">
        <v>1168</v>
      </c>
      <c r="M255" s="20" t="s">
        <v>1177</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50000000000001"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1173</v>
      </c>
      <c r="L256" s="28" t="s">
        <v>1168</v>
      </c>
      <c r="M256" s="20" t="s">
        <v>1177</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1170</v>
      </c>
      <c r="L257" s="28" t="s">
        <v>1168</v>
      </c>
      <c r="M257" s="20" t="s">
        <v>1177</v>
      </c>
      <c r="N257" s="47">
        <v>45485</v>
      </c>
      <c r="O257" s="20">
        <f>INDEX(Auxiliar!$D$5:$F$13,MATCH(Table1[[#This Row],[Tipologia_Testes]],Auxiliar!$B$5:$B$13,0),MATCH(Table1[[#This Row],[Complexidade]],Auxiliar!$D$4:$F$4,0))</f>
        <v>2</v>
      </c>
      <c r="P257" s="2" t="s">
        <v>1194</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50000000000001"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1171</v>
      </c>
      <c r="L258" s="28" t="s">
        <v>1168</v>
      </c>
      <c r="M258" s="20" t="s">
        <v>1177</v>
      </c>
      <c r="N258" s="47">
        <v>45485</v>
      </c>
      <c r="O258" s="20">
        <f>INDEX(Auxiliar!$D$5:$F$13,MATCH(Table1[[#This Row],[Tipologia_Testes]],Auxiliar!$B$5:$B$13,0),MATCH(Table1[[#This Row],[Complexidade]],Auxiliar!$D$4:$F$4,0))</f>
        <v>2</v>
      </c>
      <c r="P258" s="2" t="s">
        <v>1194</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50000000000001"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1173</v>
      </c>
      <c r="L259" s="28" t="s">
        <v>1168</v>
      </c>
      <c r="M259" s="20" t="s">
        <v>1177</v>
      </c>
      <c r="N259" s="47">
        <v>45485</v>
      </c>
      <c r="O259" s="20">
        <f>INDEX(Auxiliar!$D$5:$F$13,MATCH(Table1[[#This Row],[Tipologia_Testes]],Auxiliar!$B$5:$B$13,0),MATCH(Table1[[#This Row],[Complexidade]],Auxiliar!$D$4:$F$4,0))</f>
        <v>0.1</v>
      </c>
      <c r="P259" s="2" t="s">
        <v>1194</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1170</v>
      </c>
      <c r="L260" s="28" t="s">
        <v>1168</v>
      </c>
      <c r="M260" s="20" t="s">
        <v>1177</v>
      </c>
      <c r="N260" s="47">
        <v>45485</v>
      </c>
      <c r="O260" s="20">
        <f>INDEX(Auxiliar!$D$5:$F$13,MATCH(Table1[[#This Row],[Tipologia_Testes]],Auxiliar!$B$5:$B$13,0),MATCH(Table1[[#This Row],[Complexidade]],Auxiliar!$D$4:$F$4,0))</f>
        <v>2</v>
      </c>
      <c r="P260" s="2" t="s">
        <v>1194</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50000000000001"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1171</v>
      </c>
      <c r="L261" s="28" t="s">
        <v>1168</v>
      </c>
      <c r="M261" s="20" t="s">
        <v>1177</v>
      </c>
      <c r="N261" s="47">
        <v>45485</v>
      </c>
      <c r="O261" s="20">
        <f>INDEX(Auxiliar!$D$5:$F$13,MATCH(Table1[[#This Row],[Tipologia_Testes]],Auxiliar!$B$5:$B$13,0),MATCH(Table1[[#This Row],[Complexidade]],Auxiliar!$D$4:$F$4,0))</f>
        <v>2</v>
      </c>
      <c r="P261" s="2" t="s">
        <v>1194</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50000000000001"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1173</v>
      </c>
      <c r="L262" s="28" t="s">
        <v>1168</v>
      </c>
      <c r="M262" s="20" t="s">
        <v>1177</v>
      </c>
      <c r="N262" s="47">
        <v>45485</v>
      </c>
      <c r="O262" s="20">
        <f>INDEX(Auxiliar!$D$5:$F$13,MATCH(Table1[[#This Row],[Tipologia_Testes]],Auxiliar!$B$5:$B$13,0),MATCH(Table1[[#This Row],[Complexidade]],Auxiliar!$D$4:$F$4,0))</f>
        <v>0.1</v>
      </c>
      <c r="P262" s="2" t="s">
        <v>1194</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1170</v>
      </c>
      <c r="L263" s="28" t="s">
        <v>1168</v>
      </c>
      <c r="M263" s="20" t="s">
        <v>1177</v>
      </c>
      <c r="N263" s="47">
        <v>45485</v>
      </c>
      <c r="O263" s="20">
        <f>INDEX(Auxiliar!$D$5:$F$13,MATCH(Table1[[#This Row],[Tipologia_Testes]],Auxiliar!$B$5:$B$13,0),MATCH(Table1[[#This Row],[Complexidade]],Auxiliar!$D$4:$F$4,0))</f>
        <v>2</v>
      </c>
      <c r="P263" s="2" t="s">
        <v>1194</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50000000000001"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1171</v>
      </c>
      <c r="L264" s="28" t="s">
        <v>1168</v>
      </c>
      <c r="M264" s="20" t="s">
        <v>1177</v>
      </c>
      <c r="N264" s="47">
        <v>45485</v>
      </c>
      <c r="O264" s="20">
        <f>INDEX(Auxiliar!$D$5:$F$13,MATCH(Table1[[#This Row],[Tipologia_Testes]],Auxiliar!$B$5:$B$13,0),MATCH(Table1[[#This Row],[Complexidade]],Auxiliar!$D$4:$F$4,0))</f>
        <v>2</v>
      </c>
      <c r="P264" s="2" t="s">
        <v>1194</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50000000000001"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1173</v>
      </c>
      <c r="L265" s="28" t="s">
        <v>1168</v>
      </c>
      <c r="M265" s="20" t="s">
        <v>1177</v>
      </c>
      <c r="N265" s="47">
        <v>45485</v>
      </c>
      <c r="O265" s="20">
        <f>INDEX(Auxiliar!$D$5:$F$13,MATCH(Table1[[#This Row],[Tipologia_Testes]],Auxiliar!$B$5:$B$13,0),MATCH(Table1[[#This Row],[Complexidade]],Auxiliar!$D$4:$F$4,0))</f>
        <v>0.1</v>
      </c>
      <c r="P265" s="2" t="s">
        <v>1194</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50000000000001" hidden="1" customHeight="1">
      <c r="B266" s="2" t="s">
        <v>26</v>
      </c>
      <c r="C266" s="2" t="s">
        <v>54</v>
      </c>
      <c r="D266" s="2" t="s">
        <v>124</v>
      </c>
      <c r="E266" s="2" t="s">
        <v>38</v>
      </c>
      <c r="F266" s="2" t="s">
        <v>123</v>
      </c>
      <c r="G266" s="2" t="s">
        <v>2267</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50000000000001"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1170</v>
      </c>
      <c r="L267" s="28" t="s">
        <v>1168</v>
      </c>
      <c r="M267" s="20" t="s">
        <v>1177</v>
      </c>
      <c r="N267" s="47">
        <v>45485</v>
      </c>
      <c r="O267" s="20">
        <f>INDEX(Auxiliar!$D$5:$F$13,MATCH(Table1[[#This Row],[Tipologia_Testes]],Auxiliar!$B$5:$B$13,0),MATCH(Table1[[#This Row],[Complexidade]],Auxiliar!$D$4:$F$4,0))</f>
        <v>2</v>
      </c>
      <c r="P267" s="2" t="s">
        <v>1194</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50000000000001"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1171</v>
      </c>
      <c r="L268" s="28" t="s">
        <v>1168</v>
      </c>
      <c r="M268" s="20" t="s">
        <v>1177</v>
      </c>
      <c r="N268" s="47">
        <v>45485</v>
      </c>
      <c r="O268" s="20">
        <f>INDEX(Auxiliar!$D$5:$F$13,MATCH(Table1[[#This Row],[Tipologia_Testes]],Auxiliar!$B$5:$B$13,0),MATCH(Table1[[#This Row],[Complexidade]],Auxiliar!$D$4:$F$4,0))</f>
        <v>2</v>
      </c>
      <c r="P268" s="2" t="s">
        <v>1194</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50000000000001" hidden="1"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1173</v>
      </c>
      <c r="L269" s="28" t="s">
        <v>1168</v>
      </c>
      <c r="M269" s="20" t="s">
        <v>1177</v>
      </c>
      <c r="N269" s="47">
        <v>45485</v>
      </c>
      <c r="O269" s="20">
        <f>INDEX(Auxiliar!$D$5:$F$13,MATCH(Table1[[#This Row],[Tipologia_Testes]],Auxiliar!$B$5:$B$13,0),MATCH(Table1[[#This Row],[Complexidade]],Auxiliar!$D$4:$F$4,0))</f>
        <v>0.1</v>
      </c>
      <c r="P269" s="2" t="s">
        <v>1194</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50000000000001"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1170</v>
      </c>
      <c r="L270" s="28" t="s">
        <v>1168</v>
      </c>
      <c r="M270" s="20" t="s">
        <v>1177</v>
      </c>
      <c r="N270" s="47">
        <v>45485</v>
      </c>
      <c r="O270" s="20">
        <f>INDEX(Auxiliar!$D$5:$F$13,MATCH(Table1[[#This Row],[Tipologia_Testes]],Auxiliar!$B$5:$B$13,0),MATCH(Table1[[#This Row],[Complexidade]],Auxiliar!$D$4:$F$4,0))</f>
        <v>2</v>
      </c>
      <c r="P270" s="2" t="s">
        <v>1194</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50000000000001"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1171</v>
      </c>
      <c r="L271" s="28" t="s">
        <v>1168</v>
      </c>
      <c r="M271" s="20" t="s">
        <v>1177</v>
      </c>
      <c r="N271" s="47">
        <v>45485</v>
      </c>
      <c r="O271" s="20">
        <f>INDEX(Auxiliar!$D$5:$F$13,MATCH(Table1[[#This Row],[Tipologia_Testes]],Auxiliar!$B$5:$B$13,0),MATCH(Table1[[#This Row],[Complexidade]],Auxiliar!$D$4:$F$4,0))</f>
        <v>2</v>
      </c>
      <c r="P271" s="2" t="s">
        <v>1194</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50000000000001" hidden="1"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1173</v>
      </c>
      <c r="L272" s="28" t="s">
        <v>1168</v>
      </c>
      <c r="M272" s="20" t="s">
        <v>1177</v>
      </c>
      <c r="N272" s="47">
        <v>45485</v>
      </c>
      <c r="O272" s="20">
        <f>INDEX(Auxiliar!$D$5:$F$13,MATCH(Table1[[#This Row],[Tipologia_Testes]],Auxiliar!$B$5:$B$13,0),MATCH(Table1[[#This Row],[Complexidade]],Auxiliar!$D$4:$F$4,0))</f>
        <v>0.1</v>
      </c>
      <c r="P272" s="2" t="s">
        <v>1194</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50000000000001"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1170</v>
      </c>
      <c r="L273" s="28" t="s">
        <v>1168</v>
      </c>
      <c r="M273" s="20" t="s">
        <v>1177</v>
      </c>
      <c r="N273" s="47">
        <v>45485</v>
      </c>
      <c r="O273" s="20">
        <f>INDEX(Auxiliar!$D$5:$F$13,MATCH(Table1[[#This Row],[Tipologia_Testes]],Auxiliar!$B$5:$B$13,0),MATCH(Table1[[#This Row],[Complexidade]],Auxiliar!$D$4:$F$4,0))</f>
        <v>2</v>
      </c>
      <c r="P273" s="2" t="s">
        <v>1194</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50000000000001"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1171</v>
      </c>
      <c r="L274" s="28" t="s">
        <v>1168</v>
      </c>
      <c r="M274" s="20" t="s">
        <v>1177</v>
      </c>
      <c r="N274" s="47">
        <v>45485</v>
      </c>
      <c r="O274" s="20">
        <f>INDEX(Auxiliar!$D$5:$F$13,MATCH(Table1[[#This Row],[Tipologia_Testes]],Auxiliar!$B$5:$B$13,0),MATCH(Table1[[#This Row],[Complexidade]],Auxiliar!$D$4:$F$4,0))</f>
        <v>2</v>
      </c>
      <c r="P274" s="2" t="s">
        <v>1194</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50000000000001" hidden="1"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1173</v>
      </c>
      <c r="L275" s="28" t="s">
        <v>1168</v>
      </c>
      <c r="M275" s="20" t="s">
        <v>1177</v>
      </c>
      <c r="N275" s="47">
        <v>45485</v>
      </c>
      <c r="O275" s="20">
        <f>INDEX(Auxiliar!$D$5:$F$13,MATCH(Table1[[#This Row],[Tipologia_Testes]],Auxiliar!$B$5:$B$13,0),MATCH(Table1[[#This Row],[Complexidade]],Auxiliar!$D$4:$F$4,0))</f>
        <v>0.1</v>
      </c>
      <c r="P275" s="2" t="s">
        <v>1194</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50000000000001"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1170</v>
      </c>
      <c r="L276" s="28" t="s">
        <v>1168</v>
      </c>
      <c r="M276" s="20" t="s">
        <v>1177</v>
      </c>
      <c r="N276" s="47">
        <v>45485</v>
      </c>
      <c r="O276" s="20">
        <f>INDEX(Auxiliar!$D$5:$F$13,MATCH(Table1[[#This Row],[Tipologia_Testes]],Auxiliar!$B$5:$B$13,0),MATCH(Table1[[#This Row],[Complexidade]],Auxiliar!$D$4:$F$4,0))</f>
        <v>2</v>
      </c>
      <c r="P276" s="2" t="s">
        <v>1194</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50000000000001"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1171</v>
      </c>
      <c r="L277" s="28" t="s">
        <v>1168</v>
      </c>
      <c r="M277" s="20" t="s">
        <v>1177</v>
      </c>
      <c r="N277" s="47">
        <v>45485</v>
      </c>
      <c r="O277" s="20">
        <f>INDEX(Auxiliar!$D$5:$F$13,MATCH(Table1[[#This Row],[Tipologia_Testes]],Auxiliar!$B$5:$B$13,0),MATCH(Table1[[#This Row],[Complexidade]],Auxiliar!$D$4:$F$4,0))</f>
        <v>2</v>
      </c>
      <c r="P277" s="2" t="s">
        <v>1194</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50000000000001" hidden="1"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1173</v>
      </c>
      <c r="L278" s="28" t="s">
        <v>1168</v>
      </c>
      <c r="M278" s="20" t="s">
        <v>1177</v>
      </c>
      <c r="N278" s="47">
        <v>45485</v>
      </c>
      <c r="O278" s="20">
        <f>INDEX(Auxiliar!$D$5:$F$13,MATCH(Table1[[#This Row],[Tipologia_Testes]],Auxiliar!$B$5:$B$13,0),MATCH(Table1[[#This Row],[Complexidade]],Auxiliar!$D$4:$F$4,0))</f>
        <v>0.1</v>
      </c>
      <c r="P278" s="2" t="s">
        <v>1194</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50000000000001"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1170</v>
      </c>
      <c r="L279" s="28" t="s">
        <v>1168</v>
      </c>
      <c r="M279" s="20" t="s">
        <v>1177</v>
      </c>
      <c r="N279" s="47">
        <v>45485</v>
      </c>
      <c r="O279" s="20">
        <f>INDEX(Auxiliar!$D$5:$F$13,MATCH(Table1[[#This Row],[Tipologia_Testes]],Auxiliar!$B$5:$B$13,0),MATCH(Table1[[#This Row],[Complexidade]],Auxiliar!$D$4:$F$4,0))</f>
        <v>2</v>
      </c>
      <c r="P279" s="2" t="s">
        <v>1194</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50000000000001"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1171</v>
      </c>
      <c r="L280" s="28" t="s">
        <v>1168</v>
      </c>
      <c r="M280" s="20" t="s">
        <v>1177</v>
      </c>
      <c r="N280" s="47">
        <v>45485</v>
      </c>
      <c r="O280" s="20">
        <f>INDEX(Auxiliar!$D$5:$F$13,MATCH(Table1[[#This Row],[Tipologia_Testes]],Auxiliar!$B$5:$B$13,0),MATCH(Table1[[#This Row],[Complexidade]],Auxiliar!$D$4:$F$4,0))</f>
        <v>2</v>
      </c>
      <c r="P280" s="2" t="s">
        <v>1194</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50000000000001" hidden="1"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1173</v>
      </c>
      <c r="L281" s="28" t="s">
        <v>1168</v>
      </c>
      <c r="M281" s="20" t="s">
        <v>1177</v>
      </c>
      <c r="N281" s="47">
        <v>45485</v>
      </c>
      <c r="O281" s="20">
        <f>INDEX(Auxiliar!$D$5:$F$13,MATCH(Table1[[#This Row],[Tipologia_Testes]],Auxiliar!$B$5:$B$13,0),MATCH(Table1[[#This Row],[Complexidade]],Auxiliar!$D$4:$F$4,0))</f>
        <v>0.1</v>
      </c>
      <c r="P281" s="2" t="s">
        <v>1194</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50000000000001"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1170</v>
      </c>
      <c r="L282" s="28" t="s">
        <v>1168</v>
      </c>
      <c r="M282" s="20" t="s">
        <v>1177</v>
      </c>
      <c r="N282" s="47">
        <v>45485</v>
      </c>
      <c r="O282" s="20">
        <f>INDEX(Auxiliar!$D$5:$F$13,MATCH(Table1[[#This Row],[Tipologia_Testes]],Auxiliar!$B$5:$B$13,0),MATCH(Table1[[#This Row],[Complexidade]],Auxiliar!$D$4:$F$4,0))</f>
        <v>2</v>
      </c>
      <c r="P282" s="2" t="s">
        <v>1194</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50000000000001"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1171</v>
      </c>
      <c r="L283" s="28" t="s">
        <v>1168</v>
      </c>
      <c r="M283" s="20" t="s">
        <v>1177</v>
      </c>
      <c r="N283" s="47">
        <v>45485</v>
      </c>
      <c r="O283" s="20">
        <f>INDEX(Auxiliar!$D$5:$F$13,MATCH(Table1[[#This Row],[Tipologia_Testes]],Auxiliar!$B$5:$B$13,0),MATCH(Table1[[#This Row],[Complexidade]],Auxiliar!$D$4:$F$4,0))</f>
        <v>2</v>
      </c>
      <c r="P283" s="2" t="s">
        <v>1194</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50000000000001" hidden="1"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1173</v>
      </c>
      <c r="L284" s="28" t="s">
        <v>1168</v>
      </c>
      <c r="M284" s="20" t="s">
        <v>1177</v>
      </c>
      <c r="N284" s="47">
        <v>45485</v>
      </c>
      <c r="O284" s="20">
        <f>INDEX(Auxiliar!$D$5:$F$13,MATCH(Table1[[#This Row],[Tipologia_Testes]],Auxiliar!$B$5:$B$13,0),MATCH(Table1[[#This Row],[Complexidade]],Auxiliar!$D$4:$F$4,0))</f>
        <v>0.1</v>
      </c>
      <c r="P284" s="2" t="s">
        <v>1194</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50000000000001"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1170</v>
      </c>
      <c r="L285" s="28" t="s">
        <v>1168</v>
      </c>
      <c r="M285" s="20" t="s">
        <v>1177</v>
      </c>
      <c r="N285" s="47">
        <v>45485</v>
      </c>
      <c r="O285" s="20">
        <f>INDEX(Auxiliar!$D$5:$F$13,MATCH(Table1[[#This Row],[Tipologia_Testes]],Auxiliar!$B$5:$B$13,0),MATCH(Table1[[#This Row],[Complexidade]],Auxiliar!$D$4:$F$4,0))</f>
        <v>2</v>
      </c>
      <c r="P285" s="2" t="s">
        <v>1194</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50000000000001"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1171</v>
      </c>
      <c r="L286" s="28" t="s">
        <v>1168</v>
      </c>
      <c r="M286" s="20" t="s">
        <v>1177</v>
      </c>
      <c r="N286" s="47">
        <v>45485</v>
      </c>
      <c r="O286" s="20">
        <f>INDEX(Auxiliar!$D$5:$F$13,MATCH(Table1[[#This Row],[Tipologia_Testes]],Auxiliar!$B$5:$B$13,0),MATCH(Table1[[#This Row],[Complexidade]],Auxiliar!$D$4:$F$4,0))</f>
        <v>2</v>
      </c>
      <c r="P286" s="2" t="s">
        <v>1194</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50000000000001" hidden="1"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1173</v>
      </c>
      <c r="L287" s="28" t="s">
        <v>1168</v>
      </c>
      <c r="M287" s="20" t="s">
        <v>1177</v>
      </c>
      <c r="N287" s="47">
        <v>45485</v>
      </c>
      <c r="O287" s="20">
        <f>INDEX(Auxiliar!$D$5:$F$13,MATCH(Table1[[#This Row],[Tipologia_Testes]],Auxiliar!$B$5:$B$13,0),MATCH(Table1[[#This Row],[Complexidade]],Auxiliar!$D$4:$F$4,0))</f>
        <v>0.1</v>
      </c>
      <c r="P287" s="2" t="s">
        <v>1194</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50000000000001"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1170</v>
      </c>
      <c r="L288" s="28" t="s">
        <v>1168</v>
      </c>
      <c r="M288" s="20" t="s">
        <v>1177</v>
      </c>
      <c r="N288" s="47">
        <v>45485</v>
      </c>
      <c r="O288" s="20">
        <f>INDEX(Auxiliar!$D$5:$F$13,MATCH(Table1[[#This Row],[Tipologia_Testes]],Auxiliar!$B$5:$B$13,0),MATCH(Table1[[#This Row],[Complexidade]],Auxiliar!$D$4:$F$4,0))</f>
        <v>2</v>
      </c>
      <c r="P288" s="2" t="s">
        <v>1194</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50000000000001"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1171</v>
      </c>
      <c r="L289" s="28" t="s">
        <v>1168</v>
      </c>
      <c r="M289" s="20" t="s">
        <v>1177</v>
      </c>
      <c r="N289" s="47">
        <v>45485</v>
      </c>
      <c r="O289" s="20">
        <f>INDEX(Auxiliar!$D$5:$F$13,MATCH(Table1[[#This Row],[Tipologia_Testes]],Auxiliar!$B$5:$B$13,0),MATCH(Table1[[#This Row],[Complexidade]],Auxiliar!$D$4:$F$4,0))</f>
        <v>2</v>
      </c>
      <c r="P289" s="2" t="s">
        <v>1194</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50000000000001" hidden="1"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1173</v>
      </c>
      <c r="L290" s="28" t="s">
        <v>1168</v>
      </c>
      <c r="M290" s="20" t="s">
        <v>1177</v>
      </c>
      <c r="N290" s="47">
        <v>45485</v>
      </c>
      <c r="O290" s="20">
        <f>INDEX(Auxiliar!$D$5:$F$13,MATCH(Table1[[#This Row],[Tipologia_Testes]],Auxiliar!$B$5:$B$13,0),MATCH(Table1[[#This Row],[Complexidade]],Auxiliar!$D$4:$F$4,0))</f>
        <v>0.1</v>
      </c>
      <c r="P290" s="2" t="s">
        <v>1194</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50000000000001"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614</v>
      </c>
      <c r="J291" s="42">
        <f>VLOOKUP(Table1[[#This Row],[Status]],Auxiliar!$B$16:$C$24,2,0)</f>
        <v>5</v>
      </c>
      <c r="K291" s="2" t="s">
        <v>1170</v>
      </c>
      <c r="L291" s="28" t="s">
        <v>1168</v>
      </c>
      <c r="M291" s="20" t="s">
        <v>1177</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50000000000001"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614</v>
      </c>
      <c r="J292" s="42">
        <f>VLOOKUP(Table1[[#This Row],[Status]],Auxiliar!$B$16:$C$24,2,0)</f>
        <v>5</v>
      </c>
      <c r="K292" s="2" t="s">
        <v>1171</v>
      </c>
      <c r="L292" s="28" t="s">
        <v>1168</v>
      </c>
      <c r="M292" s="20" t="s">
        <v>1177</v>
      </c>
      <c r="N292" s="47">
        <v>45688</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50000000000001" hidden="1"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614</v>
      </c>
      <c r="J293" s="42">
        <f>VLOOKUP(Table1[[#This Row],[Status]],Auxiliar!$B$16:$C$24,2,0)</f>
        <v>5</v>
      </c>
      <c r="K293" s="2" t="s">
        <v>1173</v>
      </c>
      <c r="L293" s="28" t="s">
        <v>1168</v>
      </c>
      <c r="M293" s="20" t="s">
        <v>1177</v>
      </c>
      <c r="N293" s="47">
        <v>45688</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50000000000001"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1170</v>
      </c>
      <c r="L294" s="28" t="s">
        <v>1168</v>
      </c>
      <c r="M294" s="20" t="s">
        <v>1177</v>
      </c>
      <c r="N294" s="47">
        <v>45485</v>
      </c>
      <c r="O294" s="20">
        <f>INDEX(Auxiliar!$D$5:$F$13,MATCH(Table1[[#This Row],[Tipologia_Testes]],Auxiliar!$B$5:$B$13,0),MATCH(Table1[[#This Row],[Complexidade]],Auxiliar!$D$4:$F$4,0))</f>
        <v>2</v>
      </c>
      <c r="P294" s="2" t="s">
        <v>1194</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50000000000001"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1171</v>
      </c>
      <c r="L295" s="28" t="s">
        <v>1168</v>
      </c>
      <c r="M295" s="20" t="s">
        <v>1177</v>
      </c>
      <c r="N295" s="47">
        <v>45485</v>
      </c>
      <c r="O295" s="20">
        <f>INDEX(Auxiliar!$D$5:$F$13,MATCH(Table1[[#This Row],[Tipologia_Testes]],Auxiliar!$B$5:$B$13,0),MATCH(Table1[[#This Row],[Complexidade]],Auxiliar!$D$4:$F$4,0))</f>
        <v>2</v>
      </c>
      <c r="P295" s="2" t="s">
        <v>1194</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50000000000001" hidden="1"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1173</v>
      </c>
      <c r="L296" s="28" t="s">
        <v>1168</v>
      </c>
      <c r="M296" s="20" t="s">
        <v>1177</v>
      </c>
      <c r="N296" s="47">
        <v>45485</v>
      </c>
      <c r="O296" s="20">
        <f>INDEX(Auxiliar!$D$5:$F$13,MATCH(Table1[[#This Row],[Tipologia_Testes]],Auxiliar!$B$5:$B$13,0),MATCH(Table1[[#This Row],[Complexidade]],Auxiliar!$D$4:$F$4,0))</f>
        <v>0.1</v>
      </c>
      <c r="P296" s="2" t="s">
        <v>1194</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50000000000001"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1170</v>
      </c>
      <c r="L297" s="28" t="s">
        <v>1168</v>
      </c>
      <c r="M297" s="20" t="s">
        <v>1177</v>
      </c>
      <c r="N297" s="47">
        <v>45485</v>
      </c>
      <c r="O297" s="20">
        <f>INDEX(Auxiliar!$D$5:$F$13,MATCH(Table1[[#This Row],[Tipologia_Testes]],Auxiliar!$B$5:$B$13,0),MATCH(Table1[[#This Row],[Complexidade]],Auxiliar!$D$4:$F$4,0))</f>
        <v>2</v>
      </c>
      <c r="P297" s="2" t="s">
        <v>1194</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50000000000001"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1171</v>
      </c>
      <c r="L298" s="28" t="s">
        <v>1168</v>
      </c>
      <c r="M298" s="20" t="s">
        <v>1177</v>
      </c>
      <c r="N298" s="47">
        <v>45485</v>
      </c>
      <c r="O298" s="20">
        <f>INDEX(Auxiliar!$D$5:$F$13,MATCH(Table1[[#This Row],[Tipologia_Testes]],Auxiliar!$B$5:$B$13,0),MATCH(Table1[[#This Row],[Complexidade]],Auxiliar!$D$4:$F$4,0))</f>
        <v>2</v>
      </c>
      <c r="P298" s="2" t="s">
        <v>1194</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50000000000001" hidden="1"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1173</v>
      </c>
      <c r="L299" s="28" t="s">
        <v>1168</v>
      </c>
      <c r="M299" s="20" t="s">
        <v>1177</v>
      </c>
      <c r="N299" s="47">
        <v>45485</v>
      </c>
      <c r="O299" s="20">
        <f>INDEX(Auxiliar!$D$5:$F$13,MATCH(Table1[[#This Row],[Tipologia_Testes]],Auxiliar!$B$5:$B$13,0),MATCH(Table1[[#This Row],[Complexidade]],Auxiliar!$D$4:$F$4,0))</f>
        <v>0.1</v>
      </c>
      <c r="P299" s="2" t="s">
        <v>1194</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50000000000001"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1170</v>
      </c>
      <c r="L300" s="28" t="s">
        <v>1168</v>
      </c>
      <c r="M300" s="20" t="s">
        <v>1177</v>
      </c>
      <c r="N300" s="47">
        <v>45485</v>
      </c>
      <c r="O300" s="20">
        <f>INDEX(Auxiliar!$D$5:$F$13,MATCH(Table1[[#This Row],[Tipologia_Testes]],Auxiliar!$B$5:$B$13,0),MATCH(Table1[[#This Row],[Complexidade]],Auxiliar!$D$4:$F$4,0))</f>
        <v>2</v>
      </c>
      <c r="P300" s="2" t="s">
        <v>1194</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50000000000001"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1171</v>
      </c>
      <c r="L301" s="28" t="s">
        <v>1168</v>
      </c>
      <c r="M301" s="20" t="s">
        <v>1177</v>
      </c>
      <c r="N301" s="47">
        <v>45485</v>
      </c>
      <c r="O301" s="20">
        <f>INDEX(Auxiliar!$D$5:$F$13,MATCH(Table1[[#This Row],[Tipologia_Testes]],Auxiliar!$B$5:$B$13,0),MATCH(Table1[[#This Row],[Complexidade]],Auxiliar!$D$4:$F$4,0))</f>
        <v>2</v>
      </c>
      <c r="P301" s="2" t="s">
        <v>1194</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50000000000001" hidden="1"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1173</v>
      </c>
      <c r="L302" s="28" t="s">
        <v>1168</v>
      </c>
      <c r="M302" s="20" t="s">
        <v>1177</v>
      </c>
      <c r="N302" s="47">
        <v>45485</v>
      </c>
      <c r="O302" s="20">
        <f>INDEX(Auxiliar!$D$5:$F$13,MATCH(Table1[[#This Row],[Tipologia_Testes]],Auxiliar!$B$5:$B$13,0),MATCH(Table1[[#This Row],[Complexidade]],Auxiliar!$D$4:$F$4,0))</f>
        <v>0.1</v>
      </c>
      <c r="P302" s="2" t="s">
        <v>1194</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50000000000001"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1170</v>
      </c>
      <c r="L303" s="28" t="s">
        <v>1168</v>
      </c>
      <c r="M303" s="20" t="s">
        <v>1177</v>
      </c>
      <c r="N303" s="47">
        <v>45485</v>
      </c>
      <c r="O303" s="20">
        <f>INDEX(Auxiliar!$D$5:$F$13,MATCH(Table1[[#This Row],[Tipologia_Testes]],Auxiliar!$B$5:$B$13,0),MATCH(Table1[[#This Row],[Complexidade]],Auxiliar!$D$4:$F$4,0))</f>
        <v>2</v>
      </c>
      <c r="P303" s="2" t="s">
        <v>1194</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50000000000001"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1171</v>
      </c>
      <c r="L304" s="28" t="s">
        <v>1168</v>
      </c>
      <c r="M304" s="20" t="s">
        <v>1177</v>
      </c>
      <c r="N304" s="47">
        <v>45485</v>
      </c>
      <c r="O304" s="20">
        <f>INDEX(Auxiliar!$D$5:$F$13,MATCH(Table1[[#This Row],[Tipologia_Testes]],Auxiliar!$B$5:$B$13,0),MATCH(Table1[[#This Row],[Complexidade]],Auxiliar!$D$4:$F$4,0))</f>
        <v>2</v>
      </c>
      <c r="P304" s="2" t="s">
        <v>1194</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50000000000001" hidden="1"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1173</v>
      </c>
      <c r="L305" s="28" t="s">
        <v>1168</v>
      </c>
      <c r="M305" s="20" t="s">
        <v>1177</v>
      </c>
      <c r="N305" s="47">
        <v>45485</v>
      </c>
      <c r="O305" s="20">
        <f>INDEX(Auxiliar!$D$5:$F$13,MATCH(Table1[[#This Row],[Tipologia_Testes]],Auxiliar!$B$5:$B$13,0),MATCH(Table1[[#This Row],[Complexidade]],Auxiliar!$D$4:$F$4,0))</f>
        <v>0.1</v>
      </c>
      <c r="P305" s="2" t="s">
        <v>1194</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50000000000001"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1170</v>
      </c>
      <c r="L306" s="28" t="s">
        <v>1168</v>
      </c>
      <c r="M306" s="20" t="s">
        <v>1177</v>
      </c>
      <c r="N306" s="47">
        <v>45485</v>
      </c>
      <c r="O306" s="20">
        <f>INDEX(Auxiliar!$D$5:$F$13,MATCH(Table1[[#This Row],[Tipologia_Testes]],Auxiliar!$B$5:$B$13,0),MATCH(Table1[[#This Row],[Complexidade]],Auxiliar!$D$4:$F$4,0))</f>
        <v>2</v>
      </c>
      <c r="P306" s="2" t="s">
        <v>1194</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50000000000001"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1171</v>
      </c>
      <c r="L307" s="28" t="s">
        <v>1168</v>
      </c>
      <c r="M307" s="20" t="s">
        <v>1177</v>
      </c>
      <c r="N307" s="47">
        <v>45485</v>
      </c>
      <c r="O307" s="20">
        <f>INDEX(Auxiliar!$D$5:$F$13,MATCH(Table1[[#This Row],[Tipologia_Testes]],Auxiliar!$B$5:$B$13,0),MATCH(Table1[[#This Row],[Complexidade]],Auxiliar!$D$4:$F$4,0))</f>
        <v>2</v>
      </c>
      <c r="P307" s="2" t="s">
        <v>1194</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50000000000001" hidden="1"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1173</v>
      </c>
      <c r="L308" s="28" t="s">
        <v>1168</v>
      </c>
      <c r="M308" s="20" t="s">
        <v>1177</v>
      </c>
      <c r="N308" s="47">
        <v>45485</v>
      </c>
      <c r="O308" s="20">
        <f>INDEX(Auxiliar!$D$5:$F$13,MATCH(Table1[[#This Row],[Tipologia_Testes]],Auxiliar!$B$5:$B$13,0),MATCH(Table1[[#This Row],[Complexidade]],Auxiliar!$D$4:$F$4,0))</f>
        <v>0.1</v>
      </c>
      <c r="P308" s="2" t="s">
        <v>1194</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50000000000001"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1170</v>
      </c>
      <c r="L309" s="28" t="s">
        <v>1168</v>
      </c>
      <c r="M309" s="20" t="s">
        <v>1177</v>
      </c>
      <c r="N309" s="47">
        <v>45485</v>
      </c>
      <c r="O309" s="20">
        <f>INDEX(Auxiliar!$D$5:$F$13,MATCH(Table1[[#This Row],[Tipologia_Testes]],Auxiliar!$B$5:$B$13,0),MATCH(Table1[[#This Row],[Complexidade]],Auxiliar!$D$4:$F$4,0))</f>
        <v>2</v>
      </c>
      <c r="P309" s="2" t="s">
        <v>1194</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50000000000001"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1171</v>
      </c>
      <c r="L310" s="28" t="s">
        <v>1168</v>
      </c>
      <c r="M310" s="20" t="s">
        <v>1177</v>
      </c>
      <c r="N310" s="47">
        <v>45485</v>
      </c>
      <c r="O310" s="20">
        <f>INDEX(Auxiliar!$D$5:$F$13,MATCH(Table1[[#This Row],[Tipologia_Testes]],Auxiliar!$B$5:$B$13,0),MATCH(Table1[[#This Row],[Complexidade]],Auxiliar!$D$4:$F$4,0))</f>
        <v>2</v>
      </c>
      <c r="P310" s="2" t="s">
        <v>1194</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50000000000001" hidden="1"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1173</v>
      </c>
      <c r="L311" s="28" t="s">
        <v>1168</v>
      </c>
      <c r="M311" s="20" t="s">
        <v>1177</v>
      </c>
      <c r="N311" s="47">
        <v>45485</v>
      </c>
      <c r="O311" s="20">
        <f>INDEX(Auxiliar!$D$5:$F$13,MATCH(Table1[[#This Row],[Tipologia_Testes]],Auxiliar!$B$5:$B$13,0),MATCH(Table1[[#This Row],[Complexidade]],Auxiliar!$D$4:$F$4,0))</f>
        <v>0.1</v>
      </c>
      <c r="P311" s="2" t="s">
        <v>1194</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50000000000001"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1170</v>
      </c>
      <c r="L312" s="28" t="s">
        <v>1168</v>
      </c>
      <c r="M312" s="20" t="s">
        <v>1177</v>
      </c>
      <c r="N312" s="47">
        <v>45485</v>
      </c>
      <c r="O312" s="20">
        <f>INDEX(Auxiliar!$D$5:$F$13,MATCH(Table1[[#This Row],[Tipologia_Testes]],Auxiliar!$B$5:$B$13,0),MATCH(Table1[[#This Row],[Complexidade]],Auxiliar!$D$4:$F$4,0))</f>
        <v>2</v>
      </c>
      <c r="P312" s="2" t="s">
        <v>1194</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50000000000001"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1171</v>
      </c>
      <c r="L313" s="28" t="s">
        <v>1168</v>
      </c>
      <c r="M313" s="20" t="s">
        <v>1177</v>
      </c>
      <c r="N313" s="47">
        <v>45485</v>
      </c>
      <c r="O313" s="20">
        <f>INDEX(Auxiliar!$D$5:$F$13,MATCH(Table1[[#This Row],[Tipologia_Testes]],Auxiliar!$B$5:$B$13,0),MATCH(Table1[[#This Row],[Complexidade]],Auxiliar!$D$4:$F$4,0))</f>
        <v>2</v>
      </c>
      <c r="P313" s="2" t="s">
        <v>1194</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50000000000001" hidden="1"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1173</v>
      </c>
      <c r="L314" s="28" t="s">
        <v>1168</v>
      </c>
      <c r="M314" s="20" t="s">
        <v>1177</v>
      </c>
      <c r="N314" s="47">
        <v>45485</v>
      </c>
      <c r="O314" s="20">
        <f>INDEX(Auxiliar!$D$5:$F$13,MATCH(Table1[[#This Row],[Tipologia_Testes]],Auxiliar!$B$5:$B$13,0),MATCH(Table1[[#This Row],[Complexidade]],Auxiliar!$D$4:$F$4,0))</f>
        <v>0.1</v>
      </c>
      <c r="P314" s="2" t="s">
        <v>1194</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50000000000001"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1170</v>
      </c>
      <c r="L315" s="28" t="s">
        <v>1168</v>
      </c>
      <c r="M315" s="20" t="s">
        <v>1177</v>
      </c>
      <c r="N315" s="47">
        <v>45485</v>
      </c>
      <c r="O315" s="20">
        <f>INDEX(Auxiliar!$D$5:$F$13,MATCH(Table1[[#This Row],[Tipologia_Testes]],Auxiliar!$B$5:$B$13,0),MATCH(Table1[[#This Row],[Complexidade]],Auxiliar!$D$4:$F$4,0))</f>
        <v>2</v>
      </c>
      <c r="P315" s="2" t="s">
        <v>1194</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50000000000001"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1171</v>
      </c>
      <c r="L316" s="28" t="s">
        <v>1168</v>
      </c>
      <c r="M316" s="20" t="s">
        <v>1177</v>
      </c>
      <c r="N316" s="47">
        <v>45485</v>
      </c>
      <c r="O316" s="20">
        <f>INDEX(Auxiliar!$D$5:$F$13,MATCH(Table1[[#This Row],[Tipologia_Testes]],Auxiliar!$B$5:$B$13,0),MATCH(Table1[[#This Row],[Complexidade]],Auxiliar!$D$4:$F$4,0))</f>
        <v>2</v>
      </c>
      <c r="P316" s="2" t="s">
        <v>1194</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50000000000001" hidden="1"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1173</v>
      </c>
      <c r="L317" s="28" t="s">
        <v>1168</v>
      </c>
      <c r="M317" s="20" t="s">
        <v>1177</v>
      </c>
      <c r="N317" s="47">
        <v>45485</v>
      </c>
      <c r="O317" s="20">
        <f>INDEX(Auxiliar!$D$5:$F$13,MATCH(Table1[[#This Row],[Tipologia_Testes]],Auxiliar!$B$5:$B$13,0),MATCH(Table1[[#This Row],[Complexidade]],Auxiliar!$D$4:$F$4,0))</f>
        <v>0.1</v>
      </c>
      <c r="P317" s="2" t="s">
        <v>1194</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50000000000001"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1842</v>
      </c>
      <c r="J318" s="42">
        <f>VLOOKUP(Table1[[#This Row],[Status]],Auxiliar!$B$16:$C$24,2,0)</f>
        <v>2</v>
      </c>
      <c r="K318" s="2" t="s">
        <v>1170</v>
      </c>
      <c r="L318" s="28" t="s">
        <v>1168</v>
      </c>
      <c r="M318" s="20" t="s">
        <v>1177</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50000000000001"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1842</v>
      </c>
      <c r="J319" s="42">
        <f>VLOOKUP(Table1[[#This Row],[Status]],Auxiliar!$B$16:$C$24,2,0)</f>
        <v>2</v>
      </c>
      <c r="K319" s="2" t="s">
        <v>1171</v>
      </c>
      <c r="L319" s="28" t="s">
        <v>1168</v>
      </c>
      <c r="M319" s="20" t="s">
        <v>1177</v>
      </c>
      <c r="N319" s="47">
        <v>45688</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50000000000001" hidden="1" customHeight="1">
      <c r="B320" s="2" t="s">
        <v>26</v>
      </c>
      <c r="C320" s="2" t="s">
        <v>54</v>
      </c>
      <c r="D320" s="2" t="s">
        <v>124</v>
      </c>
      <c r="E320" s="2" t="s">
        <v>38</v>
      </c>
      <c r="F320" s="2" t="s">
        <v>123</v>
      </c>
      <c r="G320" s="2" t="s">
        <v>52</v>
      </c>
      <c r="H320" s="56" t="str">
        <f>Table1[[#This Row],[Tabela]]&amp;Table1[[#This Row],[Campo]]</f>
        <v>PROPERTY_ENERGY_CERTIFICATECARBON_EMISSION_VALUE_YEAR</v>
      </c>
      <c r="I320" s="2" t="s">
        <v>1842</v>
      </c>
      <c r="J320" s="42">
        <f>VLOOKUP(Table1[[#This Row],[Status]],Auxiliar!$B$16:$C$24,2,0)</f>
        <v>2</v>
      </c>
      <c r="K320" s="2" t="s">
        <v>1173</v>
      </c>
      <c r="L320" s="28" t="s">
        <v>1168</v>
      </c>
      <c r="M320" s="20" t="s">
        <v>1177</v>
      </c>
      <c r="N320" s="47">
        <v>45688</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50000000000001"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1170</v>
      </c>
      <c r="L321" s="28" t="s">
        <v>1168</v>
      </c>
      <c r="M321" s="20" t="s">
        <v>1177</v>
      </c>
      <c r="N321" s="47">
        <v>45485</v>
      </c>
      <c r="O321" s="20">
        <f>INDEX(Auxiliar!$D$5:$F$13,MATCH(Table1[[#This Row],[Tipologia_Testes]],Auxiliar!$B$5:$B$13,0),MATCH(Table1[[#This Row],[Complexidade]],Auxiliar!$D$4:$F$4,0))</f>
        <v>2</v>
      </c>
      <c r="P321" s="2" t="s">
        <v>1194</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50000000000001"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1171</v>
      </c>
      <c r="L322" s="28" t="s">
        <v>1168</v>
      </c>
      <c r="M322" s="20" t="s">
        <v>1177</v>
      </c>
      <c r="N322" s="47">
        <v>45485</v>
      </c>
      <c r="O322" s="20">
        <f>INDEX(Auxiliar!$D$5:$F$13,MATCH(Table1[[#This Row],[Tipologia_Testes]],Auxiliar!$B$5:$B$13,0),MATCH(Table1[[#This Row],[Complexidade]],Auxiliar!$D$4:$F$4,0))</f>
        <v>2</v>
      </c>
      <c r="P322" s="2" t="s">
        <v>1194</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50000000000001" hidden="1"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1173</v>
      </c>
      <c r="L323" s="28" t="s">
        <v>1168</v>
      </c>
      <c r="M323" s="20" t="s">
        <v>1177</v>
      </c>
      <c r="N323" s="47">
        <v>45485</v>
      </c>
      <c r="O323" s="20">
        <f>INDEX(Auxiliar!$D$5:$F$13,MATCH(Table1[[#This Row],[Tipologia_Testes]],Auxiliar!$B$5:$B$13,0),MATCH(Table1[[#This Row],[Complexidade]],Auxiliar!$D$4:$F$4,0))</f>
        <v>0.1</v>
      </c>
      <c r="P323" s="2" t="s">
        <v>1194</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50000000000001"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1170</v>
      </c>
      <c r="L324" s="28" t="s">
        <v>1168</v>
      </c>
      <c r="M324" s="20" t="s">
        <v>1177</v>
      </c>
      <c r="N324" s="47">
        <v>45485</v>
      </c>
      <c r="O324" s="20">
        <f>INDEX(Auxiliar!$D$5:$F$13,MATCH(Table1[[#This Row],[Tipologia_Testes]],Auxiliar!$B$5:$B$13,0),MATCH(Table1[[#This Row],[Complexidade]],Auxiliar!$D$4:$F$4,0))</f>
        <v>2</v>
      </c>
      <c r="P324" s="2" t="s">
        <v>1194</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50000000000001"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1171</v>
      </c>
      <c r="L325" s="28" t="s">
        <v>1168</v>
      </c>
      <c r="M325" s="20" t="s">
        <v>1177</v>
      </c>
      <c r="N325" s="47">
        <v>45485</v>
      </c>
      <c r="O325" s="20">
        <f>INDEX(Auxiliar!$D$5:$F$13,MATCH(Table1[[#This Row],[Tipologia_Testes]],Auxiliar!$B$5:$B$13,0),MATCH(Table1[[#This Row],[Complexidade]],Auxiliar!$D$4:$F$4,0))</f>
        <v>2</v>
      </c>
      <c r="P325" s="2" t="s">
        <v>1194</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50000000000001" hidden="1"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1173</v>
      </c>
      <c r="L326" s="28" t="s">
        <v>1168</v>
      </c>
      <c r="M326" s="20" t="s">
        <v>1177</v>
      </c>
      <c r="N326" s="47">
        <v>45485</v>
      </c>
      <c r="O326" s="20">
        <f>INDEX(Auxiliar!$D$5:$F$13,MATCH(Table1[[#This Row],[Tipologia_Testes]],Auxiliar!$B$5:$B$13,0),MATCH(Table1[[#This Row],[Complexidade]],Auxiliar!$D$4:$F$4,0))</f>
        <v>0.1</v>
      </c>
      <c r="P326" s="2" t="s">
        <v>1194</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50000000000001"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1170</v>
      </c>
      <c r="L327" s="28" t="s">
        <v>1168</v>
      </c>
      <c r="M327" s="20" t="s">
        <v>1177</v>
      </c>
      <c r="N327" s="47">
        <v>45485</v>
      </c>
      <c r="O327" s="20">
        <f>INDEX(Auxiliar!$D$5:$F$13,MATCH(Table1[[#This Row],[Tipologia_Testes]],Auxiliar!$B$5:$B$13,0),MATCH(Table1[[#This Row],[Complexidade]],Auxiliar!$D$4:$F$4,0))</f>
        <v>2</v>
      </c>
      <c r="P327" s="2" t="s">
        <v>1194</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50000000000001"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1171</v>
      </c>
      <c r="L328" s="28" t="s">
        <v>1168</v>
      </c>
      <c r="M328" s="20" t="s">
        <v>1177</v>
      </c>
      <c r="N328" s="47">
        <v>45485</v>
      </c>
      <c r="O328" s="20">
        <f>INDEX(Auxiliar!$D$5:$F$13,MATCH(Table1[[#This Row],[Tipologia_Testes]],Auxiliar!$B$5:$B$13,0),MATCH(Table1[[#This Row],[Complexidade]],Auxiliar!$D$4:$F$4,0))</f>
        <v>2</v>
      </c>
      <c r="P328" s="2" t="s">
        <v>1194</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50000000000001" hidden="1"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1173</v>
      </c>
      <c r="L329" s="28" t="s">
        <v>1168</v>
      </c>
      <c r="M329" s="20" t="s">
        <v>1177</v>
      </c>
      <c r="N329" s="47">
        <v>45485</v>
      </c>
      <c r="O329" s="20">
        <f>INDEX(Auxiliar!$D$5:$F$13,MATCH(Table1[[#This Row],[Tipologia_Testes]],Auxiliar!$B$5:$B$13,0),MATCH(Table1[[#This Row],[Complexidade]],Auxiliar!$D$4:$F$4,0))</f>
        <v>0.1</v>
      </c>
      <c r="P329" s="2" t="s">
        <v>1194</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50000000000001"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1170</v>
      </c>
      <c r="L330" s="28" t="s">
        <v>1168</v>
      </c>
      <c r="M330" s="20" t="s">
        <v>1177</v>
      </c>
      <c r="N330" s="47">
        <v>45485</v>
      </c>
      <c r="O330" s="20">
        <f>INDEX(Auxiliar!$D$5:$F$13,MATCH(Table1[[#This Row],[Tipologia_Testes]],Auxiliar!$B$5:$B$13,0),MATCH(Table1[[#This Row],[Complexidade]],Auxiliar!$D$4:$F$4,0))</f>
        <v>2</v>
      </c>
      <c r="P330" s="2" t="s">
        <v>1194</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50000000000001"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1171</v>
      </c>
      <c r="L331" s="28" t="s">
        <v>1168</v>
      </c>
      <c r="M331" s="20" t="s">
        <v>1177</v>
      </c>
      <c r="N331" s="47">
        <v>45485</v>
      </c>
      <c r="O331" s="20">
        <f>INDEX(Auxiliar!$D$5:$F$13,MATCH(Table1[[#This Row],[Tipologia_Testes]],Auxiliar!$B$5:$B$13,0),MATCH(Table1[[#This Row],[Complexidade]],Auxiliar!$D$4:$F$4,0))</f>
        <v>2</v>
      </c>
      <c r="P331" s="2" t="s">
        <v>1194</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50000000000001" hidden="1"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1173</v>
      </c>
      <c r="L332" s="28" t="s">
        <v>1168</v>
      </c>
      <c r="M332" s="20" t="s">
        <v>1177</v>
      </c>
      <c r="N332" s="47">
        <v>45485</v>
      </c>
      <c r="O332" s="20">
        <f>INDEX(Auxiliar!$D$5:$F$13,MATCH(Table1[[#This Row],[Tipologia_Testes]],Auxiliar!$B$5:$B$13,0),MATCH(Table1[[#This Row],[Complexidade]],Auxiliar!$D$4:$F$4,0))</f>
        <v>0.1</v>
      </c>
      <c r="P332" s="2" t="s">
        <v>1194</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50000000000001"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1170</v>
      </c>
      <c r="L333" s="28" t="s">
        <v>1168</v>
      </c>
      <c r="M333" s="20" t="s">
        <v>1177</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50000000000001"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1171</v>
      </c>
      <c r="L334" s="28" t="s">
        <v>1168</v>
      </c>
      <c r="M334" s="20" t="s">
        <v>1177</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50000000000001" hidden="1"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1173</v>
      </c>
      <c r="L335" s="28" t="s">
        <v>1168</v>
      </c>
      <c r="M335" s="20" t="s">
        <v>1177</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50000000000001"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1170</v>
      </c>
      <c r="L336" s="28" t="s">
        <v>1168</v>
      </c>
      <c r="M336" s="20" t="s">
        <v>1177</v>
      </c>
      <c r="N336" s="47">
        <v>45485</v>
      </c>
      <c r="O336" s="20">
        <f>INDEX(Auxiliar!$D$5:$F$13,MATCH(Table1[[#This Row],[Tipologia_Testes]],Auxiliar!$B$5:$B$13,0),MATCH(Table1[[#This Row],[Complexidade]],Auxiliar!$D$4:$F$4,0))</f>
        <v>2</v>
      </c>
      <c r="P336" s="2" t="s">
        <v>1194</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50000000000001"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1171</v>
      </c>
      <c r="L337" s="28" t="s">
        <v>1168</v>
      </c>
      <c r="M337" s="20" t="s">
        <v>1177</v>
      </c>
      <c r="N337" s="47">
        <v>45485</v>
      </c>
      <c r="O337" s="20">
        <f>INDEX(Auxiliar!$D$5:$F$13,MATCH(Table1[[#This Row],[Tipologia_Testes]],Auxiliar!$B$5:$B$13,0),MATCH(Table1[[#This Row],[Complexidade]],Auxiliar!$D$4:$F$4,0))</f>
        <v>2</v>
      </c>
      <c r="P337" s="2" t="s">
        <v>1194</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50000000000001" hidden="1"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1173</v>
      </c>
      <c r="L338" s="28" t="s">
        <v>1168</v>
      </c>
      <c r="M338" s="20" t="s">
        <v>1177</v>
      </c>
      <c r="N338" s="47">
        <v>45485</v>
      </c>
      <c r="O338" s="20">
        <f>INDEX(Auxiliar!$D$5:$F$13,MATCH(Table1[[#This Row],[Tipologia_Testes]],Auxiliar!$B$5:$B$13,0),MATCH(Table1[[#This Row],[Complexidade]],Auxiliar!$D$4:$F$4,0))</f>
        <v>0.1</v>
      </c>
      <c r="P338" s="2" t="s">
        <v>1194</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50000000000001"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1170</v>
      </c>
      <c r="L339" s="28" t="s">
        <v>1168</v>
      </c>
      <c r="M339" s="20" t="s">
        <v>1177</v>
      </c>
      <c r="N339" s="47">
        <v>45485</v>
      </c>
      <c r="O339" s="20">
        <f>INDEX(Auxiliar!$D$5:$F$13,MATCH(Table1[[#This Row],[Tipologia_Testes]],Auxiliar!$B$5:$B$13,0),MATCH(Table1[[#This Row],[Complexidade]],Auxiliar!$D$4:$F$4,0))</f>
        <v>2</v>
      </c>
      <c r="P339" s="2" t="s">
        <v>1194</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50000000000001"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1171</v>
      </c>
      <c r="L340" s="28" t="s">
        <v>1168</v>
      </c>
      <c r="M340" s="20" t="s">
        <v>1177</v>
      </c>
      <c r="N340" s="47">
        <v>45485</v>
      </c>
      <c r="O340" s="20">
        <f>INDEX(Auxiliar!$D$5:$F$13,MATCH(Table1[[#This Row],[Tipologia_Testes]],Auxiliar!$B$5:$B$13,0),MATCH(Table1[[#This Row],[Complexidade]],Auxiliar!$D$4:$F$4,0))</f>
        <v>2</v>
      </c>
      <c r="P340" s="2" t="s">
        <v>1194</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50000000000001" hidden="1"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1173</v>
      </c>
      <c r="L341" s="28" t="s">
        <v>1168</v>
      </c>
      <c r="M341" s="20" t="s">
        <v>1177</v>
      </c>
      <c r="N341" s="47">
        <v>45485</v>
      </c>
      <c r="O341" s="20">
        <f>INDEX(Auxiliar!$D$5:$F$13,MATCH(Table1[[#This Row],[Tipologia_Testes]],Auxiliar!$B$5:$B$13,0),MATCH(Table1[[#This Row],[Complexidade]],Auxiliar!$D$4:$F$4,0))</f>
        <v>0.1</v>
      </c>
      <c r="P341" s="2" t="s">
        <v>1194</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50000000000001"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1170</v>
      </c>
      <c r="L342" s="28" t="s">
        <v>1168</v>
      </c>
      <c r="M342" s="20" t="s">
        <v>1177</v>
      </c>
      <c r="N342" s="47">
        <v>45485</v>
      </c>
      <c r="O342" s="20">
        <f>INDEX(Auxiliar!$D$5:$F$13,MATCH(Table1[[#This Row],[Tipologia_Testes]],Auxiliar!$B$5:$B$13,0),MATCH(Table1[[#This Row],[Complexidade]],Auxiliar!$D$4:$F$4,0))</f>
        <v>2</v>
      </c>
      <c r="P342" s="2" t="s">
        <v>1194</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50000000000001"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1171</v>
      </c>
      <c r="L343" s="28" t="s">
        <v>1168</v>
      </c>
      <c r="M343" s="20" t="s">
        <v>1177</v>
      </c>
      <c r="N343" s="47">
        <v>45485</v>
      </c>
      <c r="O343" s="20">
        <f>INDEX(Auxiliar!$D$5:$F$13,MATCH(Table1[[#This Row],[Tipologia_Testes]],Auxiliar!$B$5:$B$13,0),MATCH(Table1[[#This Row],[Complexidade]],Auxiliar!$D$4:$F$4,0))</f>
        <v>2</v>
      </c>
      <c r="P343" s="2" t="s">
        <v>1194</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50000000000001" hidden="1"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1173</v>
      </c>
      <c r="L344" s="28" t="s">
        <v>1168</v>
      </c>
      <c r="M344" s="20" t="s">
        <v>1177</v>
      </c>
      <c r="N344" s="47">
        <v>45485</v>
      </c>
      <c r="O344" s="20">
        <f>INDEX(Auxiliar!$D$5:$F$13,MATCH(Table1[[#This Row],[Tipologia_Testes]],Auxiliar!$B$5:$B$13,0),MATCH(Table1[[#This Row],[Complexidade]],Auxiliar!$D$4:$F$4,0))</f>
        <v>0.1</v>
      </c>
      <c r="P344" s="2" t="s">
        <v>1194</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50000000000001"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1170</v>
      </c>
      <c r="L345" s="28" t="s">
        <v>1168</v>
      </c>
      <c r="M345" s="20" t="s">
        <v>1177</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50000000000001"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1171</v>
      </c>
      <c r="L346" s="28" t="s">
        <v>1168</v>
      </c>
      <c r="M346" s="20" t="s">
        <v>1177</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50000000000001" hidden="1"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1173</v>
      </c>
      <c r="L347" s="28" t="s">
        <v>1168</v>
      </c>
      <c r="M347" s="20" t="s">
        <v>1177</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50000000000001"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1170</v>
      </c>
      <c r="L348" s="28" t="s">
        <v>1168</v>
      </c>
      <c r="M348" s="20" t="s">
        <v>1177</v>
      </c>
      <c r="N348" s="47">
        <v>45485</v>
      </c>
      <c r="O348" s="20">
        <f>INDEX(Auxiliar!$D$5:$F$13,MATCH(Table1[[#This Row],[Tipologia_Testes]],Auxiliar!$B$5:$B$13,0),MATCH(Table1[[#This Row],[Complexidade]],Auxiliar!$D$4:$F$4,0))</f>
        <v>2</v>
      </c>
      <c r="P348" s="2" t="s">
        <v>1194</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50000000000001"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1171</v>
      </c>
      <c r="L349" s="28" t="s">
        <v>1168</v>
      </c>
      <c r="M349" s="20" t="s">
        <v>1177</v>
      </c>
      <c r="N349" s="47">
        <v>45485</v>
      </c>
      <c r="O349" s="20">
        <f>INDEX(Auxiliar!$D$5:$F$13,MATCH(Table1[[#This Row],[Tipologia_Testes]],Auxiliar!$B$5:$B$13,0),MATCH(Table1[[#This Row],[Complexidade]],Auxiliar!$D$4:$F$4,0))</f>
        <v>2</v>
      </c>
      <c r="P349" s="2" t="s">
        <v>1194</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50000000000001" hidden="1"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1173</v>
      </c>
      <c r="L350" s="28" t="s">
        <v>1168</v>
      </c>
      <c r="M350" s="20" t="s">
        <v>1177</v>
      </c>
      <c r="N350" s="47">
        <v>45485</v>
      </c>
      <c r="O350" s="20">
        <f>INDEX(Auxiliar!$D$5:$F$13,MATCH(Table1[[#This Row],[Tipologia_Testes]],Auxiliar!$B$5:$B$13,0),MATCH(Table1[[#This Row],[Complexidade]],Auxiliar!$D$4:$F$4,0))</f>
        <v>0.1</v>
      </c>
      <c r="P350" s="2" t="s">
        <v>1194</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50000000000001"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1170</v>
      </c>
      <c r="L351" s="28" t="s">
        <v>1168</v>
      </c>
      <c r="M351" s="20" t="s">
        <v>1177</v>
      </c>
      <c r="N351" s="47">
        <v>45485</v>
      </c>
      <c r="O351" s="20">
        <f>INDEX(Auxiliar!$D$5:$F$13,MATCH(Table1[[#This Row],[Tipologia_Testes]],Auxiliar!$B$5:$B$13,0),MATCH(Table1[[#This Row],[Complexidade]],Auxiliar!$D$4:$F$4,0))</f>
        <v>2</v>
      </c>
      <c r="P351" s="2" t="s">
        <v>1194</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50000000000001"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1171</v>
      </c>
      <c r="L352" s="28" t="s">
        <v>1168</v>
      </c>
      <c r="M352" s="20" t="s">
        <v>1177</v>
      </c>
      <c r="N352" s="47">
        <v>45485</v>
      </c>
      <c r="O352" s="20">
        <f>INDEX(Auxiliar!$D$5:$F$13,MATCH(Table1[[#This Row],[Tipologia_Testes]],Auxiliar!$B$5:$B$13,0),MATCH(Table1[[#This Row],[Complexidade]],Auxiliar!$D$4:$F$4,0))</f>
        <v>2</v>
      </c>
      <c r="P352" s="2" t="s">
        <v>1194</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50000000000001" hidden="1"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1173</v>
      </c>
      <c r="L353" s="28" t="s">
        <v>1168</v>
      </c>
      <c r="M353" s="20" t="s">
        <v>1177</v>
      </c>
      <c r="N353" s="47">
        <v>45485</v>
      </c>
      <c r="O353" s="20">
        <f>INDEX(Auxiliar!$D$5:$F$13,MATCH(Table1[[#This Row],[Tipologia_Testes]],Auxiliar!$B$5:$B$13,0),MATCH(Table1[[#This Row],[Complexidade]],Auxiliar!$D$4:$F$4,0))</f>
        <v>0.1</v>
      </c>
      <c r="P353" s="2" t="s">
        <v>1194</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50000000000001"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1170</v>
      </c>
      <c r="L354" s="28" t="s">
        <v>1168</v>
      </c>
      <c r="M354" s="20" t="s">
        <v>1177</v>
      </c>
      <c r="N354" s="47">
        <v>45485</v>
      </c>
      <c r="O354" s="20">
        <f>INDEX(Auxiliar!$D$5:$F$13,MATCH(Table1[[#This Row],[Tipologia_Testes]],Auxiliar!$B$5:$B$13,0),MATCH(Table1[[#This Row],[Complexidade]],Auxiliar!$D$4:$F$4,0))</f>
        <v>2</v>
      </c>
      <c r="P354" s="2" t="s">
        <v>1194</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50000000000001"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1171</v>
      </c>
      <c r="L355" s="28" t="s">
        <v>1168</v>
      </c>
      <c r="M355" s="20" t="s">
        <v>1177</v>
      </c>
      <c r="N355" s="47">
        <v>45485</v>
      </c>
      <c r="O355" s="20">
        <f>INDEX(Auxiliar!$D$5:$F$13,MATCH(Table1[[#This Row],[Tipologia_Testes]],Auxiliar!$B$5:$B$13,0),MATCH(Table1[[#This Row],[Complexidade]],Auxiliar!$D$4:$F$4,0))</f>
        <v>2</v>
      </c>
      <c r="P355" s="2" t="s">
        <v>1194</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50000000000001" hidden="1"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1173</v>
      </c>
      <c r="L356" s="28" t="s">
        <v>1168</v>
      </c>
      <c r="M356" s="20" t="s">
        <v>1177</v>
      </c>
      <c r="N356" s="47">
        <v>45485</v>
      </c>
      <c r="O356" s="20">
        <f>INDEX(Auxiliar!$D$5:$F$13,MATCH(Table1[[#This Row],[Tipologia_Testes]],Auxiliar!$B$5:$B$13,0),MATCH(Table1[[#This Row],[Complexidade]],Auxiliar!$D$4:$F$4,0))</f>
        <v>0.1</v>
      </c>
      <c r="P356" s="2" t="s">
        <v>1194</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50000000000001"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1170</v>
      </c>
      <c r="L357" s="28" t="s">
        <v>1168</v>
      </c>
      <c r="M357" s="20" t="s">
        <v>1177</v>
      </c>
      <c r="N357" s="47">
        <v>45485</v>
      </c>
      <c r="O357" s="20">
        <f>INDEX(Auxiliar!$D$5:$F$13,MATCH(Table1[[#This Row],[Tipologia_Testes]],Auxiliar!$B$5:$B$13,0),MATCH(Table1[[#This Row],[Complexidade]],Auxiliar!$D$4:$F$4,0))</f>
        <v>2</v>
      </c>
      <c r="P357" s="2" t="s">
        <v>1194</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50000000000001"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1171</v>
      </c>
      <c r="L358" s="28" t="s">
        <v>1168</v>
      </c>
      <c r="M358" s="20" t="s">
        <v>1177</v>
      </c>
      <c r="N358" s="47">
        <v>45485</v>
      </c>
      <c r="O358" s="20">
        <f>INDEX(Auxiliar!$D$5:$F$13,MATCH(Table1[[#This Row],[Tipologia_Testes]],Auxiliar!$B$5:$B$13,0),MATCH(Table1[[#This Row],[Complexidade]],Auxiliar!$D$4:$F$4,0))</f>
        <v>2</v>
      </c>
      <c r="P358" s="2" t="s">
        <v>1194</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50000000000001" hidden="1"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1173</v>
      </c>
      <c r="L359" s="28" t="s">
        <v>1168</v>
      </c>
      <c r="M359" s="20" t="s">
        <v>1177</v>
      </c>
      <c r="N359" s="47">
        <v>45485</v>
      </c>
      <c r="O359" s="20">
        <f>INDEX(Auxiliar!$D$5:$F$13,MATCH(Table1[[#This Row],[Tipologia_Testes]],Auxiliar!$B$5:$B$13,0),MATCH(Table1[[#This Row],[Complexidade]],Auxiliar!$D$4:$F$4,0))</f>
        <v>0.1</v>
      </c>
      <c r="P359" s="2" t="s">
        <v>1194</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50000000000001"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1170</v>
      </c>
      <c r="L360" s="28" t="s">
        <v>1168</v>
      </c>
      <c r="M360" s="20" t="s">
        <v>1177</v>
      </c>
      <c r="N360" s="47">
        <v>45485</v>
      </c>
      <c r="O360" s="20">
        <f>INDEX(Auxiliar!$D$5:$F$13,MATCH(Table1[[#This Row],[Tipologia_Testes]],Auxiliar!$B$5:$B$13,0),MATCH(Table1[[#This Row],[Complexidade]],Auxiliar!$D$4:$F$4,0))</f>
        <v>2</v>
      </c>
      <c r="P360" s="2" t="s">
        <v>1194</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50000000000001"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1171</v>
      </c>
      <c r="L361" s="28" t="s">
        <v>1168</v>
      </c>
      <c r="M361" s="20" t="s">
        <v>1177</v>
      </c>
      <c r="N361" s="47">
        <v>45485</v>
      </c>
      <c r="O361" s="20">
        <f>INDEX(Auxiliar!$D$5:$F$13,MATCH(Table1[[#This Row],[Tipologia_Testes]],Auxiliar!$B$5:$B$13,0),MATCH(Table1[[#This Row],[Complexidade]],Auxiliar!$D$4:$F$4,0))</f>
        <v>2</v>
      </c>
      <c r="P361" s="2" t="s">
        <v>1194</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50000000000001" hidden="1"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1173</v>
      </c>
      <c r="L362" s="28" t="s">
        <v>1168</v>
      </c>
      <c r="M362" s="20" t="s">
        <v>1177</v>
      </c>
      <c r="N362" s="47">
        <v>45485</v>
      </c>
      <c r="O362" s="20">
        <f>INDEX(Auxiliar!$D$5:$F$13,MATCH(Table1[[#This Row],[Tipologia_Testes]],Auxiliar!$B$5:$B$13,0),MATCH(Table1[[#This Row],[Complexidade]],Auxiliar!$D$4:$F$4,0))</f>
        <v>0.1</v>
      </c>
      <c r="P362" s="2" t="s">
        <v>1194</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50000000000001"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1170</v>
      </c>
      <c r="L363" s="28" t="s">
        <v>1168</v>
      </c>
      <c r="M363" s="20" t="s">
        <v>1177</v>
      </c>
      <c r="N363" s="47">
        <v>45485</v>
      </c>
      <c r="O363" s="20">
        <f>INDEX(Auxiliar!$D$5:$F$13,MATCH(Table1[[#This Row],[Tipologia_Testes]],Auxiliar!$B$5:$B$13,0),MATCH(Table1[[#This Row],[Complexidade]],Auxiliar!$D$4:$F$4,0))</f>
        <v>2</v>
      </c>
      <c r="P363" s="2" t="s">
        <v>1194</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50000000000001"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1171</v>
      </c>
      <c r="L364" s="28" t="s">
        <v>1168</v>
      </c>
      <c r="M364" s="20" t="s">
        <v>1177</v>
      </c>
      <c r="N364" s="47">
        <v>45485</v>
      </c>
      <c r="O364" s="20">
        <f>INDEX(Auxiliar!$D$5:$F$13,MATCH(Table1[[#This Row],[Tipologia_Testes]],Auxiliar!$B$5:$B$13,0),MATCH(Table1[[#This Row],[Complexidade]],Auxiliar!$D$4:$F$4,0))</f>
        <v>2</v>
      </c>
      <c r="P364" s="2" t="s">
        <v>1194</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50000000000001" hidden="1"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1173</v>
      </c>
      <c r="L365" s="28" t="s">
        <v>1168</v>
      </c>
      <c r="M365" s="20" t="s">
        <v>1177</v>
      </c>
      <c r="N365" s="47">
        <v>45485</v>
      </c>
      <c r="O365" s="20">
        <f>INDEX(Auxiliar!$D$5:$F$13,MATCH(Table1[[#This Row],[Tipologia_Testes]],Auxiliar!$B$5:$B$13,0),MATCH(Table1[[#This Row],[Complexidade]],Auxiliar!$D$4:$F$4,0))</f>
        <v>0.1</v>
      </c>
      <c r="P365" s="2" t="s">
        <v>1194</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50000000000001"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1170</v>
      </c>
      <c r="L366" s="28" t="s">
        <v>1168</v>
      </c>
      <c r="M366" s="20" t="s">
        <v>1177</v>
      </c>
      <c r="N366" s="47">
        <v>45485</v>
      </c>
      <c r="O366" s="20">
        <f>INDEX(Auxiliar!$D$5:$F$13,MATCH(Table1[[#This Row],[Tipologia_Testes]],Auxiliar!$B$5:$B$13,0),MATCH(Table1[[#This Row],[Complexidade]],Auxiliar!$D$4:$F$4,0))</f>
        <v>2</v>
      </c>
      <c r="P366" s="2" t="s">
        <v>1194</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50000000000001"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1171</v>
      </c>
      <c r="L367" s="28" t="s">
        <v>1168</v>
      </c>
      <c r="M367" s="20" t="s">
        <v>1177</v>
      </c>
      <c r="N367" s="47">
        <v>45485</v>
      </c>
      <c r="O367" s="20">
        <f>INDEX(Auxiliar!$D$5:$F$13,MATCH(Table1[[#This Row],[Tipologia_Testes]],Auxiliar!$B$5:$B$13,0),MATCH(Table1[[#This Row],[Complexidade]],Auxiliar!$D$4:$F$4,0))</f>
        <v>2</v>
      </c>
      <c r="P367" s="2" t="s">
        <v>1194</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50000000000001" hidden="1"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1173</v>
      </c>
      <c r="L368" s="28" t="s">
        <v>1168</v>
      </c>
      <c r="M368" s="20" t="s">
        <v>1177</v>
      </c>
      <c r="N368" s="47">
        <v>45485</v>
      </c>
      <c r="O368" s="20">
        <f>INDEX(Auxiliar!$D$5:$F$13,MATCH(Table1[[#This Row],[Tipologia_Testes]],Auxiliar!$B$5:$B$13,0),MATCH(Table1[[#This Row],[Complexidade]],Auxiliar!$D$4:$F$4,0))</f>
        <v>0.1</v>
      </c>
      <c r="P368" s="2" t="s">
        <v>1194</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50000000000001"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1170</v>
      </c>
      <c r="L369" s="28" t="s">
        <v>1168</v>
      </c>
      <c r="M369" s="20" t="s">
        <v>1177</v>
      </c>
      <c r="N369" s="47">
        <v>45485</v>
      </c>
      <c r="O369" s="20">
        <f>INDEX(Auxiliar!$D$5:$F$13,MATCH(Table1[[#This Row],[Tipologia_Testes]],Auxiliar!$B$5:$B$13,0),MATCH(Table1[[#This Row],[Complexidade]],Auxiliar!$D$4:$F$4,0))</f>
        <v>2</v>
      </c>
      <c r="P369" s="2" t="s">
        <v>1194</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50000000000001"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1171</v>
      </c>
      <c r="L370" s="28" t="s">
        <v>1168</v>
      </c>
      <c r="M370" s="20" t="s">
        <v>1177</v>
      </c>
      <c r="N370" s="47">
        <v>45485</v>
      </c>
      <c r="O370" s="20">
        <f>INDEX(Auxiliar!$D$5:$F$13,MATCH(Table1[[#This Row],[Tipologia_Testes]],Auxiliar!$B$5:$B$13,0),MATCH(Table1[[#This Row],[Complexidade]],Auxiliar!$D$4:$F$4,0))</f>
        <v>2</v>
      </c>
      <c r="P370" s="2" t="s">
        <v>1194</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50000000000001" hidden="1"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1173</v>
      </c>
      <c r="L371" s="28" t="s">
        <v>1168</v>
      </c>
      <c r="M371" s="20" t="s">
        <v>1177</v>
      </c>
      <c r="N371" s="47">
        <v>45485</v>
      </c>
      <c r="O371" s="20">
        <f>INDEX(Auxiliar!$D$5:$F$13,MATCH(Table1[[#This Row],[Tipologia_Testes]],Auxiliar!$B$5:$B$13,0),MATCH(Table1[[#This Row],[Complexidade]],Auxiliar!$D$4:$F$4,0))</f>
        <v>0.1</v>
      </c>
      <c r="P371" s="2" t="s">
        <v>1194</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50000000000001"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1170</v>
      </c>
      <c r="L372" s="28" t="s">
        <v>1168</v>
      </c>
      <c r="M372" s="20" t="s">
        <v>1177</v>
      </c>
      <c r="N372" s="47">
        <v>45485</v>
      </c>
      <c r="O372" s="20">
        <f>INDEX(Auxiliar!$D$5:$F$13,MATCH(Table1[[#This Row],[Tipologia_Testes]],Auxiliar!$B$5:$B$13,0),MATCH(Table1[[#This Row],[Complexidade]],Auxiliar!$D$4:$F$4,0))</f>
        <v>2</v>
      </c>
      <c r="P372" s="2" t="s">
        <v>1194</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50000000000001"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1171</v>
      </c>
      <c r="L373" s="28" t="s">
        <v>1168</v>
      </c>
      <c r="M373" s="20" t="s">
        <v>1177</v>
      </c>
      <c r="N373" s="47">
        <v>45485</v>
      </c>
      <c r="O373" s="20">
        <f>INDEX(Auxiliar!$D$5:$F$13,MATCH(Table1[[#This Row],[Tipologia_Testes]],Auxiliar!$B$5:$B$13,0),MATCH(Table1[[#This Row],[Complexidade]],Auxiliar!$D$4:$F$4,0))</f>
        <v>2</v>
      </c>
      <c r="P373" s="2" t="s">
        <v>1194</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50000000000001" hidden="1"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1173</v>
      </c>
      <c r="L374" s="28" t="s">
        <v>1168</v>
      </c>
      <c r="M374" s="20" t="s">
        <v>1177</v>
      </c>
      <c r="N374" s="47">
        <v>45485</v>
      </c>
      <c r="O374" s="20">
        <f>INDEX(Auxiliar!$D$5:$F$13,MATCH(Table1[[#This Row],[Tipologia_Testes]],Auxiliar!$B$5:$B$13,0),MATCH(Table1[[#This Row],[Complexidade]],Auxiliar!$D$4:$F$4,0))</f>
        <v>0.1</v>
      </c>
      <c r="P374" s="2" t="s">
        <v>1194</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50000000000001"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1170</v>
      </c>
      <c r="L375" s="28" t="s">
        <v>1168</v>
      </c>
      <c r="M375" s="20" t="s">
        <v>1177</v>
      </c>
      <c r="N375" s="47">
        <v>45485</v>
      </c>
      <c r="O375" s="20">
        <f>INDEX(Auxiliar!$D$5:$F$13,MATCH(Table1[[#This Row],[Tipologia_Testes]],Auxiliar!$B$5:$B$13,0),MATCH(Table1[[#This Row],[Complexidade]],Auxiliar!$D$4:$F$4,0))</f>
        <v>2</v>
      </c>
      <c r="P375" s="2" t="s">
        <v>1194</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50000000000001"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1171</v>
      </c>
      <c r="L376" s="28" t="s">
        <v>1168</v>
      </c>
      <c r="M376" s="20" t="s">
        <v>1177</v>
      </c>
      <c r="N376" s="47">
        <v>45485</v>
      </c>
      <c r="O376" s="20">
        <f>INDEX(Auxiliar!$D$5:$F$13,MATCH(Table1[[#This Row],[Tipologia_Testes]],Auxiliar!$B$5:$B$13,0),MATCH(Table1[[#This Row],[Complexidade]],Auxiliar!$D$4:$F$4,0))</f>
        <v>2</v>
      </c>
      <c r="P376" s="2" t="s">
        <v>1194</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50000000000001" hidden="1"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1173</v>
      </c>
      <c r="L377" s="28" t="s">
        <v>1168</v>
      </c>
      <c r="M377" s="20" t="s">
        <v>1177</v>
      </c>
      <c r="N377" s="47">
        <v>45485</v>
      </c>
      <c r="O377" s="20">
        <f>INDEX(Auxiliar!$D$5:$F$13,MATCH(Table1[[#This Row],[Tipologia_Testes]],Auxiliar!$B$5:$B$13,0),MATCH(Table1[[#This Row],[Complexidade]],Auxiliar!$D$4:$F$4,0))</f>
        <v>0.1</v>
      </c>
      <c r="P377" s="2" t="s">
        <v>1194</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50000000000001"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1170</v>
      </c>
      <c r="L378" s="28" t="s">
        <v>1168</v>
      </c>
      <c r="M378" s="20" t="s">
        <v>1177</v>
      </c>
      <c r="N378" s="47">
        <v>45485</v>
      </c>
      <c r="O378" s="20">
        <f>INDEX(Auxiliar!$D$5:$F$13,MATCH(Table1[[#This Row],[Tipologia_Testes]],Auxiliar!$B$5:$B$13,0),MATCH(Table1[[#This Row],[Complexidade]],Auxiliar!$D$4:$F$4,0))</f>
        <v>2</v>
      </c>
      <c r="P378" s="2" t="s">
        <v>1194</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50000000000001"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1171</v>
      </c>
      <c r="L379" s="28" t="s">
        <v>1168</v>
      </c>
      <c r="M379" s="20" t="s">
        <v>1177</v>
      </c>
      <c r="N379" s="47">
        <v>45485</v>
      </c>
      <c r="O379" s="20">
        <f>INDEX(Auxiliar!$D$5:$F$13,MATCH(Table1[[#This Row],[Tipologia_Testes]],Auxiliar!$B$5:$B$13,0),MATCH(Table1[[#This Row],[Complexidade]],Auxiliar!$D$4:$F$4,0))</f>
        <v>2</v>
      </c>
      <c r="P379" s="2" t="s">
        <v>1194</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50000000000001" hidden="1"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1173</v>
      </c>
      <c r="L380" s="28" t="s">
        <v>1168</v>
      </c>
      <c r="M380" s="20" t="s">
        <v>1177</v>
      </c>
      <c r="N380" s="47">
        <v>45485</v>
      </c>
      <c r="O380" s="20">
        <f>INDEX(Auxiliar!$D$5:$F$13,MATCH(Table1[[#This Row],[Tipologia_Testes]],Auxiliar!$B$5:$B$13,0),MATCH(Table1[[#This Row],[Complexidade]],Auxiliar!$D$4:$F$4,0))</f>
        <v>0.1</v>
      </c>
      <c r="P380" s="2" t="s">
        <v>1194</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50000000000001"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1170</v>
      </c>
      <c r="L381" s="28" t="s">
        <v>1168</v>
      </c>
      <c r="M381" s="20" t="s">
        <v>1177</v>
      </c>
      <c r="N381" s="47">
        <v>45485</v>
      </c>
      <c r="O381" s="20">
        <f>INDEX(Auxiliar!$D$5:$F$13,MATCH(Table1[[#This Row],[Tipologia_Testes]],Auxiliar!$B$5:$B$13,0),MATCH(Table1[[#This Row],[Complexidade]],Auxiliar!$D$4:$F$4,0))</f>
        <v>2</v>
      </c>
      <c r="P381" s="2" t="s">
        <v>1194</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50000000000001"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1171</v>
      </c>
      <c r="L382" s="28" t="s">
        <v>1168</v>
      </c>
      <c r="M382" s="20" t="s">
        <v>1177</v>
      </c>
      <c r="N382" s="47">
        <v>45485</v>
      </c>
      <c r="O382" s="20">
        <f>INDEX(Auxiliar!$D$5:$F$13,MATCH(Table1[[#This Row],[Tipologia_Testes]],Auxiliar!$B$5:$B$13,0),MATCH(Table1[[#This Row],[Complexidade]],Auxiliar!$D$4:$F$4,0))</f>
        <v>2</v>
      </c>
      <c r="P382" s="2" t="s">
        <v>1194</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50000000000001" hidden="1"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1173</v>
      </c>
      <c r="L383" s="28" t="s">
        <v>1168</v>
      </c>
      <c r="M383" s="20" t="s">
        <v>1177</v>
      </c>
      <c r="N383" s="47">
        <v>45485</v>
      </c>
      <c r="O383" s="20">
        <f>INDEX(Auxiliar!$D$5:$F$13,MATCH(Table1[[#This Row],[Tipologia_Testes]],Auxiliar!$B$5:$B$13,0),MATCH(Table1[[#This Row],[Complexidade]],Auxiliar!$D$4:$F$4,0))</f>
        <v>0.1</v>
      </c>
      <c r="P383" s="2" t="s">
        <v>1194</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50000000000001"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1170</v>
      </c>
      <c r="L384" s="28" t="s">
        <v>1168</v>
      </c>
      <c r="M384" s="20" t="s">
        <v>1177</v>
      </c>
      <c r="N384" s="47">
        <v>45485</v>
      </c>
      <c r="O384" s="20">
        <f>INDEX(Auxiliar!$D$5:$F$13,MATCH(Table1[[#This Row],[Tipologia_Testes]],Auxiliar!$B$5:$B$13,0),MATCH(Table1[[#This Row],[Complexidade]],Auxiliar!$D$4:$F$4,0))</f>
        <v>2</v>
      </c>
      <c r="P384" s="2" t="s">
        <v>1194</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50000000000001"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1171</v>
      </c>
      <c r="L385" s="28" t="s">
        <v>1168</v>
      </c>
      <c r="M385" s="20" t="s">
        <v>1177</v>
      </c>
      <c r="N385" s="47">
        <v>45485</v>
      </c>
      <c r="O385" s="20">
        <f>INDEX(Auxiliar!$D$5:$F$13,MATCH(Table1[[#This Row],[Tipologia_Testes]],Auxiliar!$B$5:$B$13,0),MATCH(Table1[[#This Row],[Complexidade]],Auxiliar!$D$4:$F$4,0))</f>
        <v>2</v>
      </c>
      <c r="P385" s="2" t="s">
        <v>1194</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50000000000001" hidden="1"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1173</v>
      </c>
      <c r="L386" s="28" t="s">
        <v>1168</v>
      </c>
      <c r="M386" s="20" t="s">
        <v>1177</v>
      </c>
      <c r="N386" s="47">
        <v>45485</v>
      </c>
      <c r="O386" s="20">
        <f>INDEX(Auxiliar!$D$5:$F$13,MATCH(Table1[[#This Row],[Tipologia_Testes]],Auxiliar!$B$5:$B$13,0),MATCH(Table1[[#This Row],[Complexidade]],Auxiliar!$D$4:$F$4,0))</f>
        <v>0.1</v>
      </c>
      <c r="P386" s="2" t="s">
        <v>1194</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50000000000001"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1170</v>
      </c>
      <c r="L387" s="28" t="s">
        <v>1168</v>
      </c>
      <c r="M387" s="20" t="s">
        <v>1177</v>
      </c>
      <c r="N387" s="47">
        <v>45485</v>
      </c>
      <c r="O387" s="20">
        <f>INDEX(Auxiliar!$D$5:$F$13,MATCH(Table1[[#This Row],[Tipologia_Testes]],Auxiliar!$B$5:$B$13,0),MATCH(Table1[[#This Row],[Complexidade]],Auxiliar!$D$4:$F$4,0))</f>
        <v>2</v>
      </c>
      <c r="P387" s="2" t="s">
        <v>1194</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50000000000001"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1171</v>
      </c>
      <c r="L388" s="28" t="s">
        <v>1168</v>
      </c>
      <c r="M388" s="20" t="s">
        <v>1177</v>
      </c>
      <c r="N388" s="47">
        <v>45485</v>
      </c>
      <c r="O388" s="20">
        <f>INDEX(Auxiliar!$D$5:$F$13,MATCH(Table1[[#This Row],[Tipologia_Testes]],Auxiliar!$B$5:$B$13,0),MATCH(Table1[[#This Row],[Complexidade]],Auxiliar!$D$4:$F$4,0))</f>
        <v>2</v>
      </c>
      <c r="P388" s="2" t="s">
        <v>1194</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50000000000001" hidden="1"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1173</v>
      </c>
      <c r="L389" s="28" t="s">
        <v>1168</v>
      </c>
      <c r="M389" s="20" t="s">
        <v>1177</v>
      </c>
      <c r="N389" s="47">
        <v>45485</v>
      </c>
      <c r="O389" s="20">
        <f>INDEX(Auxiliar!$D$5:$F$13,MATCH(Table1[[#This Row],[Tipologia_Testes]],Auxiliar!$B$5:$B$13,0),MATCH(Table1[[#This Row],[Complexidade]],Auxiliar!$D$4:$F$4,0))</f>
        <v>0.1</v>
      </c>
      <c r="P389" s="2" t="s">
        <v>1194</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50000000000001"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1170</v>
      </c>
      <c r="L390" s="28" t="s">
        <v>1168</v>
      </c>
      <c r="M390" s="20" t="s">
        <v>1177</v>
      </c>
      <c r="N390" s="47">
        <v>45485</v>
      </c>
      <c r="O390" s="20">
        <f>INDEX(Auxiliar!$D$5:$F$13,MATCH(Table1[[#This Row],[Tipologia_Testes]],Auxiliar!$B$5:$B$13,0),MATCH(Table1[[#This Row],[Complexidade]],Auxiliar!$D$4:$F$4,0))</f>
        <v>2</v>
      </c>
      <c r="P390" s="2" t="s">
        <v>1194</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50000000000001"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1171</v>
      </c>
      <c r="L391" s="28" t="s">
        <v>1168</v>
      </c>
      <c r="M391" s="20" t="s">
        <v>1177</v>
      </c>
      <c r="N391" s="47">
        <v>45485</v>
      </c>
      <c r="O391" s="20">
        <f>INDEX(Auxiliar!$D$5:$F$13,MATCH(Table1[[#This Row],[Tipologia_Testes]],Auxiliar!$B$5:$B$13,0),MATCH(Table1[[#This Row],[Complexidade]],Auxiliar!$D$4:$F$4,0))</f>
        <v>2</v>
      </c>
      <c r="P391" s="2" t="s">
        <v>1194</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50000000000001" hidden="1"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1173</v>
      </c>
      <c r="L392" s="28" t="s">
        <v>1168</v>
      </c>
      <c r="M392" s="20" t="s">
        <v>1177</v>
      </c>
      <c r="N392" s="47">
        <v>45485</v>
      </c>
      <c r="O392" s="20">
        <f>INDEX(Auxiliar!$D$5:$F$13,MATCH(Table1[[#This Row],[Tipologia_Testes]],Auxiliar!$B$5:$B$13,0),MATCH(Table1[[#This Row],[Complexidade]],Auxiliar!$D$4:$F$4,0))</f>
        <v>0.1</v>
      </c>
      <c r="P392" s="2" t="s">
        <v>1194</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50000000000001"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1170</v>
      </c>
      <c r="L393" s="28" t="s">
        <v>1168</v>
      </c>
      <c r="M393" s="20" t="s">
        <v>1177</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50000000000001"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1171</v>
      </c>
      <c r="L394" s="28" t="s">
        <v>1168</v>
      </c>
      <c r="M394" s="20" t="s">
        <v>1177</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50000000000001" hidden="1"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1173</v>
      </c>
      <c r="L395" s="28" t="s">
        <v>1168</v>
      </c>
      <c r="M395" s="20" t="s">
        <v>1177</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50000000000001"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1170</v>
      </c>
      <c r="L396" s="28" t="s">
        <v>1168</v>
      </c>
      <c r="M396" s="20" t="s">
        <v>1177</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50000000000001"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1171</v>
      </c>
      <c r="L397" s="28" t="s">
        <v>1168</v>
      </c>
      <c r="M397" s="20" t="s">
        <v>1177</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50000000000001" hidden="1"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1173</v>
      </c>
      <c r="L398" s="28" t="s">
        <v>1168</v>
      </c>
      <c r="M398" s="20" t="s">
        <v>1177</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50000000000001"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1170</v>
      </c>
      <c r="L399" s="28" t="s">
        <v>1168</v>
      </c>
      <c r="M399" s="20" t="s">
        <v>1177</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50000000000001"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1171</v>
      </c>
      <c r="L400" s="28" t="s">
        <v>1168</v>
      </c>
      <c r="M400" s="20" t="s">
        <v>1177</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50000000000001" hidden="1"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1173</v>
      </c>
      <c r="L401" s="28" t="s">
        <v>1168</v>
      </c>
      <c r="M401" s="20" t="s">
        <v>1177</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50000000000001"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1170</v>
      </c>
      <c r="L402" s="28" t="s">
        <v>1168</v>
      </c>
      <c r="M402" s="20" t="s">
        <v>1177</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50000000000001"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1171</v>
      </c>
      <c r="L403" s="28" t="s">
        <v>1168</v>
      </c>
      <c r="M403" s="20" t="s">
        <v>1177</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50000000000001" hidden="1"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1173</v>
      </c>
      <c r="L404" s="28" t="s">
        <v>1168</v>
      </c>
      <c r="M404" s="20" t="s">
        <v>1177</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50000000000001"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1170</v>
      </c>
      <c r="L405" s="28" t="s">
        <v>1168</v>
      </c>
      <c r="M405" s="20" t="s">
        <v>1177</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50000000000001"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1171</v>
      </c>
      <c r="L406" s="28" t="s">
        <v>1168</v>
      </c>
      <c r="M406" s="20" t="s">
        <v>1177</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50000000000001" hidden="1"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1173</v>
      </c>
      <c r="L407" s="28" t="s">
        <v>1168</v>
      </c>
      <c r="M407" s="20" t="s">
        <v>1177</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50000000000001"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1170</v>
      </c>
      <c r="L408" s="28" t="s">
        <v>1168</v>
      </c>
      <c r="M408" s="20" t="s">
        <v>1177</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50000000000001"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1171</v>
      </c>
      <c r="L409" s="28" t="s">
        <v>1168</v>
      </c>
      <c r="M409" s="20" t="s">
        <v>1177</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50000000000001" hidden="1"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1173</v>
      </c>
      <c r="L410" s="28" t="s">
        <v>1168</v>
      </c>
      <c r="M410" s="20" t="s">
        <v>1177</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50000000000001"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1170</v>
      </c>
      <c r="L411" s="28" t="s">
        <v>1168</v>
      </c>
      <c r="M411" s="20" t="s">
        <v>1177</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50000000000001"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1171</v>
      </c>
      <c r="L412" s="28" t="s">
        <v>1168</v>
      </c>
      <c r="M412" s="20" t="s">
        <v>1177</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50000000000001" hidden="1"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1173</v>
      </c>
      <c r="L413" s="28" t="s">
        <v>1168</v>
      </c>
      <c r="M413" s="20" t="s">
        <v>1177</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50000000000001" hidden="1" customHeight="1">
      <c r="B414" s="2" t="s">
        <v>26</v>
      </c>
      <c r="C414" s="2" t="s">
        <v>54</v>
      </c>
      <c r="D414" s="2" t="s">
        <v>124</v>
      </c>
      <c r="E414" s="2" t="s">
        <v>38</v>
      </c>
      <c r="F414" s="2" t="s">
        <v>123</v>
      </c>
      <c r="G414" s="2" t="s">
        <v>1960</v>
      </c>
      <c r="H414" s="56" t="str">
        <f>Table1[[#This Row],[Tabela]]&amp;Table1[[#This Row],[Campo]]</f>
        <v>PROPERTY_ENERGY_CERTIFICATECURRENT_ENERGY_RATING_PERCENTAGE</v>
      </c>
      <c r="I414" s="2" t="s">
        <v>612</v>
      </c>
      <c r="J414" s="42">
        <f>VLOOKUP(Table1[[#This Row],[Status]],Auxiliar!$B$16:$C$24,2,0)</f>
        <v>1</v>
      </c>
      <c r="K414" s="2" t="s">
        <v>1170</v>
      </c>
      <c r="L414" s="28" t="s">
        <v>1168</v>
      </c>
      <c r="M414" s="20" t="s">
        <v>1177</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6">
        <f>+VLOOKUP(CONCATENATE(Table1[[#This Row],[Tabela]],Table1[[#This Row],[Campo]]),'2. Status Detalhe Campos FY24'!A:J,9,FALSE)</f>
        <v>0</v>
      </c>
    </row>
    <row r="415" spans="2:24" ht="17.850000000000001" hidden="1" customHeight="1">
      <c r="B415" s="2" t="s">
        <v>26</v>
      </c>
      <c r="C415" s="2" t="s">
        <v>54</v>
      </c>
      <c r="D415" s="2" t="s">
        <v>124</v>
      </c>
      <c r="E415" s="2" t="s">
        <v>38</v>
      </c>
      <c r="F415" s="2" t="s">
        <v>123</v>
      </c>
      <c r="G415" s="2" t="s">
        <v>1960</v>
      </c>
      <c r="H415" s="56" t="str">
        <f>Table1[[#This Row],[Tabela]]&amp;Table1[[#This Row],[Campo]]</f>
        <v>PROPERTY_ENERGY_CERTIFICATECURRENT_ENERGY_RATING_PERCENTAGE</v>
      </c>
      <c r="I415" s="2" t="s">
        <v>612</v>
      </c>
      <c r="J415" s="42">
        <f>VLOOKUP(Table1[[#This Row],[Status]],Auxiliar!$B$16:$C$24,2,0)</f>
        <v>1</v>
      </c>
      <c r="K415" s="2" t="s">
        <v>1171</v>
      </c>
      <c r="L415" s="28" t="s">
        <v>1168</v>
      </c>
      <c r="M415" s="20" t="s">
        <v>1177</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6">
        <f>+VLOOKUP(CONCATENATE(Table1[[#This Row],[Tabela]],Table1[[#This Row],[Campo]]),'2. Status Detalhe Campos FY24'!A:J,9,FALSE)</f>
        <v>0</v>
      </c>
    </row>
    <row r="416" spans="2:24" ht="17.850000000000001" hidden="1" customHeight="1">
      <c r="B416" s="2" t="s">
        <v>26</v>
      </c>
      <c r="C416" s="2" t="s">
        <v>54</v>
      </c>
      <c r="D416" s="2" t="s">
        <v>124</v>
      </c>
      <c r="E416" s="2" t="s">
        <v>38</v>
      </c>
      <c r="F416" s="2" t="s">
        <v>123</v>
      </c>
      <c r="G416" s="64" t="s">
        <v>2438</v>
      </c>
      <c r="H416" s="56" t="str">
        <f>Table1[[#This Row],[Tabela]]&amp;Table1[[#This Row],[Campo]]</f>
        <v>PROPERTY_ENERGY_CERTIFICATEGPS_LATITUDE</v>
      </c>
      <c r="I416" s="2" t="s">
        <v>612</v>
      </c>
      <c r="J416" s="42">
        <f>VLOOKUP(Table1[[#This Row],[Status]],Auxiliar!$B$16:$C$24,2,0)</f>
        <v>1</v>
      </c>
      <c r="K416" s="2" t="s">
        <v>1170</v>
      </c>
      <c r="L416" s="28" t="s">
        <v>1168</v>
      </c>
      <c r="M416" s="20" t="s">
        <v>1177</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50000000000001" hidden="1" customHeight="1">
      <c r="B417" s="2" t="s">
        <v>26</v>
      </c>
      <c r="C417" s="2" t="s">
        <v>54</v>
      </c>
      <c r="D417" s="2" t="s">
        <v>124</v>
      </c>
      <c r="E417" s="2" t="s">
        <v>38</v>
      </c>
      <c r="F417" s="2" t="s">
        <v>123</v>
      </c>
      <c r="G417" s="64" t="s">
        <v>2439</v>
      </c>
      <c r="H417" s="56" t="str">
        <f>Table1[[#This Row],[Tabela]]&amp;Table1[[#This Row],[Campo]]</f>
        <v>PROPERTY_ENERGY_CERTIFICATEGPS_LONGITUDE</v>
      </c>
      <c r="I417" s="2" t="s">
        <v>612</v>
      </c>
      <c r="J417" s="42">
        <f>VLOOKUP(Table1[[#This Row],[Status]],Auxiliar!$B$16:$C$24,2,0)</f>
        <v>1</v>
      </c>
      <c r="K417" s="2" t="s">
        <v>1170</v>
      </c>
      <c r="L417" s="28" t="s">
        <v>1168</v>
      </c>
      <c r="M417" s="20" t="s">
        <v>1177</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599999999999994" hidden="1" customHeight="1">
      <c r="B418" s="2" t="s">
        <v>26</v>
      </c>
      <c r="C418" s="2" t="s">
        <v>54</v>
      </c>
      <c r="D418" s="2" t="s">
        <v>124</v>
      </c>
      <c r="E418" s="2" t="s">
        <v>38</v>
      </c>
      <c r="F418" s="2" t="s">
        <v>123</v>
      </c>
      <c r="G418" s="2" t="s">
        <v>1960</v>
      </c>
      <c r="H418" s="56" t="str">
        <f>Table1[[#This Row],[Tabela]]&amp;Table1[[#This Row],[Campo]]</f>
        <v>PROPERTY_ENERGY_CERTIFICATECURRENT_ENERGY_RATING_PERCENTAGE</v>
      </c>
      <c r="I418" s="2" t="s">
        <v>612</v>
      </c>
      <c r="J418" s="42">
        <f>VLOOKUP(Table1[[#This Row],[Status]],Auxiliar!$B$16:$C$24,2,0)</f>
        <v>1</v>
      </c>
      <c r="K418" s="2" t="s">
        <v>1173</v>
      </c>
      <c r="L418" s="28" t="s">
        <v>1168</v>
      </c>
      <c r="M418" s="20" t="s">
        <v>1177</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6">
        <f>+VLOOKUP(CONCATENATE(Table1[[#This Row],[Tabela]],Table1[[#This Row],[Campo]]),'2. Status Detalhe Campos FY24'!A:J,9,FALSE)</f>
        <v>0</v>
      </c>
    </row>
    <row r="419" spans="2:24" ht="17.850000000000001" hidden="1"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1167</v>
      </c>
      <c r="L419" s="28" t="s">
        <v>1168</v>
      </c>
      <c r="M419" s="20" t="s">
        <v>1169</v>
      </c>
      <c r="N419" s="47">
        <v>45512</v>
      </c>
      <c r="O419" s="20">
        <f>INDEX(Auxiliar!$D$5:$F$13,MATCH(Table1[[#This Row],[Tipologia_Testes]],Auxiliar!$B$5:$B$13,0),MATCH(Table1[[#This Row],[Complexidade]],Auxiliar!$D$4:$F$4,0))</f>
        <v>8</v>
      </c>
      <c r="P419" s="22" t="s">
        <v>1195</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50000000000001" hidden="1"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1170</v>
      </c>
      <c r="L420" s="28" t="s">
        <v>1176</v>
      </c>
      <c r="M420" s="20" t="s">
        <v>1177</v>
      </c>
      <c r="N420" s="47">
        <v>45499</v>
      </c>
      <c r="O420" s="20">
        <f>INDEX(Auxiliar!$D$5:$F$13,MATCH(Table1[[#This Row],[Tipologia_Testes]],Auxiliar!$B$5:$B$13,0),MATCH(Table1[[#This Row],[Complexidade]],Auxiliar!$D$4:$F$4,0))</f>
        <v>2</v>
      </c>
      <c r="P420" s="2" t="s">
        <v>1190</v>
      </c>
      <c r="Q420" s="2" t="s">
        <v>1187</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50000000000001" hidden="1"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1171</v>
      </c>
      <c r="L421" s="28" t="s">
        <v>1176</v>
      </c>
      <c r="M421" s="20" t="s">
        <v>1177</v>
      </c>
      <c r="N421" s="47">
        <v>45499</v>
      </c>
      <c r="O421" s="20">
        <f>INDEX(Auxiliar!$D$5:$F$13,MATCH(Table1[[#This Row],[Tipologia_Testes]],Auxiliar!$B$5:$B$13,0),MATCH(Table1[[#This Row],[Complexidade]],Auxiliar!$D$4:$F$4,0))</f>
        <v>2</v>
      </c>
      <c r="P421" s="2" t="s">
        <v>1190</v>
      </c>
      <c r="Q421" s="2" t="s">
        <v>1187</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50000000000001" hidden="1"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1173</v>
      </c>
      <c r="L422" s="28" t="s">
        <v>1176</v>
      </c>
      <c r="M422" s="20" t="s">
        <v>1177</v>
      </c>
      <c r="N422" s="47">
        <v>45499</v>
      </c>
      <c r="O422" s="20">
        <f>INDEX(Auxiliar!$D$5:$F$13,MATCH(Table1[[#This Row],[Tipologia_Testes]],Auxiliar!$B$5:$B$13,0),MATCH(Table1[[#This Row],[Complexidade]],Auxiliar!$D$4:$F$4,0))</f>
        <v>0.1</v>
      </c>
      <c r="P422" s="2" t="s">
        <v>1190</v>
      </c>
      <c r="Q422" s="2" t="s">
        <v>1187</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50000000000001" hidden="1"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1170</v>
      </c>
      <c r="L423" s="28" t="s">
        <v>1176</v>
      </c>
      <c r="M423" s="20" t="s">
        <v>1177</v>
      </c>
      <c r="N423" s="47">
        <v>45499</v>
      </c>
      <c r="O423" s="20">
        <f>INDEX(Auxiliar!$D$5:$F$13,MATCH(Table1[[#This Row],[Tipologia_Testes]],Auxiliar!$B$5:$B$13,0),MATCH(Table1[[#This Row],[Complexidade]],Auxiliar!$D$4:$F$4,0))</f>
        <v>2</v>
      </c>
      <c r="P423" s="2" t="s">
        <v>1190</v>
      </c>
      <c r="Q423" s="2" t="s">
        <v>1187</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50000000000001" hidden="1"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1171</v>
      </c>
      <c r="L424" s="28" t="s">
        <v>1176</v>
      </c>
      <c r="M424" s="20" t="s">
        <v>1177</v>
      </c>
      <c r="N424" s="47">
        <v>45499</v>
      </c>
      <c r="O424" s="20">
        <f>INDEX(Auxiliar!$D$5:$F$13,MATCH(Table1[[#This Row],[Tipologia_Testes]],Auxiliar!$B$5:$B$13,0),MATCH(Table1[[#This Row],[Complexidade]],Auxiliar!$D$4:$F$4,0))</f>
        <v>2</v>
      </c>
      <c r="P424" s="2" t="s">
        <v>1190</v>
      </c>
      <c r="Q424" s="2" t="s">
        <v>1187</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50000000000001" hidden="1"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1173</v>
      </c>
      <c r="L425" s="28" t="s">
        <v>1176</v>
      </c>
      <c r="M425" s="20" t="s">
        <v>1177</v>
      </c>
      <c r="N425" s="47">
        <v>45499</v>
      </c>
      <c r="O425" s="20">
        <f>INDEX(Auxiliar!$D$5:$F$13,MATCH(Table1[[#This Row],[Tipologia_Testes]],Auxiliar!$B$5:$B$13,0),MATCH(Table1[[#This Row],[Complexidade]],Auxiliar!$D$4:$F$4,0))</f>
        <v>0.1</v>
      </c>
      <c r="P425" s="2" t="s">
        <v>1190</v>
      </c>
      <c r="Q425" s="2" t="s">
        <v>1187</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50000000000001" hidden="1"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1170</v>
      </c>
      <c r="L426" s="28" t="s">
        <v>1176</v>
      </c>
      <c r="M426" s="20" t="s">
        <v>1177</v>
      </c>
      <c r="N426" s="47">
        <v>45499</v>
      </c>
      <c r="O426" s="20">
        <f>INDEX(Auxiliar!$D$5:$F$13,MATCH(Table1[[#This Row],[Tipologia_Testes]],Auxiliar!$B$5:$B$13,0),MATCH(Table1[[#This Row],[Complexidade]],Auxiliar!$D$4:$F$4,0))</f>
        <v>2</v>
      </c>
      <c r="P426" s="2" t="s">
        <v>1190</v>
      </c>
      <c r="Q426" s="2" t="s">
        <v>1187</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50000000000001" hidden="1"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1171</v>
      </c>
      <c r="L427" s="28" t="s">
        <v>1176</v>
      </c>
      <c r="M427" s="20" t="s">
        <v>1177</v>
      </c>
      <c r="N427" s="47">
        <v>45499</v>
      </c>
      <c r="O427" s="20">
        <f>INDEX(Auxiliar!$D$5:$F$13,MATCH(Table1[[#This Row],[Tipologia_Testes]],Auxiliar!$B$5:$B$13,0),MATCH(Table1[[#This Row],[Complexidade]],Auxiliar!$D$4:$F$4,0))</f>
        <v>2</v>
      </c>
      <c r="P427" s="2" t="s">
        <v>1190</v>
      </c>
      <c r="Q427" s="2" t="s">
        <v>1187</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50000000000001" hidden="1"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1173</v>
      </c>
      <c r="L428" s="28" t="s">
        <v>1176</v>
      </c>
      <c r="M428" s="20" t="s">
        <v>1177</v>
      </c>
      <c r="N428" s="47">
        <v>45499</v>
      </c>
      <c r="O428" s="20">
        <f>INDEX(Auxiliar!$D$5:$F$13,MATCH(Table1[[#This Row],[Tipologia_Testes]],Auxiliar!$B$5:$B$13,0),MATCH(Table1[[#This Row],[Complexidade]],Auxiliar!$D$4:$F$4,0))</f>
        <v>0.1</v>
      </c>
      <c r="P428" s="2" t="s">
        <v>1190</v>
      </c>
      <c r="Q428" s="2" t="s">
        <v>1187</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50000000000001" hidden="1"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1170</v>
      </c>
      <c r="L429" s="28" t="s">
        <v>1188</v>
      </c>
      <c r="M429" s="20" t="s">
        <v>1177</v>
      </c>
      <c r="N429" s="47">
        <v>45485</v>
      </c>
      <c r="O429" s="20">
        <f>INDEX(Auxiliar!$D$5:$F$13,MATCH(Table1[[#This Row],[Tipologia_Testes]],Auxiliar!$B$5:$B$13,0),MATCH(Table1[[#This Row],[Complexidade]],Auxiliar!$D$4:$F$4,0))</f>
        <v>2</v>
      </c>
      <c r="P429" s="2" t="s">
        <v>1196</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50000000000001" hidden="1"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1170</v>
      </c>
      <c r="L430" s="28" t="s">
        <v>1176</v>
      </c>
      <c r="M430" s="20" t="s">
        <v>1177</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50000000000001" hidden="1"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1171</v>
      </c>
      <c r="L431" s="28" t="s">
        <v>1176</v>
      </c>
      <c r="M431" s="20" t="s">
        <v>1177</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50000000000001" hidden="1"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1173</v>
      </c>
      <c r="L432" s="28" t="s">
        <v>1176</v>
      </c>
      <c r="M432" s="20" t="s">
        <v>1177</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50000000000001" hidden="1"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1170</v>
      </c>
      <c r="L433" s="28" t="s">
        <v>1176</v>
      </c>
      <c r="M433" s="20" t="s">
        <v>1177</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50000000000001" hidden="1"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1171</v>
      </c>
      <c r="L434" s="28" t="s">
        <v>1176</v>
      </c>
      <c r="M434" s="20" t="s">
        <v>1177</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50000000000001" hidden="1"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1173</v>
      </c>
      <c r="L435" s="28" t="s">
        <v>1176</v>
      </c>
      <c r="M435" s="20" t="s">
        <v>1177</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50000000000001" hidden="1"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1170</v>
      </c>
      <c r="L436" s="28" t="s">
        <v>1176</v>
      </c>
      <c r="M436" s="20" t="s">
        <v>1177</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50000000000001" hidden="1"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1171</v>
      </c>
      <c r="L437" s="28" t="s">
        <v>1176</v>
      </c>
      <c r="M437" s="20" t="s">
        <v>1177</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50000000000001" hidden="1"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1173</v>
      </c>
      <c r="L438" s="28" t="s">
        <v>1176</v>
      </c>
      <c r="M438" s="20" t="s">
        <v>1177</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50000000000001" hidden="1"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1170</v>
      </c>
      <c r="L439" s="28" t="s">
        <v>1176</v>
      </c>
      <c r="M439" s="20" t="s">
        <v>1177</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50000000000001" hidden="1"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1171</v>
      </c>
      <c r="L440" s="28" t="s">
        <v>1176</v>
      </c>
      <c r="M440" s="20" t="s">
        <v>1177</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50000000000001" hidden="1"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1173</v>
      </c>
      <c r="L441" s="28" t="s">
        <v>1176</v>
      </c>
      <c r="M441" s="20" t="s">
        <v>1177</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50000000000001" hidden="1"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1170</v>
      </c>
      <c r="L442" s="28" t="s">
        <v>1176</v>
      </c>
      <c r="M442" s="20" t="s">
        <v>1177</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50000000000001" hidden="1"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1171</v>
      </c>
      <c r="L443" s="28" t="s">
        <v>1176</v>
      </c>
      <c r="M443" s="20" t="s">
        <v>1177</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50000000000001" hidden="1"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1173</v>
      </c>
      <c r="L444" s="28" t="s">
        <v>1176</v>
      </c>
      <c r="M444" s="20" t="s">
        <v>1177</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50000000000001" hidden="1"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1170</v>
      </c>
      <c r="L445" s="28" t="s">
        <v>1176</v>
      </c>
      <c r="M445" s="20" t="s">
        <v>1177</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50000000000001" hidden="1"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1171</v>
      </c>
      <c r="L446" s="28" t="s">
        <v>1176</v>
      </c>
      <c r="M446" s="20" t="s">
        <v>1177</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50000000000001" hidden="1"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1173</v>
      </c>
      <c r="L447" s="28" t="s">
        <v>1176</v>
      </c>
      <c r="M447" s="20" t="s">
        <v>1177</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50000000000001" hidden="1"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1170</v>
      </c>
      <c r="L448" s="28" t="s">
        <v>1176</v>
      </c>
      <c r="M448" s="20" t="s">
        <v>1177</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50000000000001" hidden="1"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1171</v>
      </c>
      <c r="L449" s="28" t="s">
        <v>1176</v>
      </c>
      <c r="M449" s="20" t="s">
        <v>1177</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50000000000001" hidden="1"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1173</v>
      </c>
      <c r="L450" s="28" t="s">
        <v>1176</v>
      </c>
      <c r="M450" s="20" t="s">
        <v>1177</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50000000000001" hidden="1"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1170</v>
      </c>
      <c r="L451" s="28" t="s">
        <v>1176</v>
      </c>
      <c r="M451" s="20" t="s">
        <v>1177</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50000000000001" hidden="1"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1171</v>
      </c>
      <c r="L452" s="28" t="s">
        <v>1176</v>
      </c>
      <c r="M452" s="20" t="s">
        <v>1177</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50000000000001" hidden="1"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1173</v>
      </c>
      <c r="L453" s="28" t="s">
        <v>1176</v>
      </c>
      <c r="M453" s="20" t="s">
        <v>1177</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50000000000001" hidden="1"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1170</v>
      </c>
      <c r="L454" s="28" t="s">
        <v>1176</v>
      </c>
      <c r="M454" s="20" t="s">
        <v>1177</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50000000000001" hidden="1"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1171</v>
      </c>
      <c r="L455" s="28" t="s">
        <v>1176</v>
      </c>
      <c r="M455" s="20" t="s">
        <v>1177</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50000000000001" hidden="1"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1173</v>
      </c>
      <c r="L456" s="28" t="s">
        <v>1176</v>
      </c>
      <c r="M456" s="20" t="s">
        <v>1177</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50000000000001" hidden="1"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1170</v>
      </c>
      <c r="L457" s="28" t="s">
        <v>1188</v>
      </c>
      <c r="M457" s="20" t="s">
        <v>1177</v>
      </c>
      <c r="N457" s="47">
        <v>45485</v>
      </c>
      <c r="O457" s="20">
        <f>INDEX(Auxiliar!$D$5:$F$13,MATCH(Table1[[#This Row],[Tipologia_Testes]],Auxiliar!$B$5:$B$13,0),MATCH(Table1[[#This Row],[Complexidade]],Auxiliar!$D$4:$F$4,0))</f>
        <v>2</v>
      </c>
      <c r="P457" s="2" t="s">
        <v>1196</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50000000000001" hidden="1"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1170</v>
      </c>
      <c r="L458" s="28" t="s">
        <v>1188</v>
      </c>
      <c r="M458" s="20" t="s">
        <v>1177</v>
      </c>
      <c r="N458" s="47">
        <v>45485</v>
      </c>
      <c r="O458" s="20">
        <f>INDEX(Auxiliar!$D$5:$F$13,MATCH(Table1[[#This Row],[Tipologia_Testes]],Auxiliar!$B$5:$B$13,0),MATCH(Table1[[#This Row],[Complexidade]],Auxiliar!$D$4:$F$4,0))</f>
        <v>2</v>
      </c>
      <c r="P458" s="2" t="s">
        <v>1196</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50000000000001" hidden="1"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1170</v>
      </c>
      <c r="L459" s="28" t="s">
        <v>1176</v>
      </c>
      <c r="M459" s="20" t="s">
        <v>1177</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50000000000001" hidden="1"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1171</v>
      </c>
      <c r="L460" s="28" t="s">
        <v>1176</v>
      </c>
      <c r="M460" s="20" t="s">
        <v>1177</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50000000000001" hidden="1"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1173</v>
      </c>
      <c r="L461" s="28" t="s">
        <v>1176</v>
      </c>
      <c r="M461" s="20" t="s">
        <v>1177</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50000000000001" hidden="1"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1170</v>
      </c>
      <c r="L462" s="28" t="s">
        <v>1176</v>
      </c>
      <c r="M462" s="20" t="s">
        <v>1177</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50000000000001" hidden="1"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1171</v>
      </c>
      <c r="L463" s="28" t="s">
        <v>1176</v>
      </c>
      <c r="M463" s="20" t="s">
        <v>1177</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50000000000001" hidden="1"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1170</v>
      </c>
      <c r="L464" s="28" t="s">
        <v>1176</v>
      </c>
      <c r="M464" s="20" t="s">
        <v>1177</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599999999999994" hidden="1"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1173</v>
      </c>
      <c r="L465" s="28" t="s">
        <v>1176</v>
      </c>
      <c r="M465" s="20" t="s">
        <v>1177</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50000000000001" hidden="1"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1167</v>
      </c>
      <c r="L466" s="28" t="s">
        <v>1168</v>
      </c>
      <c r="M466" s="20" t="s">
        <v>1169</v>
      </c>
      <c r="N466" s="47">
        <v>45512</v>
      </c>
      <c r="O466" s="20">
        <f>INDEX(Auxiliar!$D$5:$F$13,MATCH(Table1[[#This Row],[Tipologia_Testes]],Auxiliar!$B$5:$B$13,0),MATCH(Table1[[#This Row],[Complexidade]],Auxiliar!$D$4:$F$4,0))</f>
        <v>8</v>
      </c>
      <c r="P466" s="22" t="s">
        <v>1197</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50000000000001" hidden="1"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1170</v>
      </c>
      <c r="L467" s="28" t="s">
        <v>1168</v>
      </c>
      <c r="M467" s="20" t="s">
        <v>1178</v>
      </c>
      <c r="N467" s="47">
        <v>45499</v>
      </c>
      <c r="O467" s="20">
        <f>INDEX(Auxiliar!$D$5:$F$13,MATCH(Table1[[#This Row],[Tipologia_Testes]],Auxiliar!$B$5:$B$13,0),MATCH(Table1[[#This Row],[Complexidade]],Auxiliar!$D$4:$F$4,0))</f>
        <v>4</v>
      </c>
      <c r="P467" s="2" t="s">
        <v>1190</v>
      </c>
      <c r="Q467" s="2" t="s">
        <v>1187</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50000000000001" hidden="1"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1171</v>
      </c>
      <c r="L468" s="28" t="s">
        <v>1168</v>
      </c>
      <c r="M468" s="20" t="s">
        <v>1178</v>
      </c>
      <c r="N468" s="47">
        <v>45499</v>
      </c>
      <c r="O468" s="20">
        <f>INDEX(Auxiliar!$D$5:$F$13,MATCH(Table1[[#This Row],[Tipologia_Testes]],Auxiliar!$B$5:$B$13,0),MATCH(Table1[[#This Row],[Complexidade]],Auxiliar!$D$4:$F$4,0))</f>
        <v>4</v>
      </c>
      <c r="P468" s="2" t="s">
        <v>1190</v>
      </c>
      <c r="Q468" s="2" t="s">
        <v>1187</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50000000000001" hidden="1"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1173</v>
      </c>
      <c r="L469" s="28" t="s">
        <v>1168</v>
      </c>
      <c r="M469" s="20" t="s">
        <v>1178</v>
      </c>
      <c r="N469" s="47">
        <v>45499</v>
      </c>
      <c r="O469" s="20">
        <f>INDEX(Auxiliar!$D$5:$F$13,MATCH(Table1[[#This Row],[Tipologia_Testes]],Auxiliar!$B$5:$B$13,0),MATCH(Table1[[#This Row],[Complexidade]],Auxiliar!$D$4:$F$4,0))</f>
        <v>0.1</v>
      </c>
      <c r="P469" s="2" t="s">
        <v>1190</v>
      </c>
      <c r="Q469" s="2" t="s">
        <v>1187</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50000000000001" hidden="1"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1170</v>
      </c>
      <c r="L470" s="28" t="s">
        <v>1168</v>
      </c>
      <c r="M470" s="20" t="s">
        <v>1178</v>
      </c>
      <c r="N470" s="47">
        <v>45499</v>
      </c>
      <c r="O470" s="20">
        <f>INDEX(Auxiliar!$D$5:$F$13,MATCH(Table1[[#This Row],[Tipologia_Testes]],Auxiliar!$B$5:$B$13,0),MATCH(Table1[[#This Row],[Complexidade]],Auxiliar!$D$4:$F$4,0))</f>
        <v>4</v>
      </c>
      <c r="P470" s="2" t="s">
        <v>1190</v>
      </c>
      <c r="Q470" s="2" t="s">
        <v>1187</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50000000000001" hidden="1"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1171</v>
      </c>
      <c r="L471" s="28" t="s">
        <v>1168</v>
      </c>
      <c r="M471" s="20" t="s">
        <v>1178</v>
      </c>
      <c r="N471" s="47">
        <v>45499</v>
      </c>
      <c r="O471" s="20">
        <f>INDEX(Auxiliar!$D$5:$F$13,MATCH(Table1[[#This Row],[Tipologia_Testes]],Auxiliar!$B$5:$B$13,0),MATCH(Table1[[#This Row],[Complexidade]],Auxiliar!$D$4:$F$4,0))</f>
        <v>4</v>
      </c>
      <c r="P471" s="2" t="s">
        <v>1190</v>
      </c>
      <c r="Q471" s="2" t="s">
        <v>1187</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50000000000001" hidden="1"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1173</v>
      </c>
      <c r="L472" s="28" t="s">
        <v>1168</v>
      </c>
      <c r="M472" s="20" t="s">
        <v>1178</v>
      </c>
      <c r="N472" s="47">
        <v>45499</v>
      </c>
      <c r="O472" s="20">
        <f>INDEX(Auxiliar!$D$5:$F$13,MATCH(Table1[[#This Row],[Tipologia_Testes]],Auxiliar!$B$5:$B$13,0),MATCH(Table1[[#This Row],[Complexidade]],Auxiliar!$D$4:$F$4,0))</f>
        <v>0.1</v>
      </c>
      <c r="P472" s="2" t="s">
        <v>1190</v>
      </c>
      <c r="Q472" s="2" t="s">
        <v>1187</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50000000000001" hidden="1"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1170</v>
      </c>
      <c r="L473" s="28" t="s">
        <v>1168</v>
      </c>
      <c r="M473" s="20" t="s">
        <v>1178</v>
      </c>
      <c r="N473" s="47">
        <v>45499</v>
      </c>
      <c r="O473" s="20">
        <f>INDEX(Auxiliar!$D$5:$F$13,MATCH(Table1[[#This Row],[Tipologia_Testes]],Auxiliar!$B$5:$B$13,0),MATCH(Table1[[#This Row],[Complexidade]],Auxiliar!$D$4:$F$4,0))</f>
        <v>4</v>
      </c>
      <c r="P473" s="2" t="s">
        <v>1190</v>
      </c>
      <c r="Q473" s="2" t="s">
        <v>1187</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50000000000001" hidden="1"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1171</v>
      </c>
      <c r="L474" s="28" t="s">
        <v>1168</v>
      </c>
      <c r="M474" s="20" t="s">
        <v>1178</v>
      </c>
      <c r="N474" s="47">
        <v>45499</v>
      </c>
      <c r="O474" s="20">
        <f>INDEX(Auxiliar!$D$5:$F$13,MATCH(Table1[[#This Row],[Tipologia_Testes]],Auxiliar!$B$5:$B$13,0),MATCH(Table1[[#This Row],[Complexidade]],Auxiliar!$D$4:$F$4,0))</f>
        <v>4</v>
      </c>
      <c r="P474" s="2" t="s">
        <v>1190</v>
      </c>
      <c r="Q474" s="2" t="s">
        <v>1187</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50000000000001" hidden="1"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1173</v>
      </c>
      <c r="L475" s="28" t="s">
        <v>1168</v>
      </c>
      <c r="M475" s="20" t="s">
        <v>1178</v>
      </c>
      <c r="N475" s="47">
        <v>45499</v>
      </c>
      <c r="O475" s="20">
        <f>INDEX(Auxiliar!$D$5:$F$13,MATCH(Table1[[#This Row],[Tipologia_Testes]],Auxiliar!$B$5:$B$13,0),MATCH(Table1[[#This Row],[Complexidade]],Auxiliar!$D$4:$F$4,0))</f>
        <v>0.1</v>
      </c>
      <c r="P475" s="2" t="s">
        <v>1190</v>
      </c>
      <c r="Q475" s="2" t="s">
        <v>1187</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50000000000001" hidden="1"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1170</v>
      </c>
      <c r="L476" s="28" t="s">
        <v>1168</v>
      </c>
      <c r="M476" s="20" t="s">
        <v>1178</v>
      </c>
      <c r="N476" s="47">
        <v>45499</v>
      </c>
      <c r="O476" s="20">
        <f>INDEX(Auxiliar!$D$5:$F$13,MATCH(Table1[[#This Row],[Tipologia_Testes]],Auxiliar!$B$5:$B$13,0),MATCH(Table1[[#This Row],[Complexidade]],Auxiliar!$D$4:$F$4,0))</f>
        <v>4</v>
      </c>
      <c r="P476" s="2" t="s">
        <v>1190</v>
      </c>
      <c r="Q476" s="2" t="s">
        <v>1187</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50000000000001" hidden="1"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1171</v>
      </c>
      <c r="L477" s="28" t="s">
        <v>1168</v>
      </c>
      <c r="M477" s="20" t="s">
        <v>1178</v>
      </c>
      <c r="N477" s="47">
        <v>45499</v>
      </c>
      <c r="O477" s="20">
        <f>INDEX(Auxiliar!$D$5:$F$13,MATCH(Table1[[#This Row],[Tipologia_Testes]],Auxiliar!$B$5:$B$13,0),MATCH(Table1[[#This Row],[Complexidade]],Auxiliar!$D$4:$F$4,0))</f>
        <v>4</v>
      </c>
      <c r="P477" s="2" t="s">
        <v>1190</v>
      </c>
      <c r="Q477" s="2" t="s">
        <v>1187</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50000000000001" hidden="1"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1173</v>
      </c>
      <c r="L478" s="28" t="s">
        <v>1168</v>
      </c>
      <c r="M478" s="20" t="s">
        <v>1178</v>
      </c>
      <c r="N478" s="47">
        <v>45499</v>
      </c>
      <c r="O478" s="20">
        <f>INDEX(Auxiliar!$D$5:$F$13,MATCH(Table1[[#This Row],[Tipologia_Testes]],Auxiliar!$B$5:$B$13,0),MATCH(Table1[[#This Row],[Complexidade]],Auxiliar!$D$4:$F$4,0))</f>
        <v>0.1</v>
      </c>
      <c r="P478" s="2" t="s">
        <v>1190</v>
      </c>
      <c r="Q478" s="2" t="s">
        <v>1187</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50000000000001" hidden="1"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1170</v>
      </c>
      <c r="L479" s="28" t="s">
        <v>1168</v>
      </c>
      <c r="M479" s="20" t="s">
        <v>1178</v>
      </c>
      <c r="N479" s="47">
        <v>45499</v>
      </c>
      <c r="O479" s="20">
        <f>INDEX(Auxiliar!$D$5:$F$13,MATCH(Table1[[#This Row],[Tipologia_Testes]],Auxiliar!$B$5:$B$13,0),MATCH(Table1[[#This Row],[Complexidade]],Auxiliar!$D$4:$F$4,0))</f>
        <v>4</v>
      </c>
      <c r="P479" s="2" t="s">
        <v>1190</v>
      </c>
      <c r="Q479" s="2" t="s">
        <v>1187</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50000000000001" hidden="1"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1171</v>
      </c>
      <c r="L480" s="28" t="s">
        <v>1168</v>
      </c>
      <c r="M480" s="20" t="s">
        <v>1178</v>
      </c>
      <c r="N480" s="47">
        <v>45499</v>
      </c>
      <c r="O480" s="20">
        <f>INDEX(Auxiliar!$D$5:$F$13,MATCH(Table1[[#This Row],[Tipologia_Testes]],Auxiliar!$B$5:$B$13,0),MATCH(Table1[[#This Row],[Complexidade]],Auxiliar!$D$4:$F$4,0))</f>
        <v>4</v>
      </c>
      <c r="P480" s="2" t="s">
        <v>1190</v>
      </c>
      <c r="Q480" s="2" t="s">
        <v>1187</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50000000000001" hidden="1"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1173</v>
      </c>
      <c r="L481" s="28" t="s">
        <v>1168</v>
      </c>
      <c r="M481" s="20" t="s">
        <v>1178</v>
      </c>
      <c r="N481" s="47">
        <v>45499</v>
      </c>
      <c r="O481" s="20">
        <f>INDEX(Auxiliar!$D$5:$F$13,MATCH(Table1[[#This Row],[Tipologia_Testes]],Auxiliar!$B$5:$B$13,0),MATCH(Table1[[#This Row],[Complexidade]],Auxiliar!$D$4:$F$4,0))</f>
        <v>0.1</v>
      </c>
      <c r="P481" s="2" t="s">
        <v>1190</v>
      </c>
      <c r="Q481" s="2" t="s">
        <v>1187</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50000000000001" hidden="1"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1170</v>
      </c>
      <c r="L482" s="28" t="s">
        <v>1168</v>
      </c>
      <c r="M482" s="20" t="s">
        <v>1178</v>
      </c>
      <c r="N482" s="47">
        <v>45499</v>
      </c>
      <c r="O482" s="20">
        <f>INDEX(Auxiliar!$D$5:$F$13,MATCH(Table1[[#This Row],[Tipologia_Testes]],Auxiliar!$B$5:$B$13,0),MATCH(Table1[[#This Row],[Complexidade]],Auxiliar!$D$4:$F$4,0))</f>
        <v>4</v>
      </c>
      <c r="P482" s="2" t="s">
        <v>1190</v>
      </c>
      <c r="Q482" s="2" t="s">
        <v>1187</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50000000000001" hidden="1"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1171</v>
      </c>
      <c r="L483" s="28" t="s">
        <v>1168</v>
      </c>
      <c r="M483" s="20" t="s">
        <v>1178</v>
      </c>
      <c r="N483" s="47">
        <v>45499</v>
      </c>
      <c r="O483" s="20">
        <f>INDEX(Auxiliar!$D$5:$F$13,MATCH(Table1[[#This Row],[Tipologia_Testes]],Auxiliar!$B$5:$B$13,0),MATCH(Table1[[#This Row],[Complexidade]],Auxiliar!$D$4:$F$4,0))</f>
        <v>4</v>
      </c>
      <c r="P483" s="2" t="s">
        <v>1190</v>
      </c>
      <c r="Q483" s="2" t="s">
        <v>1187</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50000000000001" hidden="1"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1173</v>
      </c>
      <c r="L484" s="28" t="s">
        <v>1168</v>
      </c>
      <c r="M484" s="20" t="s">
        <v>1178</v>
      </c>
      <c r="N484" s="47">
        <v>45499</v>
      </c>
      <c r="O484" s="20">
        <f>INDEX(Auxiliar!$D$5:$F$13,MATCH(Table1[[#This Row],[Tipologia_Testes]],Auxiliar!$B$5:$B$13,0),MATCH(Table1[[#This Row],[Complexidade]],Auxiliar!$D$4:$F$4,0))</f>
        <v>0.1</v>
      </c>
      <c r="P484" s="2" t="s">
        <v>1190</v>
      </c>
      <c r="Q484" s="2" t="s">
        <v>1187</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50000000000001" hidden="1"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1170</v>
      </c>
      <c r="L485" s="28" t="s">
        <v>1176</v>
      </c>
      <c r="M485" s="20" t="s">
        <v>1178</v>
      </c>
      <c r="N485" s="47">
        <v>45499</v>
      </c>
      <c r="O485" s="20">
        <f>INDEX(Auxiliar!$D$5:$F$13,MATCH(Table1[[#This Row],[Tipologia_Testes]],Auxiliar!$B$5:$B$13,0),MATCH(Table1[[#This Row],[Complexidade]],Auxiliar!$D$4:$F$4,0))</f>
        <v>4</v>
      </c>
      <c r="P485" s="2" t="s">
        <v>1190</v>
      </c>
      <c r="Q485" s="2" t="s">
        <v>1187</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50000000000001" hidden="1"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1171</v>
      </c>
      <c r="L486" s="28" t="s">
        <v>1176</v>
      </c>
      <c r="M486" s="20" t="s">
        <v>1178</v>
      </c>
      <c r="N486" s="47">
        <v>45499</v>
      </c>
      <c r="O486" s="20">
        <f>INDEX(Auxiliar!$D$5:$F$13,MATCH(Table1[[#This Row],[Tipologia_Testes]],Auxiliar!$B$5:$B$13,0),MATCH(Table1[[#This Row],[Complexidade]],Auxiliar!$D$4:$F$4,0))</f>
        <v>4</v>
      </c>
      <c r="P486" s="2" t="s">
        <v>1190</v>
      </c>
      <c r="Q486" s="2" t="s">
        <v>1187</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50000000000001" hidden="1"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1173</v>
      </c>
      <c r="L487" s="28" t="s">
        <v>1176</v>
      </c>
      <c r="M487" s="20" t="s">
        <v>1178</v>
      </c>
      <c r="N487" s="47">
        <v>45499</v>
      </c>
      <c r="O487" s="20">
        <f>INDEX(Auxiliar!$D$5:$F$13,MATCH(Table1[[#This Row],[Tipologia_Testes]],Auxiliar!$B$5:$B$13,0),MATCH(Table1[[#This Row],[Complexidade]],Auxiliar!$D$4:$F$4,0))</f>
        <v>0.1</v>
      </c>
      <c r="P487" s="2" t="s">
        <v>1190</v>
      </c>
      <c r="Q487" s="2" t="s">
        <v>1187</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50000000000001" hidden="1"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1170</v>
      </c>
      <c r="L488" s="28" t="s">
        <v>1176</v>
      </c>
      <c r="M488" s="20" t="s">
        <v>1178</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50000000000001" hidden="1"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1171</v>
      </c>
      <c r="L489" s="28" t="s">
        <v>1176</v>
      </c>
      <c r="M489" s="20" t="s">
        <v>1178</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50000000000001" hidden="1"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1173</v>
      </c>
      <c r="L490" s="28" t="s">
        <v>1176</v>
      </c>
      <c r="M490" s="20" t="s">
        <v>1178</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50000000000001" hidden="1"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1170</v>
      </c>
      <c r="L491" s="28" t="s">
        <v>1176</v>
      </c>
      <c r="M491" s="20" t="s">
        <v>1178</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50000000000001" hidden="1"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1171</v>
      </c>
      <c r="L492" s="28" t="s">
        <v>1176</v>
      </c>
      <c r="M492" s="20" t="s">
        <v>1178</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50000000000001" hidden="1"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1173</v>
      </c>
      <c r="L493" s="28" t="s">
        <v>1176</v>
      </c>
      <c r="M493" s="20" t="s">
        <v>1178</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50000000000001" hidden="1"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1170</v>
      </c>
      <c r="L494" s="28" t="s">
        <v>1176</v>
      </c>
      <c r="M494" s="20" t="s">
        <v>1178</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50000000000001" hidden="1"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1171</v>
      </c>
      <c r="L495" s="28" t="s">
        <v>1176</v>
      </c>
      <c r="M495" s="20" t="s">
        <v>1178</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50000000000001" hidden="1"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1173</v>
      </c>
      <c r="L496" s="28" t="s">
        <v>1176</v>
      </c>
      <c r="M496" s="20" t="s">
        <v>1178</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50000000000001" hidden="1"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1170</v>
      </c>
      <c r="L497" s="28" t="s">
        <v>1188</v>
      </c>
      <c r="M497" s="20" t="s">
        <v>1178</v>
      </c>
      <c r="N497" s="47">
        <v>45485</v>
      </c>
      <c r="O497" s="20">
        <f>INDEX(Auxiliar!$D$5:$F$13,MATCH(Table1[[#This Row],[Tipologia_Testes]],Auxiliar!$B$5:$B$13,0),MATCH(Table1[[#This Row],[Complexidade]],Auxiliar!$D$4:$F$4,0))</f>
        <v>4</v>
      </c>
      <c r="P497" s="2" t="s">
        <v>1196</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50000000000001" hidden="1"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1170</v>
      </c>
      <c r="L498" s="28" t="s">
        <v>1176</v>
      </c>
      <c r="M498" s="20" t="s">
        <v>1178</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50000000000001" hidden="1"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1171</v>
      </c>
      <c r="L499" s="28" t="s">
        <v>1176</v>
      </c>
      <c r="M499" s="20" t="s">
        <v>1178</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50000000000001" hidden="1"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1173</v>
      </c>
      <c r="L500" s="28" t="s">
        <v>1176</v>
      </c>
      <c r="M500" s="20" t="s">
        <v>1178</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50000000000001" hidden="1"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1170</v>
      </c>
      <c r="L501" s="28" t="s">
        <v>1168</v>
      </c>
      <c r="M501" s="20" t="s">
        <v>1178</v>
      </c>
      <c r="N501" s="47">
        <v>45512</v>
      </c>
      <c r="O501" s="20">
        <f>INDEX(Auxiliar!$D$5:$F$13,MATCH(Table1[[#This Row],[Tipologia_Testes]],Auxiliar!$B$5:$B$13,0),MATCH(Table1[[#This Row],[Complexidade]],Auxiliar!$D$4:$F$4,0))</f>
        <v>4</v>
      </c>
      <c r="P501" s="2" t="s">
        <v>1198</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50000000000001" hidden="1"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1171</v>
      </c>
      <c r="L502" s="28" t="s">
        <v>1168</v>
      </c>
      <c r="M502" s="20" t="s">
        <v>1178</v>
      </c>
      <c r="N502" s="47">
        <v>45512</v>
      </c>
      <c r="O502" s="20">
        <f>INDEX(Auxiliar!$D$5:$F$13,MATCH(Table1[[#This Row],[Tipologia_Testes]],Auxiliar!$B$5:$B$13,0),MATCH(Table1[[#This Row],[Complexidade]],Auxiliar!$D$4:$F$4,0))</f>
        <v>4</v>
      </c>
      <c r="P502" s="2" t="s">
        <v>1198</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50000000000001" hidden="1"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1173</v>
      </c>
      <c r="L503" s="28" t="s">
        <v>1168</v>
      </c>
      <c r="M503" s="20" t="s">
        <v>1178</v>
      </c>
      <c r="N503" s="47">
        <v>45512</v>
      </c>
      <c r="O503" s="20">
        <f>INDEX(Auxiliar!$D$5:$F$13,MATCH(Table1[[#This Row],[Tipologia_Testes]],Auxiliar!$B$5:$B$13,0),MATCH(Table1[[#This Row],[Complexidade]],Auxiliar!$D$4:$F$4,0))</f>
        <v>0.1</v>
      </c>
      <c r="P503" s="2" t="s">
        <v>1198</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50000000000001" hidden="1"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1170</v>
      </c>
      <c r="L504" s="28" t="s">
        <v>1176</v>
      </c>
      <c r="M504" s="20" t="s">
        <v>1178</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50000000000001" hidden="1"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1171</v>
      </c>
      <c r="L505" s="28" t="s">
        <v>1176</v>
      </c>
      <c r="M505" s="20" t="s">
        <v>1178</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50000000000001" hidden="1"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1173</v>
      </c>
      <c r="L506" s="28" t="s">
        <v>1176</v>
      </c>
      <c r="M506" s="20" t="s">
        <v>1178</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50000000000001" hidden="1" customHeight="1">
      <c r="B507" s="2" t="s">
        <v>26</v>
      </c>
      <c r="C507" s="2" t="s">
        <v>54</v>
      </c>
      <c r="D507" s="2" t="s">
        <v>38</v>
      </c>
      <c r="E507" s="2" t="s">
        <v>38</v>
      </c>
      <c r="F507" s="2" t="s">
        <v>74</v>
      </c>
      <c r="G507" s="2" t="s">
        <v>68</v>
      </c>
      <c r="H507" s="56" t="str">
        <f>Table1[[#This Row],[Tabela]]&amp;Table1[[#This Row],[Campo]]</f>
        <v>RESPONSIBILITY_PROCESS_RELPROCESS_START_DATE</v>
      </c>
      <c r="I507" s="2" t="s">
        <v>612</v>
      </c>
      <c r="J507" s="42">
        <f>VLOOKUP(Table1[[#This Row],[Status]],Auxiliar!$B$16:$C$24,2,0)</f>
        <v>1</v>
      </c>
      <c r="K507" s="2" t="s">
        <v>1170</v>
      </c>
      <c r="L507" s="28" t="s">
        <v>1176</v>
      </c>
      <c r="M507" s="20" t="s">
        <v>1178</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50000000000001" hidden="1" customHeight="1">
      <c r="B508" s="2" t="s">
        <v>26</v>
      </c>
      <c r="C508" s="2" t="s">
        <v>54</v>
      </c>
      <c r="D508" s="2" t="s">
        <v>38</v>
      </c>
      <c r="E508" s="2" t="s">
        <v>38</v>
      </c>
      <c r="F508" s="2" t="s">
        <v>74</v>
      </c>
      <c r="G508" s="2" t="s">
        <v>68</v>
      </c>
      <c r="H508" s="56" t="str">
        <f>Table1[[#This Row],[Tabela]]&amp;Table1[[#This Row],[Campo]]</f>
        <v>RESPONSIBILITY_PROCESS_RELPROCESS_START_DATE</v>
      </c>
      <c r="I508" s="2" t="s">
        <v>612</v>
      </c>
      <c r="J508" s="42">
        <f>VLOOKUP(Table1[[#This Row],[Status]],Auxiliar!$B$16:$C$24,2,0)</f>
        <v>1</v>
      </c>
      <c r="K508" s="2" t="s">
        <v>1171</v>
      </c>
      <c r="L508" s="28" t="s">
        <v>1176</v>
      </c>
      <c r="M508" s="20" t="s">
        <v>1178</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50000000000001" hidden="1" customHeight="1">
      <c r="B509" s="2" t="s">
        <v>26</v>
      </c>
      <c r="C509" s="2" t="s">
        <v>54</v>
      </c>
      <c r="D509" s="2" t="s">
        <v>38</v>
      </c>
      <c r="E509" s="2" t="s">
        <v>38</v>
      </c>
      <c r="F509" s="2" t="s">
        <v>74</v>
      </c>
      <c r="G509" s="2" t="s">
        <v>68</v>
      </c>
      <c r="H509" s="56" t="str">
        <f>Table1[[#This Row],[Tabela]]&amp;Table1[[#This Row],[Campo]]</f>
        <v>RESPONSIBILITY_PROCESS_RELPROCESS_START_DATE</v>
      </c>
      <c r="I509" s="2" t="s">
        <v>612</v>
      </c>
      <c r="J509" s="42">
        <f>VLOOKUP(Table1[[#This Row],[Status]],Auxiliar!$B$16:$C$24,2,0)</f>
        <v>1</v>
      </c>
      <c r="K509" s="2" t="s">
        <v>1173</v>
      </c>
      <c r="L509" s="28" t="s">
        <v>1176</v>
      </c>
      <c r="M509" s="20" t="s">
        <v>1178</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50000000000001" hidden="1" customHeight="1">
      <c r="B510" s="2" t="s">
        <v>26</v>
      </c>
      <c r="C510" s="2" t="s">
        <v>54</v>
      </c>
      <c r="D510" s="2" t="s">
        <v>38</v>
      </c>
      <c r="E510" s="2" t="s">
        <v>38</v>
      </c>
      <c r="F510" s="2" t="s">
        <v>74</v>
      </c>
      <c r="G510" s="2" t="s">
        <v>69</v>
      </c>
      <c r="H510" s="56" t="str">
        <f>Table1[[#This Row],[Tabela]]&amp;Table1[[#This Row],[Campo]]</f>
        <v>RESPONSIBILITY_PROCESS_RELPROCESS_DUE_DATE</v>
      </c>
      <c r="I510" s="2" t="s">
        <v>612</v>
      </c>
      <c r="J510" s="42">
        <f>VLOOKUP(Table1[[#This Row],[Status]],Auxiliar!$B$16:$C$24,2,0)</f>
        <v>1</v>
      </c>
      <c r="K510" s="2" t="s">
        <v>1170</v>
      </c>
      <c r="L510" s="28" t="s">
        <v>1176</v>
      </c>
      <c r="M510" s="20" t="s">
        <v>1178</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50000000000001" hidden="1" customHeight="1">
      <c r="B511" s="2" t="s">
        <v>26</v>
      </c>
      <c r="C511" s="2" t="s">
        <v>54</v>
      </c>
      <c r="D511" s="2" t="s">
        <v>38</v>
      </c>
      <c r="E511" s="2" t="s">
        <v>38</v>
      </c>
      <c r="F511" s="2" t="s">
        <v>74</v>
      </c>
      <c r="G511" s="2" t="s">
        <v>69</v>
      </c>
      <c r="H511" s="56" t="str">
        <f>Table1[[#This Row],[Tabela]]&amp;Table1[[#This Row],[Campo]]</f>
        <v>RESPONSIBILITY_PROCESS_RELPROCESS_DUE_DATE</v>
      </c>
      <c r="I511" s="2" t="s">
        <v>612</v>
      </c>
      <c r="J511" s="42">
        <f>VLOOKUP(Table1[[#This Row],[Status]],Auxiliar!$B$16:$C$24,2,0)</f>
        <v>1</v>
      </c>
      <c r="K511" s="2" t="s">
        <v>1171</v>
      </c>
      <c r="L511" s="28" t="s">
        <v>1176</v>
      </c>
      <c r="M511" s="20" t="s">
        <v>1178</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50000000000001" hidden="1" customHeight="1">
      <c r="B512" s="2" t="s">
        <v>26</v>
      </c>
      <c r="C512" s="2" t="s">
        <v>54</v>
      </c>
      <c r="D512" s="2" t="s">
        <v>38</v>
      </c>
      <c r="E512" s="2" t="s">
        <v>38</v>
      </c>
      <c r="F512" s="2" t="s">
        <v>74</v>
      </c>
      <c r="G512" s="2" t="s">
        <v>69</v>
      </c>
      <c r="H512" s="56" t="str">
        <f>Table1[[#This Row],[Tabela]]&amp;Table1[[#This Row],[Campo]]</f>
        <v>RESPONSIBILITY_PROCESS_RELPROCESS_DUE_DATE</v>
      </c>
      <c r="I512" s="2" t="s">
        <v>612</v>
      </c>
      <c r="J512" s="42">
        <f>VLOOKUP(Table1[[#This Row],[Status]],Auxiliar!$B$16:$C$24,2,0)</f>
        <v>1</v>
      </c>
      <c r="K512" s="2" t="s">
        <v>1173</v>
      </c>
      <c r="L512" s="28" t="s">
        <v>1176</v>
      </c>
      <c r="M512" s="20" t="s">
        <v>1178</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50000000000001" hidden="1"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1170</v>
      </c>
      <c r="L513" s="28" t="s">
        <v>1188</v>
      </c>
      <c r="M513" s="20" t="s">
        <v>1178</v>
      </c>
      <c r="N513" s="47">
        <v>45485</v>
      </c>
      <c r="O513" s="20">
        <f>INDEX(Auxiliar!$D$5:$F$13,MATCH(Table1[[#This Row],[Tipologia_Testes]],Auxiliar!$B$5:$B$13,0),MATCH(Table1[[#This Row],[Complexidade]],Auxiliar!$D$4:$F$4,0))</f>
        <v>4</v>
      </c>
      <c r="P513" s="2" t="s">
        <v>1196</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50000000000001" hidden="1"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1170</v>
      </c>
      <c r="L514" s="28" t="s">
        <v>1188</v>
      </c>
      <c r="M514" s="20" t="s">
        <v>1178</v>
      </c>
      <c r="N514" s="47">
        <v>45485</v>
      </c>
      <c r="O514" s="20">
        <f>INDEX(Auxiliar!$D$5:$F$13,MATCH(Table1[[#This Row],[Tipologia_Testes]],Auxiliar!$B$5:$B$13,0),MATCH(Table1[[#This Row],[Complexidade]],Auxiliar!$D$4:$F$4,0))</f>
        <v>4</v>
      </c>
      <c r="P514" s="2" t="s">
        <v>1196</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50000000000001" hidden="1"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1170</v>
      </c>
      <c r="L515" s="28" t="s">
        <v>1176</v>
      </c>
      <c r="M515" s="20" t="s">
        <v>1177</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50000000000001" hidden="1"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1171</v>
      </c>
      <c r="L516" s="28" t="s">
        <v>1176</v>
      </c>
      <c r="M516" s="20" t="s">
        <v>1177</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50000000000001" hidden="1"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1173</v>
      </c>
      <c r="L517" s="28" t="s">
        <v>1176</v>
      </c>
      <c r="M517" s="20" t="s">
        <v>1177</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50000000000001" hidden="1"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1170</v>
      </c>
      <c r="L518" s="28" t="s">
        <v>1176</v>
      </c>
      <c r="M518" s="20" t="s">
        <v>1177</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50000000000001" hidden="1"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1171</v>
      </c>
      <c r="L519" s="28" t="s">
        <v>1176</v>
      </c>
      <c r="M519" s="20" t="s">
        <v>1177</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599999999999994" hidden="1"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1173</v>
      </c>
      <c r="L520" s="28" t="s">
        <v>1176</v>
      </c>
      <c r="M520" s="20" t="s">
        <v>1177</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50000000000001" hidden="1"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1167</v>
      </c>
      <c r="L521" s="28" t="s">
        <v>1168</v>
      </c>
      <c r="M521" s="20" t="s">
        <v>1169</v>
      </c>
      <c r="N521" s="47">
        <v>45485</v>
      </c>
      <c r="O521" s="20">
        <f>INDEX(Auxiliar!$D$5:$F$13,MATCH(Table1[[#This Row],[Tipologia_Testes]],Auxiliar!$B$5:$B$13,0),MATCH(Table1[[#This Row],[Complexidade]],Auxiliar!$D$4:$F$4,0))</f>
        <v>8</v>
      </c>
      <c r="P521" s="22" t="s">
        <v>1197</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50000000000001" hidden="1"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1170</v>
      </c>
      <c r="L522" s="28" t="s">
        <v>1176</v>
      </c>
      <c r="M522" s="20" t="s">
        <v>1177</v>
      </c>
      <c r="N522" s="47">
        <v>45485</v>
      </c>
      <c r="O522" s="20">
        <f>INDEX(Auxiliar!$D$5:$F$13,MATCH(Table1[[#This Row],[Tipologia_Testes]],Auxiliar!$B$5:$B$13,0),MATCH(Table1[[#This Row],[Complexidade]],Auxiliar!$D$4:$F$4,0))</f>
        <v>2</v>
      </c>
      <c r="P522" s="2" t="s">
        <v>1190</v>
      </c>
      <c r="Q522" s="2" t="s">
        <v>1187</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50000000000001" hidden="1"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1171</v>
      </c>
      <c r="L523" s="28" t="s">
        <v>1176</v>
      </c>
      <c r="M523" s="20" t="s">
        <v>1177</v>
      </c>
      <c r="N523" s="47">
        <v>45485</v>
      </c>
      <c r="O523" s="20">
        <f>INDEX(Auxiliar!$D$5:$F$13,MATCH(Table1[[#This Row],[Tipologia_Testes]],Auxiliar!$B$5:$B$13,0),MATCH(Table1[[#This Row],[Complexidade]],Auxiliar!$D$4:$F$4,0))</f>
        <v>2</v>
      </c>
      <c r="P523" s="2" t="s">
        <v>1190</v>
      </c>
      <c r="Q523" s="2" t="s">
        <v>1187</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50000000000001" hidden="1"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1173</v>
      </c>
      <c r="L524" s="28" t="s">
        <v>1176</v>
      </c>
      <c r="M524" s="20" t="s">
        <v>1177</v>
      </c>
      <c r="N524" s="47">
        <v>45485</v>
      </c>
      <c r="O524" s="20">
        <f>INDEX(Auxiliar!$D$5:$F$13,MATCH(Table1[[#This Row],[Tipologia_Testes]],Auxiliar!$B$5:$B$13,0),MATCH(Table1[[#This Row],[Complexidade]],Auxiliar!$D$4:$F$4,0))</f>
        <v>0.1</v>
      </c>
      <c r="P524" s="2" t="s">
        <v>1190</v>
      </c>
      <c r="Q524" s="2" t="s">
        <v>1187</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50000000000001" hidden="1"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1170</v>
      </c>
      <c r="L525" s="28" t="s">
        <v>1168</v>
      </c>
      <c r="M525" s="20" t="s">
        <v>1178</v>
      </c>
      <c r="N525" s="47">
        <v>45499</v>
      </c>
      <c r="O525" s="20">
        <f>INDEX(Auxiliar!$D$5:$F$13,MATCH(Table1[[#This Row],[Tipologia_Testes]],Auxiliar!$B$5:$B$13,0),MATCH(Table1[[#This Row],[Complexidade]],Auxiliar!$D$4:$F$4,0))</f>
        <v>4</v>
      </c>
      <c r="P525" s="2" t="s">
        <v>1190</v>
      </c>
      <c r="Q525" s="2" t="s">
        <v>1187</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50000000000001" hidden="1"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1171</v>
      </c>
      <c r="L526" s="28" t="s">
        <v>1168</v>
      </c>
      <c r="M526" s="20" t="s">
        <v>1178</v>
      </c>
      <c r="N526" s="47">
        <v>45499</v>
      </c>
      <c r="O526" s="20">
        <f>INDEX(Auxiliar!$D$5:$F$13,MATCH(Table1[[#This Row],[Tipologia_Testes]],Auxiliar!$B$5:$B$13,0),MATCH(Table1[[#This Row],[Complexidade]],Auxiliar!$D$4:$F$4,0))</f>
        <v>4</v>
      </c>
      <c r="P526" s="2" t="s">
        <v>1190</v>
      </c>
      <c r="Q526" s="2" t="s">
        <v>1187</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50000000000001" hidden="1"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1173</v>
      </c>
      <c r="L527" s="28" t="s">
        <v>1168</v>
      </c>
      <c r="M527" s="20" t="s">
        <v>1178</v>
      </c>
      <c r="N527" s="47">
        <v>45499</v>
      </c>
      <c r="O527" s="20">
        <f>INDEX(Auxiliar!$D$5:$F$13,MATCH(Table1[[#This Row],[Tipologia_Testes]],Auxiliar!$B$5:$B$13,0),MATCH(Table1[[#This Row],[Complexidade]],Auxiliar!$D$4:$F$4,0))</f>
        <v>0.1</v>
      </c>
      <c r="P527" s="2" t="s">
        <v>1190</v>
      </c>
      <c r="Q527" s="2" t="s">
        <v>1187</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50000000000001" hidden="1"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1170</v>
      </c>
      <c r="L528" s="28" t="s">
        <v>1168</v>
      </c>
      <c r="M528" s="20" t="s">
        <v>1178</v>
      </c>
      <c r="N528" s="47">
        <v>45499</v>
      </c>
      <c r="O528" s="20">
        <f>INDEX(Auxiliar!$D$5:$F$13,MATCH(Table1[[#This Row],[Tipologia_Testes]],Auxiliar!$B$5:$B$13,0),MATCH(Table1[[#This Row],[Complexidade]],Auxiliar!$D$4:$F$4,0))</f>
        <v>4</v>
      </c>
      <c r="P528" s="2" t="s">
        <v>1190</v>
      </c>
      <c r="Q528" s="2" t="s">
        <v>1187</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50000000000001" hidden="1"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1171</v>
      </c>
      <c r="L529" s="28" t="s">
        <v>1168</v>
      </c>
      <c r="M529" s="20" t="s">
        <v>1178</v>
      </c>
      <c r="N529" s="47">
        <v>45499</v>
      </c>
      <c r="O529" s="20">
        <f>INDEX(Auxiliar!$D$5:$F$13,MATCH(Table1[[#This Row],[Tipologia_Testes]],Auxiliar!$B$5:$B$13,0),MATCH(Table1[[#This Row],[Complexidade]],Auxiliar!$D$4:$F$4,0))</f>
        <v>4</v>
      </c>
      <c r="P529" s="2" t="s">
        <v>1190</v>
      </c>
      <c r="Q529" s="2" t="s">
        <v>1187</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50000000000001" hidden="1"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1173</v>
      </c>
      <c r="L530" s="28" t="s">
        <v>1168</v>
      </c>
      <c r="M530" s="20" t="s">
        <v>1178</v>
      </c>
      <c r="N530" s="47">
        <v>45499</v>
      </c>
      <c r="O530" s="20">
        <f>INDEX(Auxiliar!$D$5:$F$13,MATCH(Table1[[#This Row],[Tipologia_Testes]],Auxiliar!$B$5:$B$13,0),MATCH(Table1[[#This Row],[Complexidade]],Auxiliar!$D$4:$F$4,0))</f>
        <v>0.1</v>
      </c>
      <c r="P530" s="2" t="s">
        <v>1190</v>
      </c>
      <c r="Q530" s="2" t="s">
        <v>1187</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50000000000001" hidden="1"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1170</v>
      </c>
      <c r="L531" s="28" t="s">
        <v>1168</v>
      </c>
      <c r="M531" s="20" t="s">
        <v>1178</v>
      </c>
      <c r="N531" s="47">
        <v>45499</v>
      </c>
      <c r="O531" s="20">
        <f>INDEX(Auxiliar!$D$5:$F$13,MATCH(Table1[[#This Row],[Tipologia_Testes]],Auxiliar!$B$5:$B$13,0),MATCH(Table1[[#This Row],[Complexidade]],Auxiliar!$D$4:$F$4,0))</f>
        <v>4</v>
      </c>
      <c r="P531" s="2" t="s">
        <v>1190</v>
      </c>
      <c r="Q531" s="2" t="s">
        <v>1187</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50000000000001" hidden="1"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1171</v>
      </c>
      <c r="L532" s="28" t="s">
        <v>1168</v>
      </c>
      <c r="M532" s="20" t="s">
        <v>1178</v>
      </c>
      <c r="N532" s="47">
        <v>45499</v>
      </c>
      <c r="O532" s="20">
        <f>INDEX(Auxiliar!$D$5:$F$13,MATCH(Table1[[#This Row],[Tipologia_Testes]],Auxiliar!$B$5:$B$13,0),MATCH(Table1[[#This Row],[Complexidade]],Auxiliar!$D$4:$F$4,0))</f>
        <v>4</v>
      </c>
      <c r="P532" s="2" t="s">
        <v>1190</v>
      </c>
      <c r="Q532" s="2" t="s">
        <v>1187</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50000000000001" hidden="1"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1173</v>
      </c>
      <c r="L533" s="28" t="s">
        <v>1168</v>
      </c>
      <c r="M533" s="20" t="s">
        <v>1178</v>
      </c>
      <c r="N533" s="47">
        <v>45499</v>
      </c>
      <c r="O533" s="20">
        <f>INDEX(Auxiliar!$D$5:$F$13,MATCH(Table1[[#This Row],[Tipologia_Testes]],Auxiliar!$B$5:$B$13,0),MATCH(Table1[[#This Row],[Complexidade]],Auxiliar!$D$4:$F$4,0))</f>
        <v>0.1</v>
      </c>
      <c r="P533" s="2" t="s">
        <v>1190</v>
      </c>
      <c r="Q533" s="2" t="s">
        <v>1187</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50000000000001" hidden="1"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1170</v>
      </c>
      <c r="L534" s="28" t="s">
        <v>1168</v>
      </c>
      <c r="M534" s="20" t="s">
        <v>1178</v>
      </c>
      <c r="N534" s="47">
        <v>45499</v>
      </c>
      <c r="O534" s="20">
        <f>INDEX(Auxiliar!$D$5:$F$13,MATCH(Table1[[#This Row],[Tipologia_Testes]],Auxiliar!$B$5:$B$13,0),MATCH(Table1[[#This Row],[Complexidade]],Auxiliar!$D$4:$F$4,0))</f>
        <v>4</v>
      </c>
      <c r="P534" s="2" t="s">
        <v>1190</v>
      </c>
      <c r="Q534" s="2" t="s">
        <v>1187</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50000000000001" hidden="1"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1171</v>
      </c>
      <c r="L535" s="28" t="s">
        <v>1168</v>
      </c>
      <c r="M535" s="20" t="s">
        <v>1178</v>
      </c>
      <c r="N535" s="47">
        <v>45499</v>
      </c>
      <c r="O535" s="20">
        <f>INDEX(Auxiliar!$D$5:$F$13,MATCH(Table1[[#This Row],[Tipologia_Testes]],Auxiliar!$B$5:$B$13,0),MATCH(Table1[[#This Row],[Complexidade]],Auxiliar!$D$4:$F$4,0))</f>
        <v>4</v>
      </c>
      <c r="P535" s="2" t="s">
        <v>1190</v>
      </c>
      <c r="Q535" s="2" t="s">
        <v>1187</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50000000000001" hidden="1"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1173</v>
      </c>
      <c r="L536" s="28" t="s">
        <v>1168</v>
      </c>
      <c r="M536" s="20" t="s">
        <v>1178</v>
      </c>
      <c r="N536" s="47">
        <v>45499</v>
      </c>
      <c r="O536" s="20">
        <f>INDEX(Auxiliar!$D$5:$F$13,MATCH(Table1[[#This Row],[Tipologia_Testes]],Auxiliar!$B$5:$B$13,0),MATCH(Table1[[#This Row],[Complexidade]],Auxiliar!$D$4:$F$4,0))</f>
        <v>0.1</v>
      </c>
      <c r="P536" s="2" t="s">
        <v>1190</v>
      </c>
      <c r="Q536" s="2" t="s">
        <v>1187</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50000000000001" hidden="1"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1170</v>
      </c>
      <c r="L537" s="28" t="s">
        <v>1168</v>
      </c>
      <c r="M537" s="20" t="s">
        <v>1178</v>
      </c>
      <c r="N537" s="47">
        <v>45499</v>
      </c>
      <c r="O537" s="20">
        <f>INDEX(Auxiliar!$D$5:$F$13,MATCH(Table1[[#This Row],[Tipologia_Testes]],Auxiliar!$B$5:$B$13,0),MATCH(Table1[[#This Row],[Complexidade]],Auxiliar!$D$4:$F$4,0))</f>
        <v>4</v>
      </c>
      <c r="P537" s="2" t="s">
        <v>1190</v>
      </c>
      <c r="Q537" s="2" t="s">
        <v>1187</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50000000000001" hidden="1"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1171</v>
      </c>
      <c r="L538" s="28" t="s">
        <v>1168</v>
      </c>
      <c r="M538" s="20" t="s">
        <v>1178</v>
      </c>
      <c r="N538" s="47">
        <v>45499</v>
      </c>
      <c r="O538" s="20">
        <f>INDEX(Auxiliar!$D$5:$F$13,MATCH(Table1[[#This Row],[Tipologia_Testes]],Auxiliar!$B$5:$B$13,0),MATCH(Table1[[#This Row],[Complexidade]],Auxiliar!$D$4:$F$4,0))</f>
        <v>4</v>
      </c>
      <c r="P538" s="2" t="s">
        <v>1190</v>
      </c>
      <c r="Q538" s="2" t="s">
        <v>1187</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50000000000001" hidden="1"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1173</v>
      </c>
      <c r="L539" s="28" t="s">
        <v>1168</v>
      </c>
      <c r="M539" s="20" t="s">
        <v>1178</v>
      </c>
      <c r="N539" s="47">
        <v>45499</v>
      </c>
      <c r="O539" s="20">
        <f>INDEX(Auxiliar!$D$5:$F$13,MATCH(Table1[[#This Row],[Tipologia_Testes]],Auxiliar!$B$5:$B$13,0),MATCH(Table1[[#This Row],[Complexidade]],Auxiliar!$D$4:$F$4,0))</f>
        <v>0.1</v>
      </c>
      <c r="P539" s="2" t="s">
        <v>1190</v>
      </c>
      <c r="Q539" s="2" t="s">
        <v>1187</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50000000000001" hidden="1"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1170</v>
      </c>
      <c r="L540" s="28" t="s">
        <v>1176</v>
      </c>
      <c r="M540" s="20" t="s">
        <v>1177</v>
      </c>
      <c r="N540" s="47">
        <v>45485</v>
      </c>
      <c r="O540" s="20">
        <f>INDEX(Auxiliar!$D$5:$F$13,MATCH(Table1[[#This Row],[Tipologia_Testes]],Auxiliar!$B$5:$B$13,0),MATCH(Table1[[#This Row],[Complexidade]],Auxiliar!$D$4:$F$4,0))</f>
        <v>2</v>
      </c>
      <c r="P540" s="2" t="s">
        <v>1190</v>
      </c>
      <c r="Q540" s="2" t="s">
        <v>1187</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50000000000001" hidden="1"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1171</v>
      </c>
      <c r="L541" s="28" t="s">
        <v>1176</v>
      </c>
      <c r="M541" s="20" t="s">
        <v>1177</v>
      </c>
      <c r="N541" s="47">
        <v>45485</v>
      </c>
      <c r="O541" s="20">
        <f>INDEX(Auxiliar!$D$5:$F$13,MATCH(Table1[[#This Row],[Tipologia_Testes]],Auxiliar!$B$5:$B$13,0),MATCH(Table1[[#This Row],[Complexidade]],Auxiliar!$D$4:$F$4,0))</f>
        <v>2</v>
      </c>
      <c r="P541" s="2" t="s">
        <v>1190</v>
      </c>
      <c r="Q541" s="2" t="s">
        <v>1187</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50000000000001" hidden="1"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1173</v>
      </c>
      <c r="L542" s="28" t="s">
        <v>1176</v>
      </c>
      <c r="M542" s="20" t="s">
        <v>1177</v>
      </c>
      <c r="N542" s="47">
        <v>45485</v>
      </c>
      <c r="O542" s="20">
        <f>INDEX(Auxiliar!$D$5:$F$13,MATCH(Table1[[#This Row],[Tipologia_Testes]],Auxiliar!$B$5:$B$13,0),MATCH(Table1[[#This Row],[Complexidade]],Auxiliar!$D$4:$F$4,0))</f>
        <v>0.1</v>
      </c>
      <c r="P542" s="2" t="s">
        <v>1190</v>
      </c>
      <c r="Q542" s="2" t="s">
        <v>1187</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50000000000001" hidden="1"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1170</v>
      </c>
      <c r="L543" s="28" t="s">
        <v>1168</v>
      </c>
      <c r="M543" s="20" t="s">
        <v>1178</v>
      </c>
      <c r="N543" s="47">
        <v>45505</v>
      </c>
      <c r="O543" s="20">
        <f>INDEX(Auxiliar!$D$5:$F$13,MATCH(Table1[[#This Row],[Tipologia_Testes]],Auxiliar!$B$5:$B$13,0),MATCH(Table1[[#This Row],[Complexidade]],Auxiliar!$D$4:$F$4,0))</f>
        <v>4</v>
      </c>
      <c r="P543" s="2"/>
      <c r="Q543" s="2" t="s">
        <v>1187</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50000000000001" hidden="1"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1171</v>
      </c>
      <c r="L544" s="28" t="s">
        <v>1168</v>
      </c>
      <c r="M544" s="20" t="s">
        <v>1178</v>
      </c>
      <c r="N544" s="47">
        <v>45505</v>
      </c>
      <c r="O544" s="20">
        <f>INDEX(Auxiliar!$D$5:$F$13,MATCH(Table1[[#This Row],[Tipologia_Testes]],Auxiliar!$B$5:$B$13,0),MATCH(Table1[[#This Row],[Complexidade]],Auxiliar!$D$4:$F$4,0))</f>
        <v>4</v>
      </c>
      <c r="P544" s="2"/>
      <c r="Q544" s="2" t="s">
        <v>1187</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50000000000001" hidden="1"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1173</v>
      </c>
      <c r="L545" s="28" t="s">
        <v>1168</v>
      </c>
      <c r="M545" s="20" t="s">
        <v>1178</v>
      </c>
      <c r="N545" s="47">
        <v>45505</v>
      </c>
      <c r="O545" s="20">
        <f>INDEX(Auxiliar!$D$5:$F$13,MATCH(Table1[[#This Row],[Tipologia_Testes]],Auxiliar!$B$5:$B$13,0),MATCH(Table1[[#This Row],[Complexidade]],Auxiliar!$D$4:$F$4,0))</f>
        <v>0.1</v>
      </c>
      <c r="P545" s="2"/>
      <c r="Q545" s="2" t="s">
        <v>1187</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50000000000001" hidden="1"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1170</v>
      </c>
      <c r="L546" s="28" t="s">
        <v>1188</v>
      </c>
      <c r="M546" s="20" t="s">
        <v>1178</v>
      </c>
      <c r="N546" s="47">
        <v>45485</v>
      </c>
      <c r="O546" s="20">
        <f>INDEX(Auxiliar!$D$5:$F$13,MATCH(Table1[[#This Row],[Tipologia_Testes]],Auxiliar!$B$5:$B$13,0),MATCH(Table1[[#This Row],[Complexidade]],Auxiliar!$D$4:$F$4,0))</f>
        <v>4</v>
      </c>
      <c r="P546" s="2" t="s">
        <v>1196</v>
      </c>
      <c r="Q546" s="2" t="s">
        <v>1187</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50000000000001" hidden="1"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1170</v>
      </c>
      <c r="L547" s="28" t="s">
        <v>1176</v>
      </c>
      <c r="M547" s="20" t="s">
        <v>1177</v>
      </c>
      <c r="N547" s="47">
        <v>45485</v>
      </c>
      <c r="O547" s="20">
        <f>INDEX(Auxiliar!$D$5:$F$13,MATCH(Table1[[#This Row],[Tipologia_Testes]],Auxiliar!$B$5:$B$13,0),MATCH(Table1[[#This Row],[Complexidade]],Auxiliar!$D$4:$F$4,0))</f>
        <v>2</v>
      </c>
      <c r="P547" s="2"/>
      <c r="Q547" s="2" t="s">
        <v>1187</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50000000000001" hidden="1"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1171</v>
      </c>
      <c r="L548" s="28" t="s">
        <v>1176</v>
      </c>
      <c r="M548" s="20" t="s">
        <v>1177</v>
      </c>
      <c r="N548" s="47">
        <v>45485</v>
      </c>
      <c r="O548" s="20">
        <f>INDEX(Auxiliar!$D$5:$F$13,MATCH(Table1[[#This Row],[Tipologia_Testes]],Auxiliar!$B$5:$B$13,0),MATCH(Table1[[#This Row],[Complexidade]],Auxiliar!$D$4:$F$4,0))</f>
        <v>2</v>
      </c>
      <c r="P548" s="2"/>
      <c r="Q548" s="2" t="s">
        <v>1187</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50000000000001" hidden="1"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1173</v>
      </c>
      <c r="L549" s="28" t="s">
        <v>1176</v>
      </c>
      <c r="M549" s="20" t="s">
        <v>1177</v>
      </c>
      <c r="N549" s="47">
        <v>45485</v>
      </c>
      <c r="O549" s="20">
        <f>INDEX(Auxiliar!$D$5:$F$13,MATCH(Table1[[#This Row],[Tipologia_Testes]],Auxiliar!$B$5:$B$13,0),MATCH(Table1[[#This Row],[Complexidade]],Auxiliar!$D$4:$F$4,0))</f>
        <v>0.1</v>
      </c>
      <c r="P549" s="2"/>
      <c r="Q549" s="2" t="s">
        <v>1187</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50000000000001" hidden="1"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1170</v>
      </c>
      <c r="L550" s="28" t="s">
        <v>1176</v>
      </c>
      <c r="M550" s="20" t="s">
        <v>1177</v>
      </c>
      <c r="N550" s="47">
        <v>45485</v>
      </c>
      <c r="O550" s="20">
        <f>INDEX(Auxiliar!$D$5:$F$13,MATCH(Table1[[#This Row],[Tipologia_Testes]],Auxiliar!$B$5:$B$13,0),MATCH(Table1[[#This Row],[Complexidade]],Auxiliar!$D$4:$F$4,0))</f>
        <v>2</v>
      </c>
      <c r="P550" s="2"/>
      <c r="Q550" s="2" t="s">
        <v>1187</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50000000000001" hidden="1"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1171</v>
      </c>
      <c r="L551" s="28" t="s">
        <v>1176</v>
      </c>
      <c r="M551" s="20" t="s">
        <v>1177</v>
      </c>
      <c r="N551" s="47">
        <v>45485</v>
      </c>
      <c r="O551" s="20">
        <f>INDEX(Auxiliar!$D$5:$F$13,MATCH(Table1[[#This Row],[Tipologia_Testes]],Auxiliar!$B$5:$B$13,0),MATCH(Table1[[#This Row],[Complexidade]],Auxiliar!$D$4:$F$4,0))</f>
        <v>2</v>
      </c>
      <c r="P551" s="2"/>
      <c r="Q551" s="2" t="s">
        <v>1187</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50000000000001" hidden="1"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1173</v>
      </c>
      <c r="L552" s="28" t="s">
        <v>1176</v>
      </c>
      <c r="M552" s="20" t="s">
        <v>1177</v>
      </c>
      <c r="N552" s="47">
        <v>45485</v>
      </c>
      <c r="O552" s="20">
        <f>INDEX(Auxiliar!$D$5:$F$13,MATCH(Table1[[#This Row],[Tipologia_Testes]],Auxiliar!$B$5:$B$13,0),MATCH(Table1[[#This Row],[Complexidade]],Auxiliar!$D$4:$F$4,0))</f>
        <v>0.1</v>
      </c>
      <c r="P552" s="2"/>
      <c r="Q552" s="2" t="s">
        <v>1187</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50000000000001" hidden="1"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1170</v>
      </c>
      <c r="L553" s="28" t="s">
        <v>1176</v>
      </c>
      <c r="M553" s="20" t="s">
        <v>1177</v>
      </c>
      <c r="N553" s="47">
        <v>45485</v>
      </c>
      <c r="O553" s="20">
        <f>INDEX(Auxiliar!$D$5:$F$13,MATCH(Table1[[#This Row],[Tipologia_Testes]],Auxiliar!$B$5:$B$13,0),MATCH(Table1[[#This Row],[Complexidade]],Auxiliar!$D$4:$F$4,0))</f>
        <v>2</v>
      </c>
      <c r="P553" s="2"/>
      <c r="Q553" s="2" t="s">
        <v>1187</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50000000000001" hidden="1"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1171</v>
      </c>
      <c r="L554" s="28" t="s">
        <v>1176</v>
      </c>
      <c r="M554" s="20" t="s">
        <v>1177</v>
      </c>
      <c r="N554" s="47">
        <v>45485</v>
      </c>
      <c r="O554" s="20">
        <f>INDEX(Auxiliar!$D$5:$F$13,MATCH(Table1[[#This Row],[Tipologia_Testes]],Auxiliar!$B$5:$B$13,0),MATCH(Table1[[#This Row],[Complexidade]],Auxiliar!$D$4:$F$4,0))</f>
        <v>2</v>
      </c>
      <c r="P554" s="2"/>
      <c r="Q554" s="2" t="s">
        <v>1187</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50000000000001" hidden="1"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1173</v>
      </c>
      <c r="L555" s="28" t="s">
        <v>1176</v>
      </c>
      <c r="M555" s="20" t="s">
        <v>1177</v>
      </c>
      <c r="N555" s="47">
        <v>45485</v>
      </c>
      <c r="O555" s="20">
        <f>INDEX(Auxiliar!$D$5:$F$13,MATCH(Table1[[#This Row],[Tipologia_Testes]],Auxiliar!$B$5:$B$13,0),MATCH(Table1[[#This Row],[Complexidade]],Auxiliar!$D$4:$F$4,0))</f>
        <v>0.1</v>
      </c>
      <c r="P555" s="2"/>
      <c r="Q555" s="2" t="s">
        <v>1187</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50000000000001" hidden="1"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1170</v>
      </c>
      <c r="L556" s="28" t="s">
        <v>1176</v>
      </c>
      <c r="M556" s="20" t="s">
        <v>1177</v>
      </c>
      <c r="N556" s="47">
        <v>45485</v>
      </c>
      <c r="O556" s="20">
        <f>INDEX(Auxiliar!$D$5:$F$13,MATCH(Table1[[#This Row],[Tipologia_Testes]],Auxiliar!$B$5:$B$13,0),MATCH(Table1[[#This Row],[Complexidade]],Auxiliar!$D$4:$F$4,0))</f>
        <v>2</v>
      </c>
      <c r="P556" s="2"/>
      <c r="Q556" s="2" t="s">
        <v>1187</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50000000000001" hidden="1"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1171</v>
      </c>
      <c r="L557" s="28" t="s">
        <v>1176</v>
      </c>
      <c r="M557" s="20" t="s">
        <v>1177</v>
      </c>
      <c r="N557" s="47">
        <v>45485</v>
      </c>
      <c r="O557" s="20">
        <f>INDEX(Auxiliar!$D$5:$F$13,MATCH(Table1[[#This Row],[Tipologia_Testes]],Auxiliar!$B$5:$B$13,0),MATCH(Table1[[#This Row],[Complexidade]],Auxiliar!$D$4:$F$4,0))</f>
        <v>2</v>
      </c>
      <c r="P557" s="2"/>
      <c r="Q557" s="2" t="s">
        <v>1187</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50000000000001" hidden="1"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1173</v>
      </c>
      <c r="L558" s="28" t="s">
        <v>1176</v>
      </c>
      <c r="M558" s="20" t="s">
        <v>1177</v>
      </c>
      <c r="N558" s="47">
        <v>45485</v>
      </c>
      <c r="O558" s="20">
        <f>INDEX(Auxiliar!$D$5:$F$13,MATCH(Table1[[#This Row],[Tipologia_Testes]],Auxiliar!$B$5:$B$13,0),MATCH(Table1[[#This Row],[Complexidade]],Auxiliar!$D$4:$F$4,0))</f>
        <v>0.1</v>
      </c>
      <c r="P558" s="2"/>
      <c r="Q558" s="2" t="s">
        <v>1187</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50000000000001" hidden="1"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1170</v>
      </c>
      <c r="L559" s="28" t="s">
        <v>1176</v>
      </c>
      <c r="M559" s="20" t="s">
        <v>1177</v>
      </c>
      <c r="N559" s="47">
        <v>45485</v>
      </c>
      <c r="O559" s="20">
        <f>INDEX(Auxiliar!$D$5:$F$13,MATCH(Table1[[#This Row],[Tipologia_Testes]],Auxiliar!$B$5:$B$13,0),MATCH(Table1[[#This Row],[Complexidade]],Auxiliar!$D$4:$F$4,0))</f>
        <v>2</v>
      </c>
      <c r="P559" s="2"/>
      <c r="Q559" s="2" t="s">
        <v>1187</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50000000000001" hidden="1"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1171</v>
      </c>
      <c r="L560" s="28" t="s">
        <v>1176</v>
      </c>
      <c r="M560" s="20" t="s">
        <v>1177</v>
      </c>
      <c r="N560" s="47">
        <v>45485</v>
      </c>
      <c r="O560" s="20">
        <f>INDEX(Auxiliar!$D$5:$F$13,MATCH(Table1[[#This Row],[Tipologia_Testes]],Auxiliar!$B$5:$B$13,0),MATCH(Table1[[#This Row],[Complexidade]],Auxiliar!$D$4:$F$4,0))</f>
        <v>2</v>
      </c>
      <c r="P560" s="2"/>
      <c r="Q560" s="2" t="s">
        <v>1187</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50000000000001" hidden="1"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1173</v>
      </c>
      <c r="L561" s="28" t="s">
        <v>1176</v>
      </c>
      <c r="M561" s="20" t="s">
        <v>1177</v>
      </c>
      <c r="N561" s="47">
        <v>45485</v>
      </c>
      <c r="O561" s="20">
        <f>INDEX(Auxiliar!$D$5:$F$13,MATCH(Table1[[#This Row],[Tipologia_Testes]],Auxiliar!$B$5:$B$13,0),MATCH(Table1[[#This Row],[Complexidade]],Auxiliar!$D$4:$F$4,0))</f>
        <v>0.1</v>
      </c>
      <c r="P561" s="2"/>
      <c r="Q561" s="2" t="s">
        <v>1187</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50000000000001" hidden="1"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1170</v>
      </c>
      <c r="L562" s="28" t="s">
        <v>1176</v>
      </c>
      <c r="M562" s="20" t="s">
        <v>1177</v>
      </c>
      <c r="N562" s="47">
        <v>45485</v>
      </c>
      <c r="O562" s="20">
        <f>INDEX(Auxiliar!$D$5:$F$13,MATCH(Table1[[#This Row],[Tipologia_Testes]],Auxiliar!$B$5:$B$13,0),MATCH(Table1[[#This Row],[Complexidade]],Auxiliar!$D$4:$F$4,0))</f>
        <v>2</v>
      </c>
      <c r="P562" s="2"/>
      <c r="Q562" s="2" t="s">
        <v>1187</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50000000000001" hidden="1"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1171</v>
      </c>
      <c r="L563" s="28" t="s">
        <v>1176</v>
      </c>
      <c r="M563" s="20" t="s">
        <v>1177</v>
      </c>
      <c r="N563" s="47">
        <v>45485</v>
      </c>
      <c r="O563" s="20">
        <f>INDEX(Auxiliar!$D$5:$F$13,MATCH(Table1[[#This Row],[Tipologia_Testes]],Auxiliar!$B$5:$B$13,0),MATCH(Table1[[#This Row],[Complexidade]],Auxiliar!$D$4:$F$4,0))</f>
        <v>2</v>
      </c>
      <c r="P563" s="2"/>
      <c r="Q563" s="2" t="s">
        <v>1187</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 hidden="1"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1173</v>
      </c>
      <c r="L564" s="28" t="s">
        <v>1176</v>
      </c>
      <c r="M564" s="20" t="s">
        <v>1177</v>
      </c>
      <c r="N564" s="47">
        <v>45485</v>
      </c>
      <c r="O564" s="20">
        <f>INDEX(Auxiliar!$D$5:$F$13,MATCH(Table1[[#This Row],[Tipologia_Testes]],Auxiliar!$B$5:$B$13,0),MATCH(Table1[[#This Row],[Complexidade]],Auxiliar!$D$4:$F$4,0))</f>
        <v>0.1</v>
      </c>
      <c r="P564" s="2"/>
      <c r="Q564" s="2" t="s">
        <v>1187</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50000000000001" hidden="1"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1167</v>
      </c>
      <c r="L565" s="28" t="s">
        <v>1176</v>
      </c>
      <c r="M565" s="20" t="s">
        <v>1177</v>
      </c>
      <c r="N565" s="47">
        <v>45505</v>
      </c>
      <c r="O565" s="20">
        <f>INDEX(Auxiliar!$D$5:$F$13,MATCH(Table1[[#This Row],[Tipologia_Testes]],Auxiliar!$B$5:$B$13,0),MATCH(Table1[[#This Row],[Complexidade]],Auxiliar!$D$4:$F$4,0))</f>
        <v>8</v>
      </c>
      <c r="P565" s="22" t="s">
        <v>1199</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50000000000001" hidden="1"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1170</v>
      </c>
      <c r="L566" s="28" t="s">
        <v>1176</v>
      </c>
      <c r="M566" s="20" t="s">
        <v>1177</v>
      </c>
      <c r="N566" s="47">
        <v>45485</v>
      </c>
      <c r="O566" s="20">
        <f>INDEX(Auxiliar!$D$5:$F$13,MATCH(Table1[[#This Row],[Tipologia_Testes]],Auxiliar!$B$5:$B$13,0),MATCH(Table1[[#This Row],[Complexidade]],Auxiliar!$D$4:$F$4,0))</f>
        <v>2</v>
      </c>
      <c r="P566" s="2" t="s">
        <v>1190</v>
      </c>
      <c r="Q566" s="2" t="s">
        <v>1187</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50000000000001" hidden="1"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1171</v>
      </c>
      <c r="L567" s="28" t="s">
        <v>1176</v>
      </c>
      <c r="M567" s="20" t="s">
        <v>1177</v>
      </c>
      <c r="N567" s="47">
        <v>45485</v>
      </c>
      <c r="O567" s="20">
        <f>INDEX(Auxiliar!$D$5:$F$13,MATCH(Table1[[#This Row],[Tipologia_Testes]],Auxiliar!$B$5:$B$13,0),MATCH(Table1[[#This Row],[Complexidade]],Auxiliar!$D$4:$F$4,0))</f>
        <v>2</v>
      </c>
      <c r="P567" s="2" t="s">
        <v>1190</v>
      </c>
      <c r="Q567" s="2" t="s">
        <v>1187</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50000000000001" hidden="1"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1173</v>
      </c>
      <c r="L568" s="28" t="s">
        <v>1176</v>
      </c>
      <c r="M568" s="20" t="s">
        <v>1177</v>
      </c>
      <c r="N568" s="47">
        <v>45485</v>
      </c>
      <c r="O568" s="20">
        <f>INDEX(Auxiliar!$D$5:$F$13,MATCH(Table1[[#This Row],[Tipologia_Testes]],Auxiliar!$B$5:$B$13,0),MATCH(Table1[[#This Row],[Complexidade]],Auxiliar!$D$4:$F$4,0))</f>
        <v>0.1</v>
      </c>
      <c r="P568" s="2" t="s">
        <v>1190</v>
      </c>
      <c r="Q568" s="2" t="s">
        <v>1187</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50000000000001" hidden="1"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1170</v>
      </c>
      <c r="L569" s="28" t="s">
        <v>1176</v>
      </c>
      <c r="M569" s="20" t="s">
        <v>1177</v>
      </c>
      <c r="N569" s="47">
        <v>45485</v>
      </c>
      <c r="O569" s="20">
        <f>INDEX(Auxiliar!$D$5:$F$13,MATCH(Table1[[#This Row],[Tipologia_Testes]],Auxiliar!$B$5:$B$13,0),MATCH(Table1[[#This Row],[Complexidade]],Auxiliar!$D$4:$F$4,0))</f>
        <v>2</v>
      </c>
      <c r="P569" s="2" t="s">
        <v>1190</v>
      </c>
      <c r="Q569" s="2" t="s">
        <v>1187</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50000000000001" hidden="1"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1171</v>
      </c>
      <c r="L570" s="28" t="s">
        <v>1176</v>
      </c>
      <c r="M570" s="20" t="s">
        <v>1177</v>
      </c>
      <c r="N570" s="47">
        <v>45485</v>
      </c>
      <c r="O570" s="20">
        <f>INDEX(Auxiliar!$D$5:$F$13,MATCH(Table1[[#This Row],[Tipologia_Testes]],Auxiliar!$B$5:$B$13,0),MATCH(Table1[[#This Row],[Complexidade]],Auxiliar!$D$4:$F$4,0))</f>
        <v>2</v>
      </c>
      <c r="P570" s="2" t="s">
        <v>1190</v>
      </c>
      <c r="Q570" s="2" t="s">
        <v>1187</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50000000000001" hidden="1"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1173</v>
      </c>
      <c r="L571" s="28" t="s">
        <v>1176</v>
      </c>
      <c r="M571" s="20" t="s">
        <v>1177</v>
      </c>
      <c r="N571" s="47">
        <v>45485</v>
      </c>
      <c r="O571" s="20">
        <f>INDEX(Auxiliar!$D$5:$F$13,MATCH(Table1[[#This Row],[Tipologia_Testes]],Auxiliar!$B$5:$B$13,0),MATCH(Table1[[#This Row],[Complexidade]],Auxiliar!$D$4:$F$4,0))</f>
        <v>0.1</v>
      </c>
      <c r="P571" s="2" t="s">
        <v>1190</v>
      </c>
      <c r="Q571" s="2" t="s">
        <v>1187</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50000000000001" hidden="1"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1170</v>
      </c>
      <c r="L572" s="28" t="s">
        <v>1176</v>
      </c>
      <c r="M572" s="20" t="s">
        <v>1177</v>
      </c>
      <c r="N572" s="47">
        <v>45485</v>
      </c>
      <c r="O572" s="20">
        <f>INDEX(Auxiliar!$D$5:$F$13,MATCH(Table1[[#This Row],[Tipologia_Testes]],Auxiliar!$B$5:$B$13,0),MATCH(Table1[[#This Row],[Complexidade]],Auxiliar!$D$4:$F$4,0))</f>
        <v>2</v>
      </c>
      <c r="P572" s="2" t="s">
        <v>1190</v>
      </c>
      <c r="Q572" s="2" t="s">
        <v>1187</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50000000000001" hidden="1"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1171</v>
      </c>
      <c r="L573" s="28" t="s">
        <v>1176</v>
      </c>
      <c r="M573" s="20" t="s">
        <v>1177</v>
      </c>
      <c r="N573" s="47">
        <v>45485</v>
      </c>
      <c r="O573" s="20">
        <f>INDEX(Auxiliar!$D$5:$F$13,MATCH(Table1[[#This Row],[Tipologia_Testes]],Auxiliar!$B$5:$B$13,0),MATCH(Table1[[#This Row],[Complexidade]],Auxiliar!$D$4:$F$4,0))</f>
        <v>2</v>
      </c>
      <c r="P573" s="2" t="s">
        <v>1190</v>
      </c>
      <c r="Q573" s="2" t="s">
        <v>1187</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50000000000001" hidden="1"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1173</v>
      </c>
      <c r="L574" s="28" t="s">
        <v>1176</v>
      </c>
      <c r="M574" s="20" t="s">
        <v>1177</v>
      </c>
      <c r="N574" s="47">
        <v>45485</v>
      </c>
      <c r="O574" s="20">
        <f>INDEX(Auxiliar!$D$5:$F$13,MATCH(Table1[[#This Row],[Tipologia_Testes]],Auxiliar!$B$5:$B$13,0),MATCH(Table1[[#This Row],[Complexidade]],Auxiliar!$D$4:$F$4,0))</f>
        <v>0.1</v>
      </c>
      <c r="P574" s="2" t="s">
        <v>1190</v>
      </c>
      <c r="Q574" s="2" t="s">
        <v>1187</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50000000000001" hidden="1"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1170</v>
      </c>
      <c r="L575" s="28" t="s">
        <v>1176</v>
      </c>
      <c r="M575" s="20" t="s">
        <v>1177</v>
      </c>
      <c r="N575" s="47">
        <v>45485</v>
      </c>
      <c r="O575" s="20">
        <f>INDEX(Auxiliar!$D$5:$F$13,MATCH(Table1[[#This Row],[Tipologia_Testes]],Auxiliar!$B$5:$B$13,0),MATCH(Table1[[#This Row],[Complexidade]],Auxiliar!$D$4:$F$4,0))</f>
        <v>2</v>
      </c>
      <c r="P575" s="2" t="s">
        <v>1190</v>
      </c>
      <c r="Q575" s="2" t="s">
        <v>1187</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50000000000001" hidden="1"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1171</v>
      </c>
      <c r="L576" s="28" t="s">
        <v>1176</v>
      </c>
      <c r="M576" s="20" t="s">
        <v>1177</v>
      </c>
      <c r="N576" s="47">
        <v>45485</v>
      </c>
      <c r="O576" s="20">
        <f>INDEX(Auxiliar!$D$5:$F$13,MATCH(Table1[[#This Row],[Tipologia_Testes]],Auxiliar!$B$5:$B$13,0),MATCH(Table1[[#This Row],[Complexidade]],Auxiliar!$D$4:$F$4,0))</f>
        <v>2</v>
      </c>
      <c r="P576" s="2" t="s">
        <v>1190</v>
      </c>
      <c r="Q576" s="2" t="s">
        <v>1187</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50000000000001" hidden="1"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1173</v>
      </c>
      <c r="L577" s="28" t="s">
        <v>1176</v>
      </c>
      <c r="M577" s="20" t="s">
        <v>1177</v>
      </c>
      <c r="N577" s="47">
        <v>45485</v>
      </c>
      <c r="O577" s="20">
        <f>INDEX(Auxiliar!$D$5:$F$13,MATCH(Table1[[#This Row],[Tipologia_Testes]],Auxiliar!$B$5:$B$13,0),MATCH(Table1[[#This Row],[Complexidade]],Auxiliar!$D$4:$F$4,0))</f>
        <v>0.1</v>
      </c>
      <c r="P577" s="2" t="s">
        <v>1190</v>
      </c>
      <c r="Q577" s="2" t="s">
        <v>1187</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50000000000001" hidden="1" customHeight="1">
      <c r="B578" s="2" t="s">
        <v>26</v>
      </c>
      <c r="C578" s="2" t="s">
        <v>310</v>
      </c>
      <c r="D578" s="2" t="s">
        <v>312</v>
      </c>
      <c r="E578" s="2" t="s">
        <v>38</v>
      </c>
      <c r="F578" s="2" t="s">
        <v>311</v>
      </c>
      <c r="G578" s="2" t="s">
        <v>282</v>
      </c>
      <c r="H578" s="56" t="str">
        <f>Table1[[#This Row],[Tabela]]&amp;Table1[[#This Row],[Campo]]</f>
        <v>modesg_out_bens_imoveisflg_rsc_fsc_agd</v>
      </c>
      <c r="I578" s="2" t="s">
        <v>1842</v>
      </c>
      <c r="J578" s="42">
        <f>VLOOKUP(Table1[[#This Row],[Status]],Auxiliar!$B$16:$C$24,2,0)</f>
        <v>2</v>
      </c>
      <c r="K578" s="2" t="s">
        <v>1170</v>
      </c>
      <c r="L578" s="28" t="s">
        <v>1176</v>
      </c>
      <c r="M578" s="20" t="s">
        <v>1169</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4</v>
      </c>
      <c r="X578" s="166">
        <f>+VLOOKUP(CONCATENATE(Table1[[#This Row],[Tabela]],Table1[[#This Row],[Campo]]),'2. Status Detalhe Campos FY24'!A:J,9,FALSE)</f>
        <v>0</v>
      </c>
    </row>
    <row r="579" spans="2:24" ht="17.850000000000001" hidden="1" customHeight="1">
      <c r="B579" s="2" t="s">
        <v>26</v>
      </c>
      <c r="C579" s="2" t="s">
        <v>310</v>
      </c>
      <c r="D579" s="2" t="s">
        <v>312</v>
      </c>
      <c r="E579" s="2" t="s">
        <v>38</v>
      </c>
      <c r="F579" s="2" t="s">
        <v>311</v>
      </c>
      <c r="G579" s="2" t="s">
        <v>282</v>
      </c>
      <c r="H579" s="56" t="str">
        <f>Table1[[#This Row],[Tabela]]&amp;Table1[[#This Row],[Campo]]</f>
        <v>modesg_out_bens_imoveisflg_rsc_fsc_agd</v>
      </c>
      <c r="I579" s="2" t="s">
        <v>1842</v>
      </c>
      <c r="J579" s="42">
        <f>VLOOKUP(Table1[[#This Row],[Status]],Auxiliar!$B$16:$C$24,2,0)</f>
        <v>2</v>
      </c>
      <c r="K579" s="2" t="s">
        <v>1171</v>
      </c>
      <c r="L579" s="28" t="s">
        <v>1176</v>
      </c>
      <c r="M579" s="20" t="s">
        <v>1169</v>
      </c>
      <c r="N579" s="47">
        <v>45695</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4</v>
      </c>
      <c r="X579" s="166">
        <f>+VLOOKUP(CONCATENATE(Table1[[#This Row],[Tabela]],Table1[[#This Row],[Campo]]),'2. Status Detalhe Campos FY24'!A:J,9,FALSE)</f>
        <v>0</v>
      </c>
    </row>
    <row r="580" spans="2:24" ht="17.850000000000001" hidden="1" customHeight="1">
      <c r="B580" s="2" t="s">
        <v>26</v>
      </c>
      <c r="C580" s="2" t="s">
        <v>310</v>
      </c>
      <c r="D580" s="2" t="s">
        <v>312</v>
      </c>
      <c r="E580" s="2" t="s">
        <v>38</v>
      </c>
      <c r="F580" s="2" t="s">
        <v>311</v>
      </c>
      <c r="G580" s="2" t="s">
        <v>282</v>
      </c>
      <c r="H580" s="56" t="str">
        <f>Table1[[#This Row],[Tabela]]&amp;Table1[[#This Row],[Campo]]</f>
        <v>modesg_out_bens_imoveisflg_rsc_fsc_agd</v>
      </c>
      <c r="I580" s="2" t="s">
        <v>1842</v>
      </c>
      <c r="J580" s="42">
        <f>VLOOKUP(Table1[[#This Row],[Status]],Auxiliar!$B$16:$C$24,2,0)</f>
        <v>2</v>
      </c>
      <c r="K580" s="2" t="s">
        <v>1173</v>
      </c>
      <c r="L580" s="28" t="s">
        <v>1176</v>
      </c>
      <c r="M580" s="20" t="s">
        <v>1169</v>
      </c>
      <c r="N580" s="47">
        <v>45695</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0.05</v>
      </c>
      <c r="X580" s="166">
        <f>+VLOOKUP(CONCATENATE(Table1[[#This Row],[Tabela]],Table1[[#This Row],[Campo]]),'2. Status Detalhe Campos FY24'!A:J,9,FALSE)</f>
        <v>0</v>
      </c>
    </row>
    <row r="581" spans="2:24" ht="17.850000000000001" hidden="1" customHeight="1">
      <c r="B581" s="2" t="s">
        <v>26</v>
      </c>
      <c r="C581" s="2" t="s">
        <v>310</v>
      </c>
      <c r="D581" s="2" t="s">
        <v>312</v>
      </c>
      <c r="E581" s="2" t="s">
        <v>38</v>
      </c>
      <c r="F581" s="2" t="s">
        <v>311</v>
      </c>
      <c r="G581" s="2" t="s">
        <v>283</v>
      </c>
      <c r="H581" s="56" t="str">
        <f>Table1[[#This Row],[Tabela]]&amp;Table1[[#This Row],[Campo]]</f>
        <v>modesg_out_bens_imoveisflg_rsc_fsc_crnc</v>
      </c>
      <c r="I581" s="2" t="s">
        <v>1842</v>
      </c>
      <c r="J581" s="42">
        <f>VLOOKUP(Table1[[#This Row],[Status]],Auxiliar!$B$16:$C$24,2,0)</f>
        <v>2</v>
      </c>
      <c r="K581" s="2" t="s">
        <v>1170</v>
      </c>
      <c r="L581" s="28" t="s">
        <v>1176</v>
      </c>
      <c r="M581" s="20" t="s">
        <v>1169</v>
      </c>
      <c r="N581" s="47">
        <v>45695</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4</v>
      </c>
      <c r="X581" s="166">
        <f>+VLOOKUP(CONCATENATE(Table1[[#This Row],[Tabela]],Table1[[#This Row],[Campo]]),'2. Status Detalhe Campos FY24'!A:J,9,FALSE)</f>
        <v>0</v>
      </c>
    </row>
    <row r="582" spans="2:24" ht="17.850000000000001" hidden="1" customHeight="1">
      <c r="B582" s="2" t="s">
        <v>26</v>
      </c>
      <c r="C582" s="2" t="s">
        <v>310</v>
      </c>
      <c r="D582" s="2" t="s">
        <v>312</v>
      </c>
      <c r="E582" s="2" t="s">
        <v>38</v>
      </c>
      <c r="F582" s="2" t="s">
        <v>311</v>
      </c>
      <c r="G582" s="2" t="s">
        <v>283</v>
      </c>
      <c r="H582" s="56" t="str">
        <f>Table1[[#This Row],[Tabela]]&amp;Table1[[#This Row],[Campo]]</f>
        <v>modesg_out_bens_imoveisflg_rsc_fsc_crnc</v>
      </c>
      <c r="I582" s="2" t="s">
        <v>1842</v>
      </c>
      <c r="J582" s="42">
        <f>VLOOKUP(Table1[[#This Row],[Status]],Auxiliar!$B$16:$C$24,2,0)</f>
        <v>2</v>
      </c>
      <c r="K582" s="2" t="s">
        <v>1171</v>
      </c>
      <c r="L582" s="28" t="s">
        <v>1176</v>
      </c>
      <c r="M582" s="20" t="s">
        <v>1169</v>
      </c>
      <c r="N582" s="47">
        <v>45695</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4</v>
      </c>
      <c r="X582" s="166">
        <f>+VLOOKUP(CONCATENATE(Table1[[#This Row],[Tabela]],Table1[[#This Row],[Campo]]),'2. Status Detalhe Campos FY24'!A:J,9,FALSE)</f>
        <v>0</v>
      </c>
    </row>
    <row r="583" spans="2:24" ht="52.35" hidden="1" customHeight="1">
      <c r="B583" s="2" t="s">
        <v>26</v>
      </c>
      <c r="C583" s="2" t="s">
        <v>310</v>
      </c>
      <c r="D583" s="2" t="s">
        <v>312</v>
      </c>
      <c r="E583" s="2" t="s">
        <v>38</v>
      </c>
      <c r="F583" s="2" t="s">
        <v>311</v>
      </c>
      <c r="G583" s="2" t="s">
        <v>283</v>
      </c>
      <c r="H583" s="56" t="str">
        <f>Table1[[#This Row],[Tabela]]&amp;Table1[[#This Row],[Campo]]</f>
        <v>modesg_out_bens_imoveisflg_rsc_fsc_crnc</v>
      </c>
      <c r="I583" s="2" t="s">
        <v>1842</v>
      </c>
      <c r="J583" s="42">
        <f>VLOOKUP(Table1[[#This Row],[Status]],Auxiliar!$B$16:$C$24,2,0)</f>
        <v>2</v>
      </c>
      <c r="K583" s="2" t="s">
        <v>1173</v>
      </c>
      <c r="L583" s="28" t="s">
        <v>1176</v>
      </c>
      <c r="M583" s="20" t="s">
        <v>1169</v>
      </c>
      <c r="N583" s="47">
        <v>45695</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0.05</v>
      </c>
      <c r="X583" s="166">
        <f>+VLOOKUP(CONCATENATE(Table1[[#This Row],[Tabela]],Table1[[#This Row],[Campo]]),'2. Status Detalhe Campos FY24'!A:J,9,FALSE)</f>
        <v>0</v>
      </c>
    </row>
    <row r="584" spans="2:24" ht="52.35" hidden="1" customHeight="1">
      <c r="B584" s="2" t="s">
        <v>26</v>
      </c>
      <c r="C584" s="2" t="s">
        <v>310</v>
      </c>
      <c r="D584" s="2" t="s">
        <v>312</v>
      </c>
      <c r="E584" s="2" t="s">
        <v>38</v>
      </c>
      <c r="F584" s="2" t="s">
        <v>311</v>
      </c>
      <c r="G584" s="2" t="s">
        <v>317</v>
      </c>
      <c r="H584" s="56" t="str">
        <f>Table1[[#This Row],[Tabela]]&amp;Table1[[#This Row],[Campo]]</f>
        <v>modesg_out_bens_imoveisorigem_flg_rsc_fsc_agd</v>
      </c>
      <c r="I584" s="2" t="s">
        <v>1842</v>
      </c>
      <c r="J584" s="42">
        <f>VLOOKUP(Table1[[#This Row],[Status]],Auxiliar!$B$16:$C$24,2,0)</f>
        <v>2</v>
      </c>
      <c r="K584" s="2" t="s">
        <v>1170</v>
      </c>
      <c r="L584" s="28" t="s">
        <v>1168</v>
      </c>
      <c r="M584" s="20" t="s">
        <v>1177</v>
      </c>
      <c r="N584" s="47">
        <v>45695</v>
      </c>
      <c r="O584" s="20">
        <f>INDEX(Auxiliar!$D$5:$F$13,MATCH(Table1[[#This Row],[Tipologia_Testes]],Auxiliar!$B$5:$B$13,0),MATCH(Table1[[#This Row],[Complexidade]],Auxiliar!$D$4:$F$4,0))</f>
        <v>2</v>
      </c>
      <c r="P584" s="22" t="s">
        <v>1200</v>
      </c>
      <c r="Q584" s="2"/>
      <c r="R584" s="151">
        <v>45561</v>
      </c>
      <c r="S584" s="151"/>
      <c r="T584" s="151">
        <v>45569</v>
      </c>
      <c r="U584" s="151">
        <v>45621</v>
      </c>
      <c r="V584" s="151">
        <v>45631</v>
      </c>
      <c r="W584" s="2">
        <f>VLOOKUP(Table1[[#This Row],[Status]],Auxiliar!$B$16:$D$24,3,0)*Table1[[#This Row],[Estimação (horas)]]</f>
        <v>1</v>
      </c>
      <c r="X584" s="166">
        <f>+VLOOKUP(CONCATENATE(Table1[[#This Row],[Tabela]],Table1[[#This Row],[Campo]]),'2. Status Detalhe Campos FY24'!A:J,9,FALSE)</f>
        <v>0</v>
      </c>
    </row>
    <row r="585" spans="2:24" ht="52.35" hidden="1" customHeight="1">
      <c r="B585" s="2" t="s">
        <v>26</v>
      </c>
      <c r="C585" s="2" t="s">
        <v>310</v>
      </c>
      <c r="D585" s="2" t="s">
        <v>312</v>
      </c>
      <c r="E585" s="2" t="s">
        <v>38</v>
      </c>
      <c r="F585" s="2" t="s">
        <v>311</v>
      </c>
      <c r="G585" s="2" t="s">
        <v>317</v>
      </c>
      <c r="H585" s="56" t="str">
        <f>Table1[[#This Row],[Tabela]]&amp;Table1[[#This Row],[Campo]]</f>
        <v>modesg_out_bens_imoveisorigem_flg_rsc_fsc_agd</v>
      </c>
      <c r="I585" s="2" t="s">
        <v>1842</v>
      </c>
      <c r="J585" s="42">
        <f>VLOOKUP(Table1[[#This Row],[Status]],Auxiliar!$B$16:$C$24,2,0)</f>
        <v>2</v>
      </c>
      <c r="K585" s="2" t="s">
        <v>1171</v>
      </c>
      <c r="L585" s="28" t="s">
        <v>1168</v>
      </c>
      <c r="M585" s="20" t="s">
        <v>1177</v>
      </c>
      <c r="N585" s="47">
        <v>45695</v>
      </c>
      <c r="O585" s="20">
        <f>INDEX(Auxiliar!$D$5:$F$13,MATCH(Table1[[#This Row],[Tipologia_Testes]],Auxiliar!$B$5:$B$13,0),MATCH(Table1[[#This Row],[Complexidade]],Auxiliar!$D$4:$F$4,0))</f>
        <v>2</v>
      </c>
      <c r="P585" s="22" t="s">
        <v>1200</v>
      </c>
      <c r="Q585" s="2"/>
      <c r="R585" s="151">
        <v>45561</v>
      </c>
      <c r="S585" s="151"/>
      <c r="T585" s="151">
        <v>45569</v>
      </c>
      <c r="U585" s="151">
        <v>45621</v>
      </c>
      <c r="V585" s="151">
        <v>45631</v>
      </c>
      <c r="W585" s="2">
        <f>VLOOKUP(Table1[[#This Row],[Status]],Auxiliar!$B$16:$D$24,3,0)*Table1[[#This Row],[Estimação (horas)]]</f>
        <v>1</v>
      </c>
      <c r="X585" s="166">
        <f>+VLOOKUP(CONCATENATE(Table1[[#This Row],[Tabela]],Table1[[#This Row],[Campo]]),'2. Status Detalhe Campos FY24'!A:J,9,FALSE)</f>
        <v>0</v>
      </c>
    </row>
    <row r="586" spans="2:24" ht="52.35" hidden="1" customHeight="1">
      <c r="B586" s="2" t="s">
        <v>26</v>
      </c>
      <c r="C586" s="2" t="s">
        <v>310</v>
      </c>
      <c r="D586" s="2" t="s">
        <v>312</v>
      </c>
      <c r="E586" s="2" t="s">
        <v>38</v>
      </c>
      <c r="F586" s="2" t="s">
        <v>311</v>
      </c>
      <c r="G586" s="2" t="s">
        <v>317</v>
      </c>
      <c r="H586" s="56" t="str">
        <f>Table1[[#This Row],[Tabela]]&amp;Table1[[#This Row],[Campo]]</f>
        <v>modesg_out_bens_imoveisorigem_flg_rsc_fsc_agd</v>
      </c>
      <c r="I586" s="2" t="s">
        <v>1842</v>
      </c>
      <c r="J586" s="42">
        <f>VLOOKUP(Table1[[#This Row],[Status]],Auxiliar!$B$16:$C$24,2,0)</f>
        <v>2</v>
      </c>
      <c r="K586" s="2" t="s">
        <v>1173</v>
      </c>
      <c r="L586" s="28" t="s">
        <v>1168</v>
      </c>
      <c r="M586" s="20" t="s">
        <v>1177</v>
      </c>
      <c r="N586" s="47">
        <v>45695</v>
      </c>
      <c r="O586" s="20">
        <f>INDEX(Auxiliar!$D$5:$F$13,MATCH(Table1[[#This Row],[Tipologia_Testes]],Auxiliar!$B$5:$B$13,0),MATCH(Table1[[#This Row],[Complexidade]],Auxiliar!$D$4:$F$4,0))</f>
        <v>0.1</v>
      </c>
      <c r="P586" s="22" t="s">
        <v>1200</v>
      </c>
      <c r="Q586" s="2"/>
      <c r="R586" s="151">
        <v>45561</v>
      </c>
      <c r="S586" s="151"/>
      <c r="T586" s="151">
        <v>45569</v>
      </c>
      <c r="U586" s="151">
        <v>45621</v>
      </c>
      <c r="V586" s="151">
        <v>45631</v>
      </c>
      <c r="W586" s="2">
        <f>VLOOKUP(Table1[[#This Row],[Status]],Auxiliar!$B$16:$D$24,3,0)*Table1[[#This Row],[Estimação (horas)]]</f>
        <v>0.05</v>
      </c>
      <c r="X586" s="166">
        <f>+VLOOKUP(CONCATENATE(Table1[[#This Row],[Tabela]],Table1[[#This Row],[Campo]]),'2. Status Detalhe Campos FY24'!A:J,9,FALSE)</f>
        <v>0</v>
      </c>
    </row>
    <row r="587" spans="2:24" ht="52.35" hidden="1" customHeight="1">
      <c r="B587" s="2" t="s">
        <v>26</v>
      </c>
      <c r="C587" s="2" t="s">
        <v>310</v>
      </c>
      <c r="D587" s="2" t="s">
        <v>312</v>
      </c>
      <c r="E587" s="2" t="s">
        <v>38</v>
      </c>
      <c r="F587" s="2" t="s">
        <v>311</v>
      </c>
      <c r="G587" s="2" t="s">
        <v>318</v>
      </c>
      <c r="H587" s="56" t="str">
        <f>Table1[[#This Row],[Tabela]]&amp;Table1[[#This Row],[Campo]]</f>
        <v>modesg_out_bens_imoveisorigem_flg_rsc_fsc_crnc</v>
      </c>
      <c r="I587" s="2" t="s">
        <v>1842</v>
      </c>
      <c r="J587" s="42">
        <f>VLOOKUP(Table1[[#This Row],[Status]],Auxiliar!$B$16:$C$24,2,0)</f>
        <v>2</v>
      </c>
      <c r="K587" s="2" t="s">
        <v>1170</v>
      </c>
      <c r="L587" s="28" t="s">
        <v>1168</v>
      </c>
      <c r="M587" s="20" t="s">
        <v>1177</v>
      </c>
      <c r="N587" s="47">
        <v>45695</v>
      </c>
      <c r="O587" s="20">
        <f>INDEX(Auxiliar!$D$5:$F$13,MATCH(Table1[[#This Row],[Tipologia_Testes]],Auxiliar!$B$5:$B$13,0),MATCH(Table1[[#This Row],[Complexidade]],Auxiliar!$D$4:$F$4,0))</f>
        <v>2</v>
      </c>
      <c r="P587" s="22" t="s">
        <v>1200</v>
      </c>
      <c r="Q587" s="2"/>
      <c r="R587" s="151">
        <v>45561</v>
      </c>
      <c r="S587" s="151"/>
      <c r="T587" s="151">
        <v>45569</v>
      </c>
      <c r="U587" s="151">
        <v>45621</v>
      </c>
      <c r="V587" s="151">
        <v>45631</v>
      </c>
      <c r="W587" s="2">
        <f>VLOOKUP(Table1[[#This Row],[Status]],Auxiliar!$B$16:$D$24,3,0)*Table1[[#This Row],[Estimação (horas)]]</f>
        <v>1</v>
      </c>
      <c r="X587" s="166">
        <f>+VLOOKUP(CONCATENATE(Table1[[#This Row],[Tabela]],Table1[[#This Row],[Campo]]),'2. Status Detalhe Campos FY24'!A:J,9,FALSE)</f>
        <v>0</v>
      </c>
    </row>
    <row r="588" spans="2:24" ht="52.35" hidden="1" customHeight="1">
      <c r="B588" s="2" t="s">
        <v>26</v>
      </c>
      <c r="C588" s="2" t="s">
        <v>310</v>
      </c>
      <c r="D588" s="2" t="s">
        <v>312</v>
      </c>
      <c r="E588" s="2" t="s">
        <v>38</v>
      </c>
      <c r="F588" s="2" t="s">
        <v>311</v>
      </c>
      <c r="G588" s="2" t="s">
        <v>318</v>
      </c>
      <c r="H588" s="56" t="str">
        <f>Table1[[#This Row],[Tabela]]&amp;Table1[[#This Row],[Campo]]</f>
        <v>modesg_out_bens_imoveisorigem_flg_rsc_fsc_crnc</v>
      </c>
      <c r="I588" s="2" t="s">
        <v>1842</v>
      </c>
      <c r="J588" s="42">
        <f>VLOOKUP(Table1[[#This Row],[Status]],Auxiliar!$B$16:$C$24,2,0)</f>
        <v>2</v>
      </c>
      <c r="K588" s="2" t="s">
        <v>1171</v>
      </c>
      <c r="L588" s="28" t="s">
        <v>1168</v>
      </c>
      <c r="M588" s="20" t="s">
        <v>1177</v>
      </c>
      <c r="N588" s="47">
        <v>45695</v>
      </c>
      <c r="O588" s="20">
        <f>INDEX(Auxiliar!$D$5:$F$13,MATCH(Table1[[#This Row],[Tipologia_Testes]],Auxiliar!$B$5:$B$13,0),MATCH(Table1[[#This Row],[Complexidade]],Auxiliar!$D$4:$F$4,0))</f>
        <v>2</v>
      </c>
      <c r="P588" s="22" t="s">
        <v>1200</v>
      </c>
      <c r="Q588" s="2"/>
      <c r="R588" s="151">
        <v>45561</v>
      </c>
      <c r="S588" s="151"/>
      <c r="T588" s="151">
        <v>45569</v>
      </c>
      <c r="U588" s="151">
        <v>45621</v>
      </c>
      <c r="V588" s="151">
        <v>45631</v>
      </c>
      <c r="W588" s="2">
        <f>VLOOKUP(Table1[[#This Row],[Status]],Auxiliar!$B$16:$D$24,3,0)*Table1[[#This Row],[Estimação (horas)]]</f>
        <v>1</v>
      </c>
      <c r="X588" s="166">
        <f>+VLOOKUP(CONCATENATE(Table1[[#This Row],[Tabela]],Table1[[#This Row],[Campo]]),'2. Status Detalhe Campos FY24'!A:J,9,FALSE)</f>
        <v>0</v>
      </c>
    </row>
    <row r="589" spans="2:24" ht="52.35" hidden="1" customHeight="1">
      <c r="B589" s="2" t="s">
        <v>26</v>
      </c>
      <c r="C589" s="2" t="s">
        <v>310</v>
      </c>
      <c r="D589" s="2" t="s">
        <v>312</v>
      </c>
      <c r="E589" s="2" t="s">
        <v>38</v>
      </c>
      <c r="F589" s="2" t="s">
        <v>311</v>
      </c>
      <c r="G589" s="2" t="s">
        <v>318</v>
      </c>
      <c r="H589" s="56" t="str">
        <f>Table1[[#This Row],[Tabela]]&amp;Table1[[#This Row],[Campo]]</f>
        <v>modesg_out_bens_imoveisorigem_flg_rsc_fsc_crnc</v>
      </c>
      <c r="I589" s="2" t="s">
        <v>1842</v>
      </c>
      <c r="J589" s="42">
        <f>VLOOKUP(Table1[[#This Row],[Status]],Auxiliar!$B$16:$C$24,2,0)</f>
        <v>2</v>
      </c>
      <c r="K589" s="2" t="s">
        <v>1173</v>
      </c>
      <c r="L589" s="28" t="s">
        <v>1168</v>
      </c>
      <c r="M589" s="20" t="s">
        <v>1177</v>
      </c>
      <c r="N589" s="47">
        <v>45695</v>
      </c>
      <c r="O589" s="20">
        <f>INDEX(Auxiliar!$D$5:$F$13,MATCH(Table1[[#This Row],[Tipologia_Testes]],Auxiliar!$B$5:$B$13,0),MATCH(Table1[[#This Row],[Complexidade]],Auxiliar!$D$4:$F$4,0))</f>
        <v>0.1</v>
      </c>
      <c r="P589" s="22" t="s">
        <v>1200</v>
      </c>
      <c r="Q589" s="2"/>
      <c r="R589" s="151">
        <v>45561</v>
      </c>
      <c r="S589" s="151"/>
      <c r="T589" s="151">
        <v>45569</v>
      </c>
      <c r="U589" s="151">
        <v>45621</v>
      </c>
      <c r="V589" s="151">
        <v>45631</v>
      </c>
      <c r="W589" s="2">
        <f>VLOOKUP(Table1[[#This Row],[Status]],Auxiliar!$B$16:$D$24,3,0)*Table1[[#This Row],[Estimação (horas)]]</f>
        <v>0.05</v>
      </c>
      <c r="X589" s="166">
        <f>+VLOOKUP(CONCATENATE(Table1[[#This Row],[Tabela]],Table1[[#This Row],[Campo]]),'2. Status Detalhe Campos FY24'!A:J,9,FALSE)</f>
        <v>0</v>
      </c>
    </row>
    <row r="590" spans="2:24" ht="52.35" hidden="1"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1170</v>
      </c>
      <c r="L590" s="28" t="s">
        <v>1168</v>
      </c>
      <c r="M590" s="20" t="s">
        <v>1177</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35" hidden="1"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1171</v>
      </c>
      <c r="L591" s="28" t="s">
        <v>1168</v>
      </c>
      <c r="M591" s="20" t="s">
        <v>1177</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35" hidden="1"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1173</v>
      </c>
      <c r="L592" s="28" t="s">
        <v>1168</v>
      </c>
      <c r="M592" s="20" t="s">
        <v>1177</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35" hidden="1"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1170</v>
      </c>
      <c r="L593" s="28" t="s">
        <v>1168</v>
      </c>
      <c r="M593" s="20" t="s">
        <v>1177</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35" hidden="1"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1171</v>
      </c>
      <c r="L594" s="28" t="s">
        <v>1168</v>
      </c>
      <c r="M594" s="20" t="s">
        <v>1177</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35" hidden="1"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1173</v>
      </c>
      <c r="L595" s="28" t="s">
        <v>1168</v>
      </c>
      <c r="M595" s="20" t="s">
        <v>1177</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35" hidden="1"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1170</v>
      </c>
      <c r="L596" s="28" t="s">
        <v>1176</v>
      </c>
      <c r="M596" s="20" t="s">
        <v>1177</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35" hidden="1"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1171</v>
      </c>
      <c r="L597" s="28" t="s">
        <v>1176</v>
      </c>
      <c r="M597" s="20" t="s">
        <v>1177</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50000000000001" hidden="1"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1173</v>
      </c>
      <c r="L598" s="28" t="s">
        <v>1176</v>
      </c>
      <c r="M598" s="20" t="s">
        <v>1177</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50000000000001" hidden="1"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1170</v>
      </c>
      <c r="L599" s="28" t="s">
        <v>1176</v>
      </c>
      <c r="M599" s="20" t="s">
        <v>1177</v>
      </c>
      <c r="N599" s="47">
        <v>45485</v>
      </c>
      <c r="O599" s="20">
        <f>INDEX(Auxiliar!$D$5:$F$13,MATCH(Table1[[#This Row],[Tipologia_Testes]],Auxiliar!$B$5:$B$13,0),MATCH(Table1[[#This Row],[Complexidade]],Auxiliar!$D$4:$F$4,0))</f>
        <v>2</v>
      </c>
      <c r="P599" s="2"/>
      <c r="Q599" s="2" t="s">
        <v>1187</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50000000000001" hidden="1"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1171</v>
      </c>
      <c r="L600" s="28" t="s">
        <v>1176</v>
      </c>
      <c r="M600" s="20" t="s">
        <v>1177</v>
      </c>
      <c r="N600" s="47">
        <v>45485</v>
      </c>
      <c r="O600" s="20">
        <f>INDEX(Auxiliar!$D$5:$F$13,MATCH(Table1[[#This Row],[Tipologia_Testes]],Auxiliar!$B$5:$B$13,0),MATCH(Table1[[#This Row],[Complexidade]],Auxiliar!$D$4:$F$4,0))</f>
        <v>2</v>
      </c>
      <c r="P600" s="2"/>
      <c r="Q600" s="2" t="s">
        <v>1187</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599999999999994" hidden="1"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1173</v>
      </c>
      <c r="L601" s="28" t="s">
        <v>1176</v>
      </c>
      <c r="M601" s="20" t="s">
        <v>1177</v>
      </c>
      <c r="N601" s="47">
        <v>45485</v>
      </c>
      <c r="O601" s="20">
        <f>INDEX(Auxiliar!$D$5:$F$13,MATCH(Table1[[#This Row],[Tipologia_Testes]],Auxiliar!$B$5:$B$13,0),MATCH(Table1[[#This Row],[Complexidade]],Auxiliar!$D$4:$F$4,0))</f>
        <v>0.1</v>
      </c>
      <c r="P601" s="2"/>
      <c r="Q601" s="2" t="s">
        <v>1187</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599999999999994" hidden="1"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1170</v>
      </c>
      <c r="L602" s="28" t="s">
        <v>1168</v>
      </c>
      <c r="M602" s="20" t="s">
        <v>1178</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599999999999994" hidden="1"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1171</v>
      </c>
      <c r="L603" s="28" t="s">
        <v>1168</v>
      </c>
      <c r="M603" s="20" t="s">
        <v>1178</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599999999999994" hidden="1"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1173</v>
      </c>
      <c r="L604" s="28" t="s">
        <v>1168</v>
      </c>
      <c r="M604" s="20" t="s">
        <v>1178</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599999999999994" hidden="1"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1170</v>
      </c>
      <c r="L605" s="28" t="s">
        <v>1168</v>
      </c>
      <c r="M605" s="20" t="s">
        <v>1178</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599999999999994" hidden="1"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1171</v>
      </c>
      <c r="L606" s="28" t="s">
        <v>1168</v>
      </c>
      <c r="M606" s="20" t="s">
        <v>1178</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50000000000001" hidden="1"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1173</v>
      </c>
      <c r="L607" s="28" t="s">
        <v>1168</v>
      </c>
      <c r="M607" s="20" t="s">
        <v>1178</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50000000000001" hidden="1"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1170</v>
      </c>
      <c r="L608" s="28" t="s">
        <v>1176</v>
      </c>
      <c r="M608" s="20" t="s">
        <v>1177</v>
      </c>
      <c r="N608" s="47">
        <v>45485</v>
      </c>
      <c r="O608" s="20">
        <f>INDEX(Auxiliar!$D$5:$F$13,MATCH(Table1[[#This Row],[Tipologia_Testes]],Auxiliar!$B$5:$B$13,0),MATCH(Table1[[#This Row],[Complexidade]],Auxiliar!$D$4:$F$4,0))</f>
        <v>2</v>
      </c>
      <c r="P608" s="22"/>
      <c r="Q608" s="2" t="s">
        <v>1187</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50000000000001" hidden="1"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1171</v>
      </c>
      <c r="L609" s="28" t="s">
        <v>1176</v>
      </c>
      <c r="M609" s="20" t="s">
        <v>1177</v>
      </c>
      <c r="N609" s="47">
        <v>45485</v>
      </c>
      <c r="O609" s="20">
        <f>INDEX(Auxiliar!$D$5:$F$13,MATCH(Table1[[#This Row],[Tipologia_Testes]],Auxiliar!$B$5:$B$13,0),MATCH(Table1[[#This Row],[Complexidade]],Auxiliar!$D$4:$F$4,0))</f>
        <v>2</v>
      </c>
      <c r="P609" s="22"/>
      <c r="Q609" s="2" t="s">
        <v>1187</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35" hidden="1"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1173</v>
      </c>
      <c r="L610" s="28" t="s">
        <v>1176</v>
      </c>
      <c r="M610" s="20" t="s">
        <v>1177</v>
      </c>
      <c r="N610" s="47">
        <v>45485</v>
      </c>
      <c r="O610" s="20">
        <f>INDEX(Auxiliar!$D$5:$F$13,MATCH(Table1[[#This Row],[Tipologia_Testes]],Auxiliar!$B$5:$B$13,0),MATCH(Table1[[#This Row],[Complexidade]],Auxiliar!$D$4:$F$4,0))</f>
        <v>0.1</v>
      </c>
      <c r="P610" s="22"/>
      <c r="Q610" s="2" t="s">
        <v>1187</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35" hidden="1"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1170</v>
      </c>
      <c r="L611" s="28" t="s">
        <v>1168</v>
      </c>
      <c r="M611" s="20" t="s">
        <v>1177</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35" hidden="1"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1171</v>
      </c>
      <c r="L612" s="28" t="s">
        <v>1168</v>
      </c>
      <c r="M612" s="20" t="s">
        <v>1177</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35" hidden="1"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1173</v>
      </c>
      <c r="L613" s="28" t="s">
        <v>1168</v>
      </c>
      <c r="M613" s="20" t="s">
        <v>1177</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35" hidden="1"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1170</v>
      </c>
      <c r="L614" s="28" t="s">
        <v>1168</v>
      </c>
      <c r="M614" s="20" t="s">
        <v>1177</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35" hidden="1"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1171</v>
      </c>
      <c r="L615" s="28" t="s">
        <v>1168</v>
      </c>
      <c r="M615" s="20" t="s">
        <v>1177</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35" hidden="1"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1173</v>
      </c>
      <c r="L616" s="28" t="s">
        <v>1168</v>
      </c>
      <c r="M616" s="20" t="s">
        <v>1177</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35" hidden="1"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1170</v>
      </c>
      <c r="L617" s="28" t="s">
        <v>1168</v>
      </c>
      <c r="M617" s="20" t="s">
        <v>1177</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35" hidden="1"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1171</v>
      </c>
      <c r="L618" s="28" t="s">
        <v>1168</v>
      </c>
      <c r="M618" s="20" t="s">
        <v>1177</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00000000000001" hidden="1"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1173</v>
      </c>
      <c r="L619" s="28" t="s">
        <v>1168</v>
      </c>
      <c r="M619" s="20" t="s">
        <v>1177</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50000000000001" hidden="1"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1167</v>
      </c>
      <c r="L620" s="28" t="s">
        <v>1176</v>
      </c>
      <c r="M620" s="20" t="s">
        <v>1178</v>
      </c>
      <c r="N620" s="47">
        <v>45561</v>
      </c>
      <c r="O620" s="20">
        <f>INDEX(Auxiliar!$D$5:$F$13,MATCH(Table1[[#This Row],[Tipologia_Testes]],Auxiliar!$B$5:$B$13,0),MATCH(Table1[[#This Row],[Complexidade]],Auxiliar!$D$4:$F$4,0))</f>
        <v>8</v>
      </c>
      <c r="P620" s="22" t="s">
        <v>1201</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50000000000001" hidden="1"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1170</v>
      </c>
      <c r="L621" s="28" t="s">
        <v>1176</v>
      </c>
      <c r="M621" s="20" t="s">
        <v>1169</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50000000000001" hidden="1"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1171</v>
      </c>
      <c r="L622" s="28" t="s">
        <v>1176</v>
      </c>
      <c r="M622" s="20" t="s">
        <v>1169</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50000000000001" hidden="1"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1173</v>
      </c>
      <c r="L623" s="28" t="s">
        <v>1176</v>
      </c>
      <c r="M623" s="20" t="s">
        <v>1169</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50000000000001" hidden="1"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1170</v>
      </c>
      <c r="L624" s="28" t="s">
        <v>1176</v>
      </c>
      <c r="M624" s="20" t="s">
        <v>1169</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50000000000001" hidden="1"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1171</v>
      </c>
      <c r="L625" s="28" t="s">
        <v>1176</v>
      </c>
      <c r="M625" s="20" t="s">
        <v>1169</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50000000000001" hidden="1"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1173</v>
      </c>
      <c r="L626" s="28" t="s">
        <v>1176</v>
      </c>
      <c r="M626" s="20" t="s">
        <v>1169</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50000000000001" hidden="1"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1170</v>
      </c>
      <c r="L627" s="28" t="s">
        <v>1176</v>
      </c>
      <c r="M627" s="20" t="s">
        <v>1169</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50000000000001" hidden="1"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1171</v>
      </c>
      <c r="L628" s="28" t="s">
        <v>1176</v>
      </c>
      <c r="M628" s="20" t="s">
        <v>1169</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50000000000001" hidden="1"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1173</v>
      </c>
      <c r="L629" s="28" t="s">
        <v>1176</v>
      </c>
      <c r="M629" s="20" t="s">
        <v>1169</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50000000000001" hidden="1"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1170</v>
      </c>
      <c r="L630" s="28" t="s">
        <v>1176</v>
      </c>
      <c r="M630" s="20" t="s">
        <v>1169</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50000000000001" hidden="1"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1171</v>
      </c>
      <c r="L631" s="28" t="s">
        <v>1176</v>
      </c>
      <c r="M631" s="20" t="s">
        <v>1169</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50000000000001" hidden="1"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1173</v>
      </c>
      <c r="L632" s="28" t="s">
        <v>1176</v>
      </c>
      <c r="M632" s="20" t="s">
        <v>1169</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50000000000001" hidden="1"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1170</v>
      </c>
      <c r="L633" s="28" t="s">
        <v>1176</v>
      </c>
      <c r="M633" s="20" t="s">
        <v>1169</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50000000000001" hidden="1"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1171</v>
      </c>
      <c r="L634" s="28" t="s">
        <v>1176</v>
      </c>
      <c r="M634" s="20" t="s">
        <v>1169</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50000000000001" hidden="1"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1173</v>
      </c>
      <c r="L635" s="28" t="s">
        <v>1176</v>
      </c>
      <c r="M635" s="20" t="s">
        <v>1169</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50000000000001" hidden="1"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1170</v>
      </c>
      <c r="L636" s="28" t="s">
        <v>1176</v>
      </c>
      <c r="M636" s="20" t="s">
        <v>1169</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50000000000001" hidden="1"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1171</v>
      </c>
      <c r="L637" s="28" t="s">
        <v>1176</v>
      </c>
      <c r="M637" s="20" t="s">
        <v>1169</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50000000000001" hidden="1"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1173</v>
      </c>
      <c r="L638" s="28" t="s">
        <v>1176</v>
      </c>
      <c r="M638" s="20" t="s">
        <v>1169</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50000000000001" hidden="1"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1170</v>
      </c>
      <c r="L639" s="28" t="s">
        <v>1176</v>
      </c>
      <c r="M639" s="20" t="s">
        <v>1169</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50000000000001" hidden="1"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1171</v>
      </c>
      <c r="L640" s="28" t="s">
        <v>1176</v>
      </c>
      <c r="M640" s="20" t="s">
        <v>1169</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50000000000001" hidden="1"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1173</v>
      </c>
      <c r="L641" s="28" t="s">
        <v>1176</v>
      </c>
      <c r="M641" s="20" t="s">
        <v>1169</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50000000000001" hidden="1"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1170</v>
      </c>
      <c r="L642" s="28" t="s">
        <v>1176</v>
      </c>
      <c r="M642" s="20" t="s">
        <v>1169</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50000000000001" hidden="1"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1171</v>
      </c>
      <c r="L643" s="28" t="s">
        <v>1176</v>
      </c>
      <c r="M643" s="20" t="s">
        <v>1169</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50000000000001" hidden="1"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1173</v>
      </c>
      <c r="L644" s="28" t="s">
        <v>1176</v>
      </c>
      <c r="M644" s="20" t="s">
        <v>1169</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50000000000001" hidden="1"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1170</v>
      </c>
      <c r="L645" s="28" t="s">
        <v>1176</v>
      </c>
      <c r="M645" s="20" t="s">
        <v>1169</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50000000000001" hidden="1"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1171</v>
      </c>
      <c r="L646" s="28" t="s">
        <v>1176</v>
      </c>
      <c r="M646" s="20" t="s">
        <v>1169</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50000000000001" hidden="1"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1173</v>
      </c>
      <c r="L647" s="28" t="s">
        <v>1176</v>
      </c>
      <c r="M647" s="20" t="s">
        <v>1169</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50000000000001" hidden="1"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1170</v>
      </c>
      <c r="L648" s="28" t="s">
        <v>1176</v>
      </c>
      <c r="M648" s="20" t="s">
        <v>1169</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50000000000001" hidden="1"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1171</v>
      </c>
      <c r="L649" s="28" t="s">
        <v>1176</v>
      </c>
      <c r="M649" s="20" t="s">
        <v>1169</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50000000000001" hidden="1"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1173</v>
      </c>
      <c r="L650" s="28" t="s">
        <v>1176</v>
      </c>
      <c r="M650" s="20" t="s">
        <v>1169</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50000000000001" hidden="1"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1170</v>
      </c>
      <c r="L651" s="28" t="s">
        <v>1176</v>
      </c>
      <c r="M651" s="20" t="s">
        <v>1169</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50000000000001" hidden="1"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1171</v>
      </c>
      <c r="L652" s="28" t="s">
        <v>1176</v>
      </c>
      <c r="M652" s="20" t="s">
        <v>1169</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50000000000001" hidden="1"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1173</v>
      </c>
      <c r="L653" s="28" t="s">
        <v>1176</v>
      </c>
      <c r="M653" s="20" t="s">
        <v>1169</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50000000000001" hidden="1"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1170</v>
      </c>
      <c r="L654" s="28" t="s">
        <v>1176</v>
      </c>
      <c r="M654" s="20" t="s">
        <v>1169</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50000000000001" hidden="1"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1171</v>
      </c>
      <c r="L655" s="28" t="s">
        <v>1176</v>
      </c>
      <c r="M655" s="20" t="s">
        <v>1169</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50000000000001" hidden="1"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1173</v>
      </c>
      <c r="L656" s="28" t="s">
        <v>1176</v>
      </c>
      <c r="M656" s="20" t="s">
        <v>1169</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50000000000001" hidden="1"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1170</v>
      </c>
      <c r="L657" s="28" t="s">
        <v>1176</v>
      </c>
      <c r="M657" s="20" t="s">
        <v>1169</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50000000000001" hidden="1"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1171</v>
      </c>
      <c r="L658" s="28" t="s">
        <v>1176</v>
      </c>
      <c r="M658" s="20" t="s">
        <v>1169</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50000000000001" hidden="1"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1173</v>
      </c>
      <c r="L659" s="28" t="s">
        <v>1176</v>
      </c>
      <c r="M659" s="20" t="s">
        <v>1169</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50000000000001" hidden="1"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1170</v>
      </c>
      <c r="L660" s="28" t="s">
        <v>1176</v>
      </c>
      <c r="M660" s="20" t="s">
        <v>1169</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50000000000001" hidden="1"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1171</v>
      </c>
      <c r="L661" s="28" t="s">
        <v>1176</v>
      </c>
      <c r="M661" s="20" t="s">
        <v>1169</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50000000000001" hidden="1"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1173</v>
      </c>
      <c r="L662" s="28" t="s">
        <v>1176</v>
      </c>
      <c r="M662" s="20" t="s">
        <v>1169</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50000000000001" hidden="1"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50000000000001" hidden="1"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50000000000001" hidden="1"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50000000000001" hidden="1"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50000000000001" hidden="1"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50000000000001" hidden="1"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50000000000001" hidden="1"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50000000000001" hidden="1"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50000000000001" hidden="1"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50000000000001" hidden="1"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50000000000001" hidden="1"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50000000000001" hidden="1"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50000000000001" hidden="1"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50000000000001" hidden="1"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50000000000001" hidden="1"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50000000000001" hidden="1"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50000000000001" hidden="1"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50000000000001" hidden="1"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50000000000001" hidden="1"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50000000000001" hidden="1"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50000000000001" hidden="1" customHeight="1">
      <c r="B683" s="2" t="s">
        <v>26</v>
      </c>
      <c r="C683" s="2" t="s">
        <v>310</v>
      </c>
      <c r="D683" s="2" t="s">
        <v>326</v>
      </c>
      <c r="E683" s="2" t="s">
        <v>38</v>
      </c>
      <c r="F683" s="2" t="s">
        <v>325</v>
      </c>
      <c r="G683" s="2" t="s">
        <v>281</v>
      </c>
      <c r="H683" s="56" t="str">
        <f>Table1[[#This Row],[Tabela]]&amp;Table1[[#This Row],[Campo]]</f>
        <v>modesg_out_empr_info_nfincod_nace_esg</v>
      </c>
      <c r="I683" s="2" t="s">
        <v>2322</v>
      </c>
      <c r="J683" s="42">
        <f>VLOOKUP(Table1[[#This Row],[Status]],Auxiliar!$B$16:$C$24,2,0)</f>
        <v>7</v>
      </c>
      <c r="K683" s="2" t="s">
        <v>1170</v>
      </c>
      <c r="L683" s="28" t="s">
        <v>1168</v>
      </c>
      <c r="M683" s="20" t="s">
        <v>1169</v>
      </c>
      <c r="N683" s="47">
        <v>45322</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2</v>
      </c>
      <c r="X683" s="166">
        <f>+VLOOKUP(CONCATENATE(Table1[[#This Row],[Tabela]],Table1[[#This Row],[Campo]]),'2. Status Detalhe Campos FY24'!A:J,9,FALSE)</f>
        <v>0</v>
      </c>
    </row>
    <row r="684" spans="2:24" ht="17.850000000000001" hidden="1" customHeight="1">
      <c r="B684" s="2" t="s">
        <v>26</v>
      </c>
      <c r="C684" s="2" t="s">
        <v>310</v>
      </c>
      <c r="D684" s="2" t="s">
        <v>326</v>
      </c>
      <c r="E684" s="2" t="s">
        <v>38</v>
      </c>
      <c r="F684" s="2" t="s">
        <v>325</v>
      </c>
      <c r="G684" s="2" t="s">
        <v>281</v>
      </c>
      <c r="H684" s="56" t="str">
        <f>Table1[[#This Row],[Tabela]]&amp;Table1[[#This Row],[Campo]]</f>
        <v>modesg_out_empr_info_nfincod_nace_esg</v>
      </c>
      <c r="I684" s="2" t="s">
        <v>2322</v>
      </c>
      <c r="J684" s="42">
        <f>VLOOKUP(Table1[[#This Row],[Status]],Auxiliar!$B$16:$C$24,2,0)</f>
        <v>7</v>
      </c>
      <c r="K684" s="2" t="s">
        <v>1171</v>
      </c>
      <c r="L684" s="28" t="s">
        <v>1168</v>
      </c>
      <c r="M684" s="20" t="s">
        <v>1169</v>
      </c>
      <c r="N684" s="47">
        <v>45322</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2</v>
      </c>
      <c r="X684" s="166">
        <f>+VLOOKUP(CONCATENATE(Table1[[#This Row],[Tabela]],Table1[[#This Row],[Campo]]),'2. Status Detalhe Campos FY24'!A:J,9,FALSE)</f>
        <v>0</v>
      </c>
    </row>
    <row r="685" spans="2:24" ht="17.850000000000001" hidden="1" customHeight="1">
      <c r="B685" s="2" t="s">
        <v>26</v>
      </c>
      <c r="C685" s="2" t="s">
        <v>310</v>
      </c>
      <c r="D685" s="2" t="s">
        <v>326</v>
      </c>
      <c r="E685" s="2" t="s">
        <v>38</v>
      </c>
      <c r="F685" s="2" t="s">
        <v>325</v>
      </c>
      <c r="G685" s="2" t="s">
        <v>281</v>
      </c>
      <c r="H685" s="56" t="str">
        <f>Table1[[#This Row],[Tabela]]&amp;Table1[[#This Row],[Campo]]</f>
        <v>modesg_out_empr_info_nfincod_nace_esg</v>
      </c>
      <c r="I685" s="2" t="s">
        <v>2322</v>
      </c>
      <c r="J685" s="42">
        <f>VLOOKUP(Table1[[#This Row],[Status]],Auxiliar!$B$16:$C$24,2,0)</f>
        <v>7</v>
      </c>
      <c r="K685" s="2" t="s">
        <v>1173</v>
      </c>
      <c r="L685" s="28" t="s">
        <v>1168</v>
      </c>
      <c r="M685" s="20" t="s">
        <v>1169</v>
      </c>
      <c r="N685" s="47">
        <v>45322</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2.5000000000000001E-2</v>
      </c>
      <c r="X685" s="166">
        <f>+VLOOKUP(CONCATENATE(Table1[[#This Row],[Tabela]],Table1[[#This Row],[Campo]]),'2. Status Detalhe Campos FY24'!A:J,9,FALSE)</f>
        <v>0</v>
      </c>
    </row>
    <row r="686" spans="2:24" ht="17.850000000000001" hidden="1"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1170</v>
      </c>
      <c r="L686" s="28" t="s">
        <v>1176</v>
      </c>
      <c r="M686" s="20" t="s">
        <v>1178</v>
      </c>
      <c r="N686" s="47">
        <v>45674</v>
      </c>
      <c r="O686" s="20">
        <f>INDEX(Auxiliar!$D$5:$F$13,MATCH(Table1[[#This Row],[Tipologia_Testes]],Auxiliar!$B$5:$B$13,0),MATCH(Table1[[#This Row],[Complexidade]],Auxiliar!$D$4:$F$4,0))</f>
        <v>4</v>
      </c>
      <c r="P686" s="169" t="s">
        <v>1202</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50000000000001" hidden="1"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1171</v>
      </c>
      <c r="L687" s="28" t="s">
        <v>1176</v>
      </c>
      <c r="M687" s="20" t="s">
        <v>1178</v>
      </c>
      <c r="N687" s="47">
        <v>45674</v>
      </c>
      <c r="O687" s="20">
        <f>INDEX(Auxiliar!$D$5:$F$13,MATCH(Table1[[#This Row],[Tipologia_Testes]],Auxiliar!$B$5:$B$13,0),MATCH(Table1[[#This Row],[Complexidade]],Auxiliar!$D$4:$F$4,0))</f>
        <v>4</v>
      </c>
      <c r="P687" s="169" t="s">
        <v>1202</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50000000000001" hidden="1"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1173</v>
      </c>
      <c r="L688" s="28" t="s">
        <v>1176</v>
      </c>
      <c r="M688" s="20" t="s">
        <v>1178</v>
      </c>
      <c r="N688" s="47">
        <v>45674</v>
      </c>
      <c r="O688" s="20">
        <f>INDEX(Auxiliar!$D$5:$F$13,MATCH(Table1[[#This Row],[Tipologia_Testes]],Auxiliar!$B$5:$B$13,0),MATCH(Table1[[#This Row],[Complexidade]],Auxiliar!$D$4:$F$4,0))</f>
        <v>0.1</v>
      </c>
      <c r="P688" s="169" t="s">
        <v>1202</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50000000000001" hidden="1"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1170</v>
      </c>
      <c r="L689" s="28" t="s">
        <v>1176</v>
      </c>
      <c r="M689" s="20" t="s">
        <v>1178</v>
      </c>
      <c r="N689" s="47">
        <v>45674</v>
      </c>
      <c r="O689" s="20">
        <f>INDEX(Auxiliar!$D$5:$F$13,MATCH(Table1[[#This Row],[Tipologia_Testes]],Auxiliar!$B$5:$B$13,0),MATCH(Table1[[#This Row],[Complexidade]],Auxiliar!$D$4:$F$4,0))</f>
        <v>4</v>
      </c>
      <c r="P689" s="169" t="s">
        <v>1202</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50000000000001" hidden="1"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1171</v>
      </c>
      <c r="L690" s="28" t="s">
        <v>1176</v>
      </c>
      <c r="M690" s="20" t="s">
        <v>1178</v>
      </c>
      <c r="N690" s="47">
        <v>45674</v>
      </c>
      <c r="O690" s="20">
        <f>INDEX(Auxiliar!$D$5:$F$13,MATCH(Table1[[#This Row],[Tipologia_Testes]],Auxiliar!$B$5:$B$13,0),MATCH(Table1[[#This Row],[Complexidade]],Auxiliar!$D$4:$F$4,0))</f>
        <v>4</v>
      </c>
      <c r="P690" s="169" t="s">
        <v>1202</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50000000000001" hidden="1"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1173</v>
      </c>
      <c r="L691" s="28" t="s">
        <v>1176</v>
      </c>
      <c r="M691" s="20" t="s">
        <v>1178</v>
      </c>
      <c r="N691" s="47">
        <v>45674</v>
      </c>
      <c r="O691" s="20">
        <f>INDEX(Auxiliar!$D$5:$F$13,MATCH(Table1[[#This Row],[Tipologia_Testes]],Auxiliar!$B$5:$B$13,0),MATCH(Table1[[#This Row],[Complexidade]],Auxiliar!$D$4:$F$4,0))</f>
        <v>0.1</v>
      </c>
      <c r="P691" s="169" t="s">
        <v>1202</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50000000000001" hidden="1" customHeight="1">
      <c r="B692" s="2" t="s">
        <v>26</v>
      </c>
      <c r="C692" s="2" t="s">
        <v>310</v>
      </c>
      <c r="D692" s="2" t="s">
        <v>326</v>
      </c>
      <c r="E692" s="2" t="s">
        <v>38</v>
      </c>
      <c r="F692" s="2" t="s">
        <v>325</v>
      </c>
      <c r="G692" s="2" t="s">
        <v>282</v>
      </c>
      <c r="H692" s="56" t="str">
        <f>Table1[[#This Row],[Tabela]]&amp;Table1[[#This Row],[Campo]]</f>
        <v>modesg_out_empr_info_nfinflg_rsc_fsc_agd</v>
      </c>
      <c r="I692" s="2" t="s">
        <v>2322</v>
      </c>
      <c r="J692" s="42">
        <f>VLOOKUP(Table1[[#This Row],[Status]],Auxiliar!$B$16:$C$24,2,0)</f>
        <v>7</v>
      </c>
      <c r="K692" s="2" t="s">
        <v>1170</v>
      </c>
      <c r="L692" s="28" t="s">
        <v>1168</v>
      </c>
      <c r="M692" s="20" t="s">
        <v>1169</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166">
        <f>+VLOOKUP(CONCATENATE(Table1[[#This Row],[Tabela]],Table1[[#This Row],[Campo]]),'2. Status Detalhe Campos FY24'!A:J,9,FALSE)</f>
        <v>0</v>
      </c>
    </row>
    <row r="693" spans="2:24" ht="17.850000000000001" hidden="1" customHeight="1">
      <c r="B693" s="2" t="s">
        <v>26</v>
      </c>
      <c r="C693" s="2" t="s">
        <v>310</v>
      </c>
      <c r="D693" s="2" t="s">
        <v>326</v>
      </c>
      <c r="E693" s="2" t="s">
        <v>38</v>
      </c>
      <c r="F693" s="2" t="s">
        <v>325</v>
      </c>
      <c r="G693" s="2" t="s">
        <v>282</v>
      </c>
      <c r="H693" s="56" t="str">
        <f>Table1[[#This Row],[Tabela]]&amp;Table1[[#This Row],[Campo]]</f>
        <v>modesg_out_empr_info_nfinflg_rsc_fsc_agd</v>
      </c>
      <c r="I693" s="2" t="s">
        <v>2322</v>
      </c>
      <c r="J693" s="42">
        <f>VLOOKUP(Table1[[#This Row],[Status]],Auxiliar!$B$16:$C$24,2,0)</f>
        <v>7</v>
      </c>
      <c r="K693" s="2" t="s">
        <v>1171</v>
      </c>
      <c r="L693" s="28" t="s">
        <v>1168</v>
      </c>
      <c r="M693" s="20" t="s">
        <v>1169</v>
      </c>
      <c r="N693" s="47">
        <v>45695</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2</v>
      </c>
      <c r="X693" s="166">
        <f>+VLOOKUP(CONCATENATE(Table1[[#This Row],[Tabela]],Table1[[#This Row],[Campo]]),'2. Status Detalhe Campos FY24'!A:J,9,FALSE)</f>
        <v>0</v>
      </c>
    </row>
    <row r="694" spans="2:24" ht="17.850000000000001" hidden="1" customHeight="1">
      <c r="B694" s="2" t="s">
        <v>26</v>
      </c>
      <c r="C694" s="2" t="s">
        <v>310</v>
      </c>
      <c r="D694" s="2" t="s">
        <v>326</v>
      </c>
      <c r="E694" s="2" t="s">
        <v>38</v>
      </c>
      <c r="F694" s="2" t="s">
        <v>325</v>
      </c>
      <c r="G694" s="2" t="s">
        <v>282</v>
      </c>
      <c r="H694" s="56" t="str">
        <f>Table1[[#This Row],[Tabela]]&amp;Table1[[#This Row],[Campo]]</f>
        <v>modesg_out_empr_info_nfinflg_rsc_fsc_agd</v>
      </c>
      <c r="I694" s="2" t="s">
        <v>2322</v>
      </c>
      <c r="J694" s="42">
        <f>VLOOKUP(Table1[[#This Row],[Status]],Auxiliar!$B$16:$C$24,2,0)</f>
        <v>7</v>
      </c>
      <c r="K694" s="2" t="s">
        <v>1173</v>
      </c>
      <c r="L694" s="28" t="s">
        <v>1168</v>
      </c>
      <c r="M694" s="20" t="s">
        <v>1169</v>
      </c>
      <c r="N694" s="47">
        <v>45695</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2.5000000000000001E-2</v>
      </c>
      <c r="X694" s="166">
        <f>+VLOOKUP(CONCATENATE(Table1[[#This Row],[Tabela]],Table1[[#This Row],[Campo]]),'2. Status Detalhe Campos FY24'!A:J,9,FALSE)</f>
        <v>0</v>
      </c>
    </row>
    <row r="695" spans="2:24" ht="17.850000000000001" hidden="1" customHeight="1">
      <c r="B695" s="2" t="s">
        <v>26</v>
      </c>
      <c r="C695" s="2" t="s">
        <v>310</v>
      </c>
      <c r="D695" s="2" t="s">
        <v>326</v>
      </c>
      <c r="E695" s="2" t="s">
        <v>38</v>
      </c>
      <c r="F695" s="2" t="s">
        <v>325</v>
      </c>
      <c r="G695" s="2" t="s">
        <v>283</v>
      </c>
      <c r="H695" s="56" t="str">
        <f>Table1[[#This Row],[Tabela]]&amp;Table1[[#This Row],[Campo]]</f>
        <v>modesg_out_empr_info_nfinflg_rsc_fsc_crnc</v>
      </c>
      <c r="I695" s="2" t="s">
        <v>2322</v>
      </c>
      <c r="J695" s="42">
        <f>VLOOKUP(Table1[[#This Row],[Status]],Auxiliar!$B$16:$C$24,2,0)</f>
        <v>7</v>
      </c>
      <c r="K695" s="2" t="s">
        <v>1170</v>
      </c>
      <c r="L695" s="28" t="s">
        <v>1168</v>
      </c>
      <c r="M695" s="20" t="s">
        <v>1169</v>
      </c>
      <c r="N695" s="47">
        <v>45695</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2</v>
      </c>
      <c r="X695" s="166">
        <f>+VLOOKUP(CONCATENATE(Table1[[#This Row],[Tabela]],Table1[[#This Row],[Campo]]),'2. Status Detalhe Campos FY24'!A:J,9,FALSE)</f>
        <v>0</v>
      </c>
    </row>
    <row r="696" spans="2:24" ht="17.850000000000001" hidden="1" customHeight="1">
      <c r="B696" s="2" t="s">
        <v>26</v>
      </c>
      <c r="C696" s="2" t="s">
        <v>310</v>
      </c>
      <c r="D696" s="2" t="s">
        <v>326</v>
      </c>
      <c r="E696" s="2" t="s">
        <v>38</v>
      </c>
      <c r="F696" s="2" t="s">
        <v>325</v>
      </c>
      <c r="G696" s="2" t="s">
        <v>283</v>
      </c>
      <c r="H696" s="56" t="str">
        <f>Table1[[#This Row],[Tabela]]&amp;Table1[[#This Row],[Campo]]</f>
        <v>modesg_out_empr_info_nfinflg_rsc_fsc_crnc</v>
      </c>
      <c r="I696" s="2" t="s">
        <v>2322</v>
      </c>
      <c r="J696" s="42">
        <f>VLOOKUP(Table1[[#This Row],[Status]],Auxiliar!$B$16:$C$24,2,0)</f>
        <v>7</v>
      </c>
      <c r="K696" s="2" t="s">
        <v>1171</v>
      </c>
      <c r="L696" s="28" t="s">
        <v>1168</v>
      </c>
      <c r="M696" s="20" t="s">
        <v>1169</v>
      </c>
      <c r="N696" s="47">
        <v>45695</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2</v>
      </c>
      <c r="X696" s="166">
        <f>+VLOOKUP(CONCATENATE(Table1[[#This Row],[Tabela]],Table1[[#This Row],[Campo]]),'2. Status Detalhe Campos FY24'!A:J,9,FALSE)</f>
        <v>0</v>
      </c>
    </row>
    <row r="697" spans="2:24" ht="17.850000000000001" hidden="1" customHeight="1">
      <c r="B697" s="2" t="s">
        <v>26</v>
      </c>
      <c r="C697" s="2" t="s">
        <v>310</v>
      </c>
      <c r="D697" s="2" t="s">
        <v>326</v>
      </c>
      <c r="E697" s="2" t="s">
        <v>38</v>
      </c>
      <c r="F697" s="2" t="s">
        <v>325</v>
      </c>
      <c r="G697" s="2" t="s">
        <v>283</v>
      </c>
      <c r="H697" s="56" t="str">
        <f>Table1[[#This Row],[Tabela]]&amp;Table1[[#This Row],[Campo]]</f>
        <v>modesg_out_empr_info_nfinflg_rsc_fsc_crnc</v>
      </c>
      <c r="I697" s="2" t="s">
        <v>2322</v>
      </c>
      <c r="J697" s="42">
        <f>VLOOKUP(Table1[[#This Row],[Status]],Auxiliar!$B$16:$C$24,2,0)</f>
        <v>7</v>
      </c>
      <c r="K697" s="2" t="s">
        <v>1173</v>
      </c>
      <c r="L697" s="28" t="s">
        <v>1168</v>
      </c>
      <c r="M697" s="20" t="s">
        <v>1169</v>
      </c>
      <c r="N697" s="47">
        <v>45695</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2.5000000000000001E-2</v>
      </c>
      <c r="X697" s="166">
        <f>+VLOOKUP(CONCATENATE(Table1[[#This Row],[Tabela]],Table1[[#This Row],[Campo]]),'2. Status Detalhe Campos FY24'!A:J,9,FALSE)</f>
        <v>0</v>
      </c>
    </row>
    <row r="698" spans="2:24" ht="17.850000000000001" hidden="1"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1170</v>
      </c>
      <c r="L698" s="28" t="s">
        <v>1176</v>
      </c>
      <c r="M698" s="20" t="s">
        <v>1177</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50000000000001" hidden="1"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1171</v>
      </c>
      <c r="L699" s="28" t="s">
        <v>1176</v>
      </c>
      <c r="M699" s="20" t="s">
        <v>1177</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50000000000001" hidden="1"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1173</v>
      </c>
      <c r="L700" s="28" t="s">
        <v>1176</v>
      </c>
      <c r="M700" s="20" t="s">
        <v>1177</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50000000000001" hidden="1"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1170</v>
      </c>
      <c r="L701" s="28" t="s">
        <v>1176</v>
      </c>
      <c r="M701" s="20" t="s">
        <v>1177</v>
      </c>
      <c r="N701" s="47">
        <v>45674</v>
      </c>
      <c r="O701" s="20">
        <f>INDEX(Auxiliar!$D$5:$F$13,MATCH(Table1[[#This Row],[Tipologia_Testes]],Auxiliar!$B$5:$B$13,0),MATCH(Table1[[#This Row],[Complexidade]],Auxiliar!$D$4:$F$4,0))</f>
        <v>2</v>
      </c>
      <c r="P701" s="169" t="s">
        <v>1202</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50000000000001" hidden="1"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1171</v>
      </c>
      <c r="L702" s="28" t="s">
        <v>1176</v>
      </c>
      <c r="M702" s="20" t="s">
        <v>1177</v>
      </c>
      <c r="N702" s="47">
        <v>45674</v>
      </c>
      <c r="O702" s="20">
        <f>INDEX(Auxiliar!$D$5:$F$13,MATCH(Table1[[#This Row],[Tipologia_Testes]],Auxiliar!$B$5:$B$13,0),MATCH(Table1[[#This Row],[Complexidade]],Auxiliar!$D$4:$F$4,0))</f>
        <v>2</v>
      </c>
      <c r="P702" s="169" t="s">
        <v>1202</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50000000000001" hidden="1"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1173</v>
      </c>
      <c r="L703" s="28" t="s">
        <v>1176</v>
      </c>
      <c r="M703" s="20" t="s">
        <v>1177</v>
      </c>
      <c r="N703" s="47">
        <v>45674</v>
      </c>
      <c r="O703" s="20">
        <f>INDEX(Auxiliar!$D$5:$F$13,MATCH(Table1[[#This Row],[Tipologia_Testes]],Auxiliar!$B$5:$B$13,0),MATCH(Table1[[#This Row],[Complexidade]],Auxiliar!$D$4:$F$4,0))</f>
        <v>0.1</v>
      </c>
      <c r="P703" s="169" t="s">
        <v>1202</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50000000000001" hidden="1"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1170</v>
      </c>
      <c r="L704" s="28" t="s">
        <v>1176</v>
      </c>
      <c r="M704" s="20" t="s">
        <v>1177</v>
      </c>
      <c r="N704" s="47">
        <v>45667</v>
      </c>
      <c r="O704" s="20">
        <f>INDEX(Auxiliar!$D$5:$F$13,MATCH(Table1[[#This Row],[Tipologia_Testes]],Auxiliar!$B$5:$B$13,0),MATCH(Table1[[#This Row],[Complexidade]],Auxiliar!$D$4:$F$4,0))</f>
        <v>2</v>
      </c>
      <c r="P704" s="169" t="s">
        <v>1202</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50000000000001" hidden="1"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1171</v>
      </c>
      <c r="L705" s="28" t="s">
        <v>1176</v>
      </c>
      <c r="M705" s="20" t="s">
        <v>1177</v>
      </c>
      <c r="N705" s="47">
        <v>45667</v>
      </c>
      <c r="O705" s="20">
        <f>INDEX(Auxiliar!$D$5:$F$13,MATCH(Table1[[#This Row],[Tipologia_Testes]],Auxiliar!$B$5:$B$13,0),MATCH(Table1[[#This Row],[Complexidade]],Auxiliar!$D$4:$F$4,0))</f>
        <v>2</v>
      </c>
      <c r="P705" s="169" t="s">
        <v>1202</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50000000000001" hidden="1"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1173</v>
      </c>
      <c r="L706" s="28" t="s">
        <v>1176</v>
      </c>
      <c r="M706" s="20" t="s">
        <v>1177</v>
      </c>
      <c r="N706" s="47">
        <v>45667</v>
      </c>
      <c r="O706" s="20">
        <f>INDEX(Auxiliar!$D$5:$F$13,MATCH(Table1[[#This Row],[Tipologia_Testes]],Auxiliar!$B$5:$B$13,0),MATCH(Table1[[#This Row],[Complexidade]],Auxiliar!$D$4:$F$4,0))</f>
        <v>0.1</v>
      </c>
      <c r="P706" s="169" t="s">
        <v>1202</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50000000000001" hidden="1" customHeight="1">
      <c r="B707" s="2" t="s">
        <v>26</v>
      </c>
      <c r="C707" s="2" t="s">
        <v>310</v>
      </c>
      <c r="D707" s="2" t="s">
        <v>326</v>
      </c>
      <c r="E707" s="2" t="s">
        <v>38</v>
      </c>
      <c r="F707" s="2" t="s">
        <v>325</v>
      </c>
      <c r="G707" s="2" t="s">
        <v>317</v>
      </c>
      <c r="H707" s="56" t="str">
        <f>Table1[[#This Row],[Tabela]]&amp;Table1[[#This Row],[Campo]]</f>
        <v>modesg_out_empr_info_nfinorigem_flg_rsc_fsc_agd</v>
      </c>
      <c r="I707" s="2" t="s">
        <v>2322</v>
      </c>
      <c r="J707" s="42">
        <f>VLOOKUP(Table1[[#This Row],[Status]],Auxiliar!$B$16:$C$24,2,0)</f>
        <v>7</v>
      </c>
      <c r="K707" s="2" t="s">
        <v>1170</v>
      </c>
      <c r="L707" s="28" t="s">
        <v>1176</v>
      </c>
      <c r="M707" s="20" t="s">
        <v>1177</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166">
        <f>+VLOOKUP(CONCATENATE(Table1[[#This Row],[Tabela]],Table1[[#This Row],[Campo]]),'2. Status Detalhe Campos FY24'!A:J,9,FALSE)</f>
        <v>0</v>
      </c>
    </row>
    <row r="708" spans="2:24" ht="17.850000000000001" hidden="1" customHeight="1">
      <c r="B708" s="2" t="s">
        <v>26</v>
      </c>
      <c r="C708" s="2" t="s">
        <v>310</v>
      </c>
      <c r="D708" s="2" t="s">
        <v>326</v>
      </c>
      <c r="E708" s="2" t="s">
        <v>38</v>
      </c>
      <c r="F708" s="2" t="s">
        <v>325</v>
      </c>
      <c r="G708" s="2" t="s">
        <v>317</v>
      </c>
      <c r="H708" s="56" t="str">
        <f>Table1[[#This Row],[Tabela]]&amp;Table1[[#This Row],[Campo]]</f>
        <v>modesg_out_empr_info_nfinorigem_flg_rsc_fsc_agd</v>
      </c>
      <c r="I708" s="2" t="s">
        <v>2322</v>
      </c>
      <c r="J708" s="42">
        <f>VLOOKUP(Table1[[#This Row],[Status]],Auxiliar!$B$16:$C$24,2,0)</f>
        <v>7</v>
      </c>
      <c r="K708" s="2" t="s">
        <v>1171</v>
      </c>
      <c r="L708" s="28" t="s">
        <v>1176</v>
      </c>
      <c r="M708" s="20" t="s">
        <v>1177</v>
      </c>
      <c r="N708" s="47">
        <v>45695</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0.5</v>
      </c>
      <c r="X708" s="166">
        <f>+VLOOKUP(CONCATENATE(Table1[[#This Row],[Tabela]],Table1[[#This Row],[Campo]]),'2. Status Detalhe Campos FY24'!A:J,9,FALSE)</f>
        <v>0</v>
      </c>
    </row>
    <row r="709" spans="2:24" ht="17.850000000000001" hidden="1" customHeight="1">
      <c r="B709" s="2" t="s">
        <v>26</v>
      </c>
      <c r="C709" s="2" t="s">
        <v>310</v>
      </c>
      <c r="D709" s="2" t="s">
        <v>326</v>
      </c>
      <c r="E709" s="2" t="s">
        <v>38</v>
      </c>
      <c r="F709" s="2" t="s">
        <v>325</v>
      </c>
      <c r="G709" s="2" t="s">
        <v>317</v>
      </c>
      <c r="H709" s="56" t="str">
        <f>Table1[[#This Row],[Tabela]]&amp;Table1[[#This Row],[Campo]]</f>
        <v>modesg_out_empr_info_nfinorigem_flg_rsc_fsc_agd</v>
      </c>
      <c r="I709" s="2" t="s">
        <v>2322</v>
      </c>
      <c r="J709" s="42">
        <f>VLOOKUP(Table1[[#This Row],[Status]],Auxiliar!$B$16:$C$24,2,0)</f>
        <v>7</v>
      </c>
      <c r="K709" s="2" t="s">
        <v>1173</v>
      </c>
      <c r="L709" s="28" t="s">
        <v>1176</v>
      </c>
      <c r="M709" s="20" t="s">
        <v>1177</v>
      </c>
      <c r="N709" s="47">
        <v>45695</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2.5000000000000001E-2</v>
      </c>
      <c r="X709" s="166">
        <f>+VLOOKUP(CONCATENATE(Table1[[#This Row],[Tabela]],Table1[[#This Row],[Campo]]),'2. Status Detalhe Campos FY24'!A:J,9,FALSE)</f>
        <v>0</v>
      </c>
    </row>
    <row r="710" spans="2:24" ht="17.850000000000001" hidden="1" customHeight="1">
      <c r="B710" s="2" t="s">
        <v>26</v>
      </c>
      <c r="C710" s="2" t="s">
        <v>310</v>
      </c>
      <c r="D710" s="2" t="s">
        <v>326</v>
      </c>
      <c r="E710" s="2" t="s">
        <v>38</v>
      </c>
      <c r="F710" s="2" t="s">
        <v>325</v>
      </c>
      <c r="G710" s="2" t="s">
        <v>318</v>
      </c>
      <c r="H710" s="56" t="str">
        <f>Table1[[#This Row],[Tabela]]&amp;Table1[[#This Row],[Campo]]</f>
        <v>modesg_out_empr_info_nfinorigem_flg_rsc_fsc_crnc</v>
      </c>
      <c r="I710" s="2" t="s">
        <v>2322</v>
      </c>
      <c r="J710" s="42">
        <f>VLOOKUP(Table1[[#This Row],[Status]],Auxiliar!$B$16:$C$24,2,0)</f>
        <v>7</v>
      </c>
      <c r="K710" s="2" t="s">
        <v>1170</v>
      </c>
      <c r="L710" s="28" t="s">
        <v>1176</v>
      </c>
      <c r="M710" s="20" t="s">
        <v>1177</v>
      </c>
      <c r="N710" s="47">
        <v>45695</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0.5</v>
      </c>
      <c r="X710" s="166">
        <f>+VLOOKUP(CONCATENATE(Table1[[#This Row],[Tabela]],Table1[[#This Row],[Campo]]),'2. Status Detalhe Campos FY24'!A:J,9,FALSE)</f>
        <v>0</v>
      </c>
    </row>
    <row r="711" spans="2:24" ht="17.850000000000001" hidden="1" customHeight="1">
      <c r="B711" s="2" t="s">
        <v>26</v>
      </c>
      <c r="C711" s="2" t="s">
        <v>310</v>
      </c>
      <c r="D711" s="2" t="s">
        <v>326</v>
      </c>
      <c r="E711" s="2" t="s">
        <v>38</v>
      </c>
      <c r="F711" s="2" t="s">
        <v>325</v>
      </c>
      <c r="G711" s="2" t="s">
        <v>318</v>
      </c>
      <c r="H711" s="56" t="str">
        <f>Table1[[#This Row],[Tabela]]&amp;Table1[[#This Row],[Campo]]</f>
        <v>modesg_out_empr_info_nfinorigem_flg_rsc_fsc_crnc</v>
      </c>
      <c r="I711" s="2" t="s">
        <v>2322</v>
      </c>
      <c r="J711" s="42">
        <f>VLOOKUP(Table1[[#This Row],[Status]],Auxiliar!$B$16:$C$24,2,0)</f>
        <v>7</v>
      </c>
      <c r="K711" s="2" t="s">
        <v>1171</v>
      </c>
      <c r="L711" s="28" t="s">
        <v>1176</v>
      </c>
      <c r="M711" s="20" t="s">
        <v>1177</v>
      </c>
      <c r="N711" s="47">
        <v>45695</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0.5</v>
      </c>
      <c r="X711" s="166">
        <f>+VLOOKUP(CONCATENATE(Table1[[#This Row],[Tabela]],Table1[[#This Row],[Campo]]),'2. Status Detalhe Campos FY24'!A:J,9,FALSE)</f>
        <v>0</v>
      </c>
    </row>
    <row r="712" spans="2:24" ht="17.850000000000001" hidden="1" customHeight="1">
      <c r="B712" s="2" t="s">
        <v>26</v>
      </c>
      <c r="C712" s="2" t="s">
        <v>310</v>
      </c>
      <c r="D712" s="2" t="s">
        <v>326</v>
      </c>
      <c r="E712" s="2" t="s">
        <v>38</v>
      </c>
      <c r="F712" s="2" t="s">
        <v>325</v>
      </c>
      <c r="G712" s="2" t="s">
        <v>318</v>
      </c>
      <c r="H712" s="56" t="str">
        <f>Table1[[#This Row],[Tabela]]&amp;Table1[[#This Row],[Campo]]</f>
        <v>modesg_out_empr_info_nfinorigem_flg_rsc_fsc_crnc</v>
      </c>
      <c r="I712" s="2" t="s">
        <v>2322</v>
      </c>
      <c r="J712" s="42">
        <f>VLOOKUP(Table1[[#This Row],[Status]],Auxiliar!$B$16:$C$24,2,0)</f>
        <v>7</v>
      </c>
      <c r="K712" s="2" t="s">
        <v>1173</v>
      </c>
      <c r="L712" s="28" t="s">
        <v>1176</v>
      </c>
      <c r="M712" s="20" t="s">
        <v>1177</v>
      </c>
      <c r="N712" s="47">
        <v>45695</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2.5000000000000001E-2</v>
      </c>
      <c r="X712" s="166">
        <f>+VLOOKUP(CONCATENATE(Table1[[#This Row],[Tabela]],Table1[[#This Row],[Campo]]),'2. Status Detalhe Campos FY24'!A:J,9,FALSE)</f>
        <v>0</v>
      </c>
    </row>
    <row r="713" spans="2:24" ht="17.850000000000001" hidden="1" customHeight="1">
      <c r="B713" s="2" t="s">
        <v>26</v>
      </c>
      <c r="C713" s="2" t="s">
        <v>310</v>
      </c>
      <c r="D713" s="2" t="s">
        <v>326</v>
      </c>
      <c r="E713" s="2" t="s">
        <v>38</v>
      </c>
      <c r="F713" s="2" t="s">
        <v>325</v>
      </c>
      <c r="G713" s="2" t="s">
        <v>319</v>
      </c>
      <c r="H713" s="56" t="str">
        <f>Table1[[#This Row],[Tabela]]&amp;Table1[[#This Row],[Campo]]</f>
        <v>modesg_out_empr_info_nfinorigem_scp1_emss</v>
      </c>
      <c r="I713" s="2" t="s">
        <v>1842</v>
      </c>
      <c r="J713" s="42">
        <f>VLOOKUP(Table1[[#This Row],[Status]],Auxiliar!$B$16:$C$24,2,0)</f>
        <v>2</v>
      </c>
      <c r="K713" s="2" t="s">
        <v>1170</v>
      </c>
      <c r="L713" s="28" t="s">
        <v>1176</v>
      </c>
      <c r="M713" s="20" t="s">
        <v>1177</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166">
        <f>+VLOOKUP(CONCATENATE(Table1[[#This Row],[Tabela]],Table1[[#This Row],[Campo]]),'2. Status Detalhe Campos FY24'!A:J,9,FALSE)</f>
        <v>0</v>
      </c>
    </row>
    <row r="714" spans="2:24" ht="17.850000000000001" hidden="1" customHeight="1">
      <c r="B714" s="2" t="s">
        <v>26</v>
      </c>
      <c r="C714" s="2" t="s">
        <v>310</v>
      </c>
      <c r="D714" s="2" t="s">
        <v>326</v>
      </c>
      <c r="E714" s="2" t="s">
        <v>38</v>
      </c>
      <c r="F714" s="2" t="s">
        <v>325</v>
      </c>
      <c r="G714" s="2" t="s">
        <v>319</v>
      </c>
      <c r="H714" s="56" t="str">
        <f>Table1[[#This Row],[Tabela]]&amp;Table1[[#This Row],[Campo]]</f>
        <v>modesg_out_empr_info_nfinorigem_scp1_emss</v>
      </c>
      <c r="I714" s="2" t="s">
        <v>1842</v>
      </c>
      <c r="J714" s="42">
        <f>VLOOKUP(Table1[[#This Row],[Status]],Auxiliar!$B$16:$C$24,2,0)</f>
        <v>2</v>
      </c>
      <c r="K714" s="2" t="s">
        <v>1171</v>
      </c>
      <c r="L714" s="28" t="s">
        <v>1176</v>
      </c>
      <c r="M714" s="20" t="s">
        <v>1177</v>
      </c>
      <c r="N714" s="47">
        <v>45695</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1</v>
      </c>
      <c r="X714" s="166">
        <f>+VLOOKUP(CONCATENATE(Table1[[#This Row],[Tabela]],Table1[[#This Row],[Campo]]),'2. Status Detalhe Campos FY24'!A:J,9,FALSE)</f>
        <v>0</v>
      </c>
    </row>
    <row r="715" spans="2:24" ht="17.850000000000001" hidden="1" customHeight="1">
      <c r="B715" s="2" t="s">
        <v>26</v>
      </c>
      <c r="C715" s="2" t="s">
        <v>310</v>
      </c>
      <c r="D715" s="2" t="s">
        <v>326</v>
      </c>
      <c r="E715" s="2" t="s">
        <v>38</v>
      </c>
      <c r="F715" s="2" t="s">
        <v>325</v>
      </c>
      <c r="G715" s="2" t="s">
        <v>319</v>
      </c>
      <c r="H715" s="56" t="str">
        <f>Table1[[#This Row],[Tabela]]&amp;Table1[[#This Row],[Campo]]</f>
        <v>modesg_out_empr_info_nfinorigem_scp1_emss</v>
      </c>
      <c r="I715" s="2" t="s">
        <v>1842</v>
      </c>
      <c r="J715" s="42">
        <f>VLOOKUP(Table1[[#This Row],[Status]],Auxiliar!$B$16:$C$24,2,0)</f>
        <v>2</v>
      </c>
      <c r="K715" s="2" t="s">
        <v>1173</v>
      </c>
      <c r="L715" s="28" t="s">
        <v>1176</v>
      </c>
      <c r="M715" s="20" t="s">
        <v>1177</v>
      </c>
      <c r="N715" s="47">
        <v>45695</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0.05</v>
      </c>
      <c r="X715" s="166">
        <f>+VLOOKUP(CONCATENATE(Table1[[#This Row],[Tabela]],Table1[[#This Row],[Campo]]),'2. Status Detalhe Campos FY24'!A:J,9,FALSE)</f>
        <v>0</v>
      </c>
    </row>
    <row r="716" spans="2:24" ht="17.850000000000001" hidden="1" customHeight="1">
      <c r="B716" s="2" t="s">
        <v>26</v>
      </c>
      <c r="C716" s="2" t="s">
        <v>310</v>
      </c>
      <c r="D716" s="2" t="s">
        <v>326</v>
      </c>
      <c r="E716" s="2" t="s">
        <v>38</v>
      </c>
      <c r="F716" s="2" t="s">
        <v>325</v>
      </c>
      <c r="G716" s="2" t="s">
        <v>320</v>
      </c>
      <c r="H716" s="56" t="str">
        <f>Table1[[#This Row],[Tabela]]&amp;Table1[[#This Row],[Campo]]</f>
        <v>modesg_out_empr_info_nfinorigem_scp2_emss</v>
      </c>
      <c r="I716" s="2" t="s">
        <v>1842</v>
      </c>
      <c r="J716" s="42">
        <f>VLOOKUP(Table1[[#This Row],[Status]],Auxiliar!$B$16:$C$24,2,0)</f>
        <v>2</v>
      </c>
      <c r="K716" s="2" t="s">
        <v>1170</v>
      </c>
      <c r="L716" s="28" t="s">
        <v>1176</v>
      </c>
      <c r="M716" s="20" t="s">
        <v>1177</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166">
        <f>+VLOOKUP(CONCATENATE(Table1[[#This Row],[Tabela]],Table1[[#This Row],[Campo]]),'2. Status Detalhe Campos FY24'!A:J,9,FALSE)</f>
        <v>0</v>
      </c>
    </row>
    <row r="717" spans="2:24" ht="17.850000000000001" hidden="1" customHeight="1">
      <c r="B717" s="2" t="s">
        <v>26</v>
      </c>
      <c r="C717" s="2" t="s">
        <v>310</v>
      </c>
      <c r="D717" s="2" t="s">
        <v>326</v>
      </c>
      <c r="E717" s="2" t="s">
        <v>38</v>
      </c>
      <c r="F717" s="2" t="s">
        <v>325</v>
      </c>
      <c r="G717" s="2" t="s">
        <v>320</v>
      </c>
      <c r="H717" s="56" t="str">
        <f>Table1[[#This Row],[Tabela]]&amp;Table1[[#This Row],[Campo]]</f>
        <v>modesg_out_empr_info_nfinorigem_scp2_emss</v>
      </c>
      <c r="I717" s="2" t="s">
        <v>1842</v>
      </c>
      <c r="J717" s="42">
        <f>VLOOKUP(Table1[[#This Row],[Status]],Auxiliar!$B$16:$C$24,2,0)</f>
        <v>2</v>
      </c>
      <c r="K717" s="2" t="s">
        <v>1171</v>
      </c>
      <c r="L717" s="28" t="s">
        <v>1176</v>
      </c>
      <c r="M717" s="20" t="s">
        <v>1177</v>
      </c>
      <c r="N717" s="47">
        <v>45695</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1</v>
      </c>
      <c r="X717" s="166">
        <f>+VLOOKUP(CONCATENATE(Table1[[#This Row],[Tabela]],Table1[[#This Row],[Campo]]),'2. Status Detalhe Campos FY24'!A:J,9,FALSE)</f>
        <v>0</v>
      </c>
    </row>
    <row r="718" spans="2:24" ht="17.850000000000001" hidden="1" customHeight="1">
      <c r="B718" s="2" t="s">
        <v>26</v>
      </c>
      <c r="C718" s="2" t="s">
        <v>310</v>
      </c>
      <c r="D718" s="2" t="s">
        <v>326</v>
      </c>
      <c r="E718" s="2" t="s">
        <v>38</v>
      </c>
      <c r="F718" s="2" t="s">
        <v>325</v>
      </c>
      <c r="G718" s="2" t="s">
        <v>320</v>
      </c>
      <c r="H718" s="56" t="str">
        <f>Table1[[#This Row],[Tabela]]&amp;Table1[[#This Row],[Campo]]</f>
        <v>modesg_out_empr_info_nfinorigem_scp2_emss</v>
      </c>
      <c r="I718" s="2" t="s">
        <v>1842</v>
      </c>
      <c r="J718" s="42">
        <f>VLOOKUP(Table1[[#This Row],[Status]],Auxiliar!$B$16:$C$24,2,0)</f>
        <v>2</v>
      </c>
      <c r="K718" s="2" t="s">
        <v>1173</v>
      </c>
      <c r="L718" s="28" t="s">
        <v>1176</v>
      </c>
      <c r="M718" s="20" t="s">
        <v>1177</v>
      </c>
      <c r="N718" s="47">
        <v>45695</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0.05</v>
      </c>
      <c r="X718" s="166">
        <f>+VLOOKUP(CONCATENATE(Table1[[#This Row],[Tabela]],Table1[[#This Row],[Campo]]),'2. Status Detalhe Campos FY24'!A:J,9,FALSE)</f>
        <v>0</v>
      </c>
    </row>
    <row r="719" spans="2:24" ht="17.850000000000001" hidden="1" customHeight="1">
      <c r="B719" s="2" t="s">
        <v>26</v>
      </c>
      <c r="C719" s="2" t="s">
        <v>310</v>
      </c>
      <c r="D719" s="2" t="s">
        <v>326</v>
      </c>
      <c r="E719" s="2" t="s">
        <v>38</v>
      </c>
      <c r="F719" s="2" t="s">
        <v>325</v>
      </c>
      <c r="G719" s="2" t="s">
        <v>321</v>
      </c>
      <c r="H719" s="56" t="str">
        <f>Table1[[#This Row],[Tabela]]&amp;Table1[[#This Row],[Campo]]</f>
        <v>modesg_out_empr_info_nfinorigem_scp3_emss</v>
      </c>
      <c r="I719" s="2" t="s">
        <v>1842</v>
      </c>
      <c r="J719" s="42">
        <f>VLOOKUP(Table1[[#This Row],[Status]],Auxiliar!$B$16:$C$24,2,0)</f>
        <v>2</v>
      </c>
      <c r="K719" s="2" t="s">
        <v>1170</v>
      </c>
      <c r="L719" s="28" t="s">
        <v>1176</v>
      </c>
      <c r="M719" s="20" t="s">
        <v>1177</v>
      </c>
      <c r="N719" s="47">
        <v>45695</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1</v>
      </c>
      <c r="X719" s="166">
        <f>+VLOOKUP(CONCATENATE(Table1[[#This Row],[Tabela]],Table1[[#This Row],[Campo]]),'2. Status Detalhe Campos FY24'!A:J,9,FALSE)</f>
        <v>0</v>
      </c>
    </row>
    <row r="720" spans="2:24" ht="17.850000000000001" hidden="1" customHeight="1">
      <c r="B720" s="2" t="s">
        <v>26</v>
      </c>
      <c r="C720" s="2" t="s">
        <v>310</v>
      </c>
      <c r="D720" s="2" t="s">
        <v>326</v>
      </c>
      <c r="E720" s="2" t="s">
        <v>38</v>
      </c>
      <c r="F720" s="2" t="s">
        <v>325</v>
      </c>
      <c r="G720" s="2" t="s">
        <v>321</v>
      </c>
      <c r="H720" s="56" t="str">
        <f>Table1[[#This Row],[Tabela]]&amp;Table1[[#This Row],[Campo]]</f>
        <v>modesg_out_empr_info_nfinorigem_scp3_emss</v>
      </c>
      <c r="I720" s="2" t="s">
        <v>1842</v>
      </c>
      <c r="J720" s="42">
        <f>VLOOKUP(Table1[[#This Row],[Status]],Auxiliar!$B$16:$C$24,2,0)</f>
        <v>2</v>
      </c>
      <c r="K720" s="2" t="s">
        <v>1171</v>
      </c>
      <c r="L720" s="28" t="s">
        <v>1176</v>
      </c>
      <c r="M720" s="20" t="s">
        <v>1177</v>
      </c>
      <c r="N720" s="47">
        <v>45695</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1</v>
      </c>
      <c r="X720" s="166">
        <f>+VLOOKUP(CONCATENATE(Table1[[#This Row],[Tabela]],Table1[[#This Row],[Campo]]),'2. Status Detalhe Campos FY24'!A:J,9,FALSE)</f>
        <v>0</v>
      </c>
    </row>
    <row r="721" spans="2:24" ht="17.850000000000001" hidden="1" customHeight="1">
      <c r="B721" s="2" t="s">
        <v>26</v>
      </c>
      <c r="C721" s="2" t="s">
        <v>310</v>
      </c>
      <c r="D721" s="2" t="s">
        <v>326</v>
      </c>
      <c r="E721" s="2" t="s">
        <v>38</v>
      </c>
      <c r="F721" s="2" t="s">
        <v>325</v>
      </c>
      <c r="G721" s="2" t="s">
        <v>321</v>
      </c>
      <c r="H721" s="56" t="str">
        <f>Table1[[#This Row],[Tabela]]&amp;Table1[[#This Row],[Campo]]</f>
        <v>modesg_out_empr_info_nfinorigem_scp3_emss</v>
      </c>
      <c r="I721" s="2" t="s">
        <v>1842</v>
      </c>
      <c r="J721" s="42">
        <f>VLOOKUP(Table1[[#This Row],[Status]],Auxiliar!$B$16:$C$24,2,0)</f>
        <v>2</v>
      </c>
      <c r="K721" s="2" t="s">
        <v>1173</v>
      </c>
      <c r="L721" s="28" t="s">
        <v>1176</v>
      </c>
      <c r="M721" s="20" t="s">
        <v>1177</v>
      </c>
      <c r="N721" s="47">
        <v>45695</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0.05</v>
      </c>
      <c r="X721" s="166">
        <f>+VLOOKUP(CONCATENATE(Table1[[#This Row],[Tabela]],Table1[[#This Row],[Campo]]),'2. Status Detalhe Campos FY24'!A:J,9,FALSE)</f>
        <v>0</v>
      </c>
    </row>
    <row r="722" spans="2:24" ht="17.850000000000001" hidden="1"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1170</v>
      </c>
      <c r="L722" s="28" t="s">
        <v>1176</v>
      </c>
      <c r="M722" s="20" t="s">
        <v>1177</v>
      </c>
      <c r="N722" s="47">
        <v>45485</v>
      </c>
      <c r="O722" s="20">
        <f>INDEX(Auxiliar!$D$5:$F$13,MATCH(Table1[[#This Row],[Tipologia_Testes]],Auxiliar!$B$5:$B$13,0),MATCH(Table1[[#This Row],[Complexidade]],Auxiliar!$D$4:$F$4,0))</f>
        <v>2</v>
      </c>
      <c r="P722" s="2"/>
      <c r="Q722" s="2" t="s">
        <v>1187</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50000000000001" hidden="1"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1171</v>
      </c>
      <c r="L723" s="28" t="s">
        <v>1176</v>
      </c>
      <c r="M723" s="20" t="s">
        <v>1177</v>
      </c>
      <c r="N723" s="47">
        <v>45485</v>
      </c>
      <c r="O723" s="20">
        <f>INDEX(Auxiliar!$D$5:$F$13,MATCH(Table1[[#This Row],[Tipologia_Testes]],Auxiliar!$B$5:$B$13,0),MATCH(Table1[[#This Row],[Complexidade]],Auxiliar!$D$4:$F$4,0))</f>
        <v>2</v>
      </c>
      <c r="P723" s="2"/>
      <c r="Q723" s="2" t="s">
        <v>1187</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50000000000001" hidden="1"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1173</v>
      </c>
      <c r="L724" s="28" t="s">
        <v>1176</v>
      </c>
      <c r="M724" s="20" t="s">
        <v>1177</v>
      </c>
      <c r="N724" s="47">
        <v>45485</v>
      </c>
      <c r="O724" s="20">
        <f>INDEX(Auxiliar!$D$5:$F$13,MATCH(Table1[[#This Row],[Tipologia_Testes]],Auxiliar!$B$5:$B$13,0),MATCH(Table1[[#This Row],[Complexidade]],Auxiliar!$D$4:$F$4,0))</f>
        <v>0.1</v>
      </c>
      <c r="P724" s="2"/>
      <c r="Q724" s="2" t="s">
        <v>1187</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50000000000001" hidden="1" customHeight="1">
      <c r="B725" s="2" t="s">
        <v>26</v>
      </c>
      <c r="C725" s="2" t="s">
        <v>310</v>
      </c>
      <c r="D725" s="2" t="s">
        <v>326</v>
      </c>
      <c r="E725" s="2" t="s">
        <v>38</v>
      </c>
      <c r="F725" s="2" t="s">
        <v>325</v>
      </c>
      <c r="G725" s="2" t="s">
        <v>285</v>
      </c>
      <c r="H725" s="56" t="str">
        <f>Table1[[#This Row],[Tabela]]&amp;Table1[[#This Row],[Campo]]</f>
        <v>modesg_out_empr_info_nfinscp1_emss</v>
      </c>
      <c r="I725" s="2" t="s">
        <v>1842</v>
      </c>
      <c r="J725" s="42">
        <f>VLOOKUP(Table1[[#This Row],[Status]],Auxiliar!$B$16:$C$24,2,0)</f>
        <v>2</v>
      </c>
      <c r="K725" s="2" t="s">
        <v>1170</v>
      </c>
      <c r="L725" s="28" t="s">
        <v>1176</v>
      </c>
      <c r="M725" s="20" t="s">
        <v>1178</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166">
        <f>+VLOOKUP(CONCATENATE(Table1[[#This Row],[Tabela]],Table1[[#This Row],[Campo]]),'2. Status Detalhe Campos FY24'!A:J,9,FALSE)</f>
        <v>0</v>
      </c>
    </row>
    <row r="726" spans="2:24" ht="17.850000000000001" hidden="1" customHeight="1">
      <c r="B726" s="2" t="s">
        <v>26</v>
      </c>
      <c r="C726" s="2" t="s">
        <v>310</v>
      </c>
      <c r="D726" s="2" t="s">
        <v>326</v>
      </c>
      <c r="E726" s="2" t="s">
        <v>38</v>
      </c>
      <c r="F726" s="2" t="s">
        <v>325</v>
      </c>
      <c r="G726" s="2" t="s">
        <v>285</v>
      </c>
      <c r="H726" s="56" t="str">
        <f>Table1[[#This Row],[Tabela]]&amp;Table1[[#This Row],[Campo]]</f>
        <v>modesg_out_empr_info_nfinscp1_emss</v>
      </c>
      <c r="I726" s="2" t="s">
        <v>1842</v>
      </c>
      <c r="J726" s="42">
        <f>VLOOKUP(Table1[[#This Row],[Status]],Auxiliar!$B$16:$C$24,2,0)</f>
        <v>2</v>
      </c>
      <c r="K726" s="2" t="s">
        <v>1171</v>
      </c>
      <c r="L726" s="28" t="s">
        <v>1176</v>
      </c>
      <c r="M726" s="20" t="s">
        <v>1178</v>
      </c>
      <c r="N726" s="47">
        <v>45695</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2</v>
      </c>
      <c r="X726" s="166">
        <f>+VLOOKUP(CONCATENATE(Table1[[#This Row],[Tabela]],Table1[[#This Row],[Campo]]),'2. Status Detalhe Campos FY24'!A:J,9,FALSE)</f>
        <v>0</v>
      </c>
    </row>
    <row r="727" spans="2:24" ht="17.850000000000001" hidden="1" customHeight="1">
      <c r="B727" s="2" t="s">
        <v>26</v>
      </c>
      <c r="C727" s="2" t="s">
        <v>310</v>
      </c>
      <c r="D727" s="2" t="s">
        <v>326</v>
      </c>
      <c r="E727" s="2" t="s">
        <v>38</v>
      </c>
      <c r="F727" s="2" t="s">
        <v>325</v>
      </c>
      <c r="G727" s="2" t="s">
        <v>285</v>
      </c>
      <c r="H727" s="56" t="str">
        <f>Table1[[#This Row],[Tabela]]&amp;Table1[[#This Row],[Campo]]</f>
        <v>modesg_out_empr_info_nfinscp1_emss</v>
      </c>
      <c r="I727" s="2" t="s">
        <v>1842</v>
      </c>
      <c r="J727" s="42">
        <f>VLOOKUP(Table1[[#This Row],[Status]],Auxiliar!$B$16:$C$24,2,0)</f>
        <v>2</v>
      </c>
      <c r="K727" s="2" t="s">
        <v>1173</v>
      </c>
      <c r="L727" s="28" t="s">
        <v>1176</v>
      </c>
      <c r="M727" s="20" t="s">
        <v>1178</v>
      </c>
      <c r="N727" s="47">
        <v>45695</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0.05</v>
      </c>
      <c r="X727" s="166">
        <f>+VLOOKUP(CONCATENATE(Table1[[#This Row],[Tabela]],Table1[[#This Row],[Campo]]),'2. Status Detalhe Campos FY24'!A:J,9,FALSE)</f>
        <v>0</v>
      </c>
    </row>
    <row r="728" spans="2:24" ht="17.850000000000001" hidden="1" customHeight="1">
      <c r="B728" s="2" t="s">
        <v>26</v>
      </c>
      <c r="C728" s="2" t="s">
        <v>310</v>
      </c>
      <c r="D728" s="2" t="s">
        <v>326</v>
      </c>
      <c r="E728" s="2" t="s">
        <v>38</v>
      </c>
      <c r="F728" s="2" t="s">
        <v>325</v>
      </c>
      <c r="G728" s="2" t="s">
        <v>286</v>
      </c>
      <c r="H728" s="56" t="str">
        <f>Table1[[#This Row],[Tabela]]&amp;Table1[[#This Row],[Campo]]</f>
        <v>modesg_out_empr_info_nfinscp2_emss</v>
      </c>
      <c r="I728" s="2" t="s">
        <v>1842</v>
      </c>
      <c r="J728" s="42">
        <f>VLOOKUP(Table1[[#This Row],[Status]],Auxiliar!$B$16:$C$24,2,0)</f>
        <v>2</v>
      </c>
      <c r="K728" s="2" t="s">
        <v>1170</v>
      </c>
      <c r="L728" s="28" t="s">
        <v>1176</v>
      </c>
      <c r="M728" s="20" t="s">
        <v>1178</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166">
        <f>+VLOOKUP(CONCATENATE(Table1[[#This Row],[Tabela]],Table1[[#This Row],[Campo]]),'2. Status Detalhe Campos FY24'!A:J,9,FALSE)</f>
        <v>0</v>
      </c>
    </row>
    <row r="729" spans="2:24" ht="17.850000000000001" hidden="1" customHeight="1">
      <c r="B729" s="2" t="s">
        <v>26</v>
      </c>
      <c r="C729" s="2" t="s">
        <v>310</v>
      </c>
      <c r="D729" s="2" t="s">
        <v>326</v>
      </c>
      <c r="E729" s="2" t="s">
        <v>38</v>
      </c>
      <c r="F729" s="2" t="s">
        <v>325</v>
      </c>
      <c r="G729" s="2" t="s">
        <v>286</v>
      </c>
      <c r="H729" s="56" t="str">
        <f>Table1[[#This Row],[Tabela]]&amp;Table1[[#This Row],[Campo]]</f>
        <v>modesg_out_empr_info_nfinscp2_emss</v>
      </c>
      <c r="I729" s="2" t="s">
        <v>1842</v>
      </c>
      <c r="J729" s="42">
        <f>VLOOKUP(Table1[[#This Row],[Status]],Auxiliar!$B$16:$C$24,2,0)</f>
        <v>2</v>
      </c>
      <c r="K729" s="2" t="s">
        <v>1171</v>
      </c>
      <c r="L729" s="28" t="s">
        <v>1176</v>
      </c>
      <c r="M729" s="20" t="s">
        <v>1178</v>
      </c>
      <c r="N729" s="47">
        <v>45695</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2</v>
      </c>
      <c r="X729" s="166">
        <f>+VLOOKUP(CONCATENATE(Table1[[#This Row],[Tabela]],Table1[[#This Row],[Campo]]),'2. Status Detalhe Campos FY24'!A:J,9,FALSE)</f>
        <v>0</v>
      </c>
    </row>
    <row r="730" spans="2:24" ht="17.850000000000001" hidden="1" customHeight="1">
      <c r="B730" s="2" t="s">
        <v>26</v>
      </c>
      <c r="C730" s="2" t="s">
        <v>310</v>
      </c>
      <c r="D730" s="2" t="s">
        <v>326</v>
      </c>
      <c r="E730" s="2" t="s">
        <v>38</v>
      </c>
      <c r="F730" s="2" t="s">
        <v>325</v>
      </c>
      <c r="G730" s="2" t="s">
        <v>286</v>
      </c>
      <c r="H730" s="56" t="str">
        <f>Table1[[#This Row],[Tabela]]&amp;Table1[[#This Row],[Campo]]</f>
        <v>modesg_out_empr_info_nfinscp2_emss</v>
      </c>
      <c r="I730" s="2" t="s">
        <v>1842</v>
      </c>
      <c r="J730" s="42">
        <f>VLOOKUP(Table1[[#This Row],[Status]],Auxiliar!$B$16:$C$24,2,0)</f>
        <v>2</v>
      </c>
      <c r="K730" s="2" t="s">
        <v>1173</v>
      </c>
      <c r="L730" s="28" t="s">
        <v>1176</v>
      </c>
      <c r="M730" s="20" t="s">
        <v>1178</v>
      </c>
      <c r="N730" s="47">
        <v>45695</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0.05</v>
      </c>
      <c r="X730" s="166">
        <f>+VLOOKUP(CONCATENATE(Table1[[#This Row],[Tabela]],Table1[[#This Row],[Campo]]),'2. Status Detalhe Campos FY24'!A:J,9,FALSE)</f>
        <v>0</v>
      </c>
    </row>
    <row r="731" spans="2:24" ht="17.850000000000001" hidden="1" customHeight="1">
      <c r="B731" s="2" t="s">
        <v>26</v>
      </c>
      <c r="C731" s="2" t="s">
        <v>310</v>
      </c>
      <c r="D731" s="2" t="s">
        <v>326</v>
      </c>
      <c r="E731" s="2" t="s">
        <v>38</v>
      </c>
      <c r="F731" s="2" t="s">
        <v>325</v>
      </c>
      <c r="G731" s="2" t="s">
        <v>287</v>
      </c>
      <c r="H731" s="56" t="str">
        <f>Table1[[#This Row],[Tabela]]&amp;Table1[[#This Row],[Campo]]</f>
        <v>modesg_out_empr_info_nfinscp3_emss</v>
      </c>
      <c r="I731" s="2" t="s">
        <v>1842</v>
      </c>
      <c r="J731" s="42">
        <f>VLOOKUP(Table1[[#This Row],[Status]],Auxiliar!$B$16:$C$24,2,0)</f>
        <v>2</v>
      </c>
      <c r="K731" s="2" t="s">
        <v>1170</v>
      </c>
      <c r="L731" s="28" t="s">
        <v>1176</v>
      </c>
      <c r="M731" s="20" t="s">
        <v>1178</v>
      </c>
      <c r="N731" s="47">
        <v>45695</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2</v>
      </c>
      <c r="X731" s="166">
        <f>+VLOOKUP(CONCATENATE(Table1[[#This Row],[Tabela]],Table1[[#This Row],[Campo]]),'2. Status Detalhe Campos FY24'!A:J,9,FALSE)</f>
        <v>0</v>
      </c>
    </row>
    <row r="732" spans="2:24" ht="17.850000000000001" hidden="1" customHeight="1">
      <c r="B732" s="2" t="s">
        <v>26</v>
      </c>
      <c r="C732" s="2" t="s">
        <v>310</v>
      </c>
      <c r="D732" s="2" t="s">
        <v>326</v>
      </c>
      <c r="E732" s="2" t="s">
        <v>38</v>
      </c>
      <c r="F732" s="2" t="s">
        <v>325</v>
      </c>
      <c r="G732" s="2" t="s">
        <v>287</v>
      </c>
      <c r="H732" s="56" t="str">
        <f>Table1[[#This Row],[Tabela]]&amp;Table1[[#This Row],[Campo]]</f>
        <v>modesg_out_empr_info_nfinscp3_emss</v>
      </c>
      <c r="I732" s="2" t="s">
        <v>1842</v>
      </c>
      <c r="J732" s="42">
        <f>VLOOKUP(Table1[[#This Row],[Status]],Auxiliar!$B$16:$C$24,2,0)</f>
        <v>2</v>
      </c>
      <c r="K732" s="2" t="s">
        <v>1171</v>
      </c>
      <c r="L732" s="28" t="s">
        <v>1176</v>
      </c>
      <c r="M732" s="20" t="s">
        <v>1178</v>
      </c>
      <c r="N732" s="47">
        <v>45695</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2</v>
      </c>
      <c r="X732" s="166">
        <f>+VLOOKUP(CONCATENATE(Table1[[#This Row],[Tabela]],Table1[[#This Row],[Campo]]),'2. Status Detalhe Campos FY24'!A:J,9,FALSE)</f>
        <v>0</v>
      </c>
    </row>
    <row r="733" spans="2:24" ht="17.850000000000001" hidden="1" customHeight="1">
      <c r="B733" s="2" t="s">
        <v>26</v>
      </c>
      <c r="C733" s="2" t="s">
        <v>310</v>
      </c>
      <c r="D733" s="2" t="s">
        <v>326</v>
      </c>
      <c r="E733" s="2" t="s">
        <v>38</v>
      </c>
      <c r="F733" s="2" t="s">
        <v>325</v>
      </c>
      <c r="G733" s="2" t="s">
        <v>287</v>
      </c>
      <c r="H733" s="56" t="str">
        <f>Table1[[#This Row],[Tabela]]&amp;Table1[[#This Row],[Campo]]</f>
        <v>modesg_out_empr_info_nfinscp3_emss</v>
      </c>
      <c r="I733" s="2" t="s">
        <v>1842</v>
      </c>
      <c r="J733" s="42">
        <f>VLOOKUP(Table1[[#This Row],[Status]],Auxiliar!$B$16:$C$24,2,0)</f>
        <v>2</v>
      </c>
      <c r="K733" s="2" t="s">
        <v>1173</v>
      </c>
      <c r="L733" s="28" t="s">
        <v>1176</v>
      </c>
      <c r="M733" s="20" t="s">
        <v>1178</v>
      </c>
      <c r="N733" s="47">
        <v>45695</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0.05</v>
      </c>
      <c r="X733" s="166">
        <f>+VLOOKUP(CONCATENATE(Table1[[#This Row],[Tabela]],Table1[[#This Row],[Campo]]),'2. Status Detalhe Campos FY24'!A:J,9,FALSE)</f>
        <v>0</v>
      </c>
    </row>
    <row r="734" spans="2:24" ht="17.850000000000001" hidden="1" customHeight="1">
      <c r="B734" s="2" t="s">
        <v>26</v>
      </c>
      <c r="C734" s="2" t="s">
        <v>310</v>
      </c>
      <c r="D734" s="2" t="s">
        <v>326</v>
      </c>
      <c r="E734" s="2" t="s">
        <v>38</v>
      </c>
      <c r="F734" s="2" t="s">
        <v>325</v>
      </c>
      <c r="G734" s="476" t="s">
        <v>295</v>
      </c>
      <c r="H734" s="56" t="str">
        <f>Table1[[#This Row],[Tabela]]&amp;Table1[[#This Row],[Campo]]</f>
        <v>modesg_out_empr_info_nfindivida_total</v>
      </c>
      <c r="I734" s="2" t="s">
        <v>1842</v>
      </c>
      <c r="J734" s="42">
        <f>VLOOKUP(Table1[[#This Row],[Status]],Auxiliar!$B$16:$C$24,2,0)</f>
        <v>2</v>
      </c>
      <c r="K734" s="2" t="s">
        <v>1170</v>
      </c>
      <c r="L734" s="28" t="s">
        <v>1176</v>
      </c>
      <c r="M734" s="20" t="s">
        <v>1178</v>
      </c>
      <c r="N734" s="47">
        <v>45695</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2</v>
      </c>
      <c r="X734" s="166">
        <f>+VLOOKUP(CONCATENATE(Table1[[#This Row],[Tabela]],Table1[[#This Row],[Campo]]),'2. Status Detalhe Campos FY24'!A:J,9,FALSE)</f>
        <v>0</v>
      </c>
    </row>
    <row r="735" spans="2:24" ht="17.850000000000001" hidden="1" customHeight="1">
      <c r="B735" s="2" t="s">
        <v>26</v>
      </c>
      <c r="C735" s="2" t="s">
        <v>310</v>
      </c>
      <c r="D735" s="2" t="s">
        <v>326</v>
      </c>
      <c r="E735" s="2" t="s">
        <v>38</v>
      </c>
      <c r="F735" s="2" t="s">
        <v>325</v>
      </c>
      <c r="G735" s="476" t="s">
        <v>296</v>
      </c>
      <c r="H735" s="56" t="str">
        <f>Table1[[#This Row],[Tabela]]&amp;Table1[[#This Row],[Campo]]</f>
        <v>modesg_out_empr_info_nfincapital_proprio</v>
      </c>
      <c r="I735" s="2" t="s">
        <v>1842</v>
      </c>
      <c r="J735" s="42">
        <f>VLOOKUP(Table1[[#This Row],[Status]],Auxiliar!$B$16:$C$24,2,0)</f>
        <v>2</v>
      </c>
      <c r="K735" s="2" t="s">
        <v>1170</v>
      </c>
      <c r="L735" s="28" t="s">
        <v>1176</v>
      </c>
      <c r="M735" s="20" t="s">
        <v>1178</v>
      </c>
      <c r="N735" s="47">
        <v>45695</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2</v>
      </c>
      <c r="X735" s="166">
        <f>+VLOOKUP(CONCATENATE(Table1[[#This Row],[Tabela]],Table1[[#This Row],[Campo]]),'2. Status Detalhe Campos FY24'!A:J,9,FALSE)</f>
        <v>0</v>
      </c>
    </row>
    <row r="736" spans="2:24" ht="17.850000000000001" hidden="1"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1170</v>
      </c>
      <c r="L736" s="28" t="s">
        <v>1176</v>
      </c>
      <c r="M736" s="20" t="s">
        <v>1177</v>
      </c>
      <c r="N736" s="47">
        <v>45561</v>
      </c>
      <c r="O736" s="20">
        <f>INDEX(Auxiliar!$D$5:$F$13,MATCH(Table1[[#This Row],[Tipologia_Testes]],Auxiliar!$B$5:$B$13,0),MATCH(Table1[[#This Row],[Complexidade]],Auxiliar!$D$4:$F$4,0))</f>
        <v>2</v>
      </c>
      <c r="P736" s="2" t="s">
        <v>1203</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50000000000001" hidden="1"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1171</v>
      </c>
      <c r="L737" s="28" t="s">
        <v>1176</v>
      </c>
      <c r="M737" s="20" t="s">
        <v>1177</v>
      </c>
      <c r="N737" s="47">
        <v>45561</v>
      </c>
      <c r="O737" s="20">
        <f>INDEX(Auxiliar!$D$5:$F$13,MATCH(Table1[[#This Row],[Tipologia_Testes]],Auxiliar!$B$5:$B$13,0),MATCH(Table1[[#This Row],[Complexidade]],Auxiliar!$D$4:$F$4,0))</f>
        <v>2</v>
      </c>
      <c r="P737" s="2" t="s">
        <v>1203</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85" hidden="1"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1173</v>
      </c>
      <c r="L738" s="28" t="s">
        <v>1176</v>
      </c>
      <c r="M738" s="20" t="s">
        <v>1177</v>
      </c>
      <c r="N738" s="47">
        <v>45561</v>
      </c>
      <c r="O738" s="20">
        <f>INDEX(Auxiliar!$D$5:$F$13,MATCH(Table1[[#This Row],[Tipologia_Testes]],Auxiliar!$B$5:$B$13,0),MATCH(Table1[[#This Row],[Complexidade]],Auxiliar!$D$4:$F$4,0))</f>
        <v>0.1</v>
      </c>
      <c r="P738" s="2" t="s">
        <v>1203</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50000000000001" hidden="1"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1167</v>
      </c>
      <c r="L739" s="28" t="s">
        <v>1176</v>
      </c>
      <c r="M739" s="20" t="s">
        <v>1177</v>
      </c>
      <c r="N739" s="47">
        <v>45632</v>
      </c>
      <c r="O739" s="20">
        <f>INDEX(Auxiliar!$D$5:$F$13,MATCH(Table1[[#This Row],[Tipologia_Testes]],Auxiliar!$B$5:$B$13,0),MATCH(Table1[[#This Row],[Complexidade]],Auxiliar!$D$4:$F$4,0))</f>
        <v>8</v>
      </c>
      <c r="P739" s="22" t="s">
        <v>1204</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50000000000001" hidden="1"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1170</v>
      </c>
      <c r="L740" s="28" t="s">
        <v>1176</v>
      </c>
      <c r="M740" s="20" t="s">
        <v>1177</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50000000000001" hidden="1"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1171</v>
      </c>
      <c r="L741" s="28" t="s">
        <v>1176</v>
      </c>
      <c r="M741" s="20" t="s">
        <v>1177</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50000000000001" hidden="1"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1173</v>
      </c>
      <c r="L742" s="28" t="s">
        <v>1176</v>
      </c>
      <c r="M742" s="20" t="s">
        <v>1177</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50000000000001" hidden="1"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1170</v>
      </c>
      <c r="L743" s="28" t="s">
        <v>1176</v>
      </c>
      <c r="M743" s="20" t="s">
        <v>1177</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50000000000001" hidden="1"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1171</v>
      </c>
      <c r="L744" s="28" t="s">
        <v>1176</v>
      </c>
      <c r="M744" s="20" t="s">
        <v>1177</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50000000000001" hidden="1"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1173</v>
      </c>
      <c r="L745" s="28" t="s">
        <v>1176</v>
      </c>
      <c r="M745" s="20" t="s">
        <v>1177</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50000000000001" hidden="1"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1170</v>
      </c>
      <c r="L746" s="28" t="s">
        <v>1176</v>
      </c>
      <c r="M746" s="20" t="s">
        <v>1177</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50000000000001" hidden="1"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1171</v>
      </c>
      <c r="L747" s="28" t="s">
        <v>1176</v>
      </c>
      <c r="M747" s="20" t="s">
        <v>1177</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50000000000001" hidden="1"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1173</v>
      </c>
      <c r="L748" s="28" t="s">
        <v>1176</v>
      </c>
      <c r="M748" s="20" t="s">
        <v>1177</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50000000000001" hidden="1"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1170</v>
      </c>
      <c r="L749" s="28" t="s">
        <v>1176</v>
      </c>
      <c r="M749" s="20" t="s">
        <v>1177</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50000000000001" hidden="1"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1171</v>
      </c>
      <c r="L750" s="28" t="s">
        <v>1176</v>
      </c>
      <c r="M750" s="20" t="s">
        <v>1177</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50000000000001" hidden="1"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1173</v>
      </c>
      <c r="L751" s="28" t="s">
        <v>1176</v>
      </c>
      <c r="M751" s="20" t="s">
        <v>1177</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50000000000001" hidden="1"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1170</v>
      </c>
      <c r="L752" s="28" t="s">
        <v>1168</v>
      </c>
      <c r="M752" s="20" t="s">
        <v>1178</v>
      </c>
      <c r="N752" s="47">
        <v>45618</v>
      </c>
      <c r="O752" s="20">
        <f>INDEX(Auxiliar!$D$5:$F$13,MATCH(Table1[[#This Row],[Tipologia_Testes]],Auxiliar!$B$5:$B$13,0),MATCH(Table1[[#This Row],[Complexidade]],Auxiliar!$D$4:$F$4,0))</f>
        <v>4</v>
      </c>
      <c r="P752" s="2" t="s">
        <v>1205</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50000000000001" hidden="1"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1171</v>
      </c>
      <c r="L753" s="28" t="s">
        <v>1168</v>
      </c>
      <c r="M753" s="20" t="s">
        <v>1178</v>
      </c>
      <c r="N753" s="47">
        <v>45618</v>
      </c>
      <c r="O753" s="20">
        <f>INDEX(Auxiliar!$D$5:$F$13,MATCH(Table1[[#This Row],[Tipologia_Testes]],Auxiliar!$B$5:$B$13,0),MATCH(Table1[[#This Row],[Complexidade]],Auxiliar!$D$4:$F$4,0))</f>
        <v>4</v>
      </c>
      <c r="P753" s="2" t="s">
        <v>1205</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50000000000001" hidden="1"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1173</v>
      </c>
      <c r="L754" s="28" t="s">
        <v>1168</v>
      </c>
      <c r="M754" s="20" t="s">
        <v>1178</v>
      </c>
      <c r="N754" s="47">
        <v>45618</v>
      </c>
      <c r="O754" s="20">
        <f>INDEX(Auxiliar!$D$5:$F$13,MATCH(Table1[[#This Row],[Tipologia_Testes]],Auxiliar!$B$5:$B$13,0),MATCH(Table1[[#This Row],[Complexidade]],Auxiliar!$D$4:$F$4,0))</f>
        <v>0.1</v>
      </c>
      <c r="P754" s="2" t="s">
        <v>1205</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50000000000001" hidden="1"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1170</v>
      </c>
      <c r="L755" s="28" t="s">
        <v>1168</v>
      </c>
      <c r="M755" s="20" t="s">
        <v>1178</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50000000000001" hidden="1"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1171</v>
      </c>
      <c r="L756" s="28" t="s">
        <v>1168</v>
      </c>
      <c r="M756" s="20" t="s">
        <v>1178</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50000000000001" hidden="1"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1173</v>
      </c>
      <c r="L757" s="28" t="s">
        <v>1168</v>
      </c>
      <c r="M757" s="20" t="s">
        <v>1178</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50000000000001" hidden="1"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1170</v>
      </c>
      <c r="L758" s="28" t="s">
        <v>1168</v>
      </c>
      <c r="M758" s="20" t="s">
        <v>1178</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50000000000001" hidden="1"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1171</v>
      </c>
      <c r="L759" s="28" t="s">
        <v>1168</v>
      </c>
      <c r="M759" s="20" t="s">
        <v>1178</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50000000000001" hidden="1"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1173</v>
      </c>
      <c r="L760" s="28" t="s">
        <v>1168</v>
      </c>
      <c r="M760" s="20" t="s">
        <v>1178</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50000000000001" hidden="1"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1170</v>
      </c>
      <c r="L761" s="28" t="s">
        <v>1168</v>
      </c>
      <c r="M761" s="20" t="s">
        <v>1178</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50000000000001" hidden="1"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1171</v>
      </c>
      <c r="L762" s="28" t="s">
        <v>1168</v>
      </c>
      <c r="M762" s="20" t="s">
        <v>1178</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50000000000001" hidden="1"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1173</v>
      </c>
      <c r="L763" s="28" t="s">
        <v>1168</v>
      </c>
      <c r="M763" s="20" t="s">
        <v>1178</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50000000000001" hidden="1"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1170</v>
      </c>
      <c r="L764" s="28" t="s">
        <v>1176</v>
      </c>
      <c r="M764" s="20" t="s">
        <v>1177</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50000000000001" hidden="1"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1171</v>
      </c>
      <c r="L765" s="28" t="s">
        <v>1176</v>
      </c>
      <c r="M765" s="20" t="s">
        <v>1177</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599999999999994" hidden="1"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1173</v>
      </c>
      <c r="L766" s="28" t="s">
        <v>1176</v>
      </c>
      <c r="M766" s="20" t="s">
        <v>1177</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599999999999994" hidden="1"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1170</v>
      </c>
      <c r="L767" s="28" t="s">
        <v>1168</v>
      </c>
      <c r="M767" s="20" t="s">
        <v>1169</v>
      </c>
      <c r="N767" s="47">
        <v>45632</v>
      </c>
      <c r="O767" s="20">
        <f>INDEX(Auxiliar!$D$5:$F$13,MATCH(Table1[[#This Row],[Tipologia_Testes]],Auxiliar!$B$5:$B$13,0),MATCH(Table1[[#This Row],[Complexidade]],Auxiliar!$D$4:$F$4,0))</f>
        <v>8</v>
      </c>
      <c r="P767" s="22" t="s">
        <v>1206</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599999999999994" hidden="1"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1171</v>
      </c>
      <c r="L768" s="28" t="s">
        <v>1168</v>
      </c>
      <c r="M768" s="20" t="s">
        <v>1169</v>
      </c>
      <c r="N768" s="47">
        <v>45632</v>
      </c>
      <c r="O768" s="20">
        <f>INDEX(Auxiliar!$D$5:$F$13,MATCH(Table1[[#This Row],[Tipologia_Testes]],Auxiliar!$B$5:$B$13,0),MATCH(Table1[[#This Row],[Complexidade]],Auxiliar!$D$4:$F$4,0))</f>
        <v>8</v>
      </c>
      <c r="P768" s="22" t="s">
        <v>1206</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599999999999994" hidden="1"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1173</v>
      </c>
      <c r="L769" s="28" t="s">
        <v>1168</v>
      </c>
      <c r="M769" s="20" t="s">
        <v>1169</v>
      </c>
      <c r="N769" s="47">
        <v>45632</v>
      </c>
      <c r="O769" s="20">
        <f>INDEX(Auxiliar!$D$5:$F$13,MATCH(Table1[[#This Row],[Tipologia_Testes]],Auxiliar!$B$5:$B$13,0),MATCH(Table1[[#This Row],[Complexidade]],Auxiliar!$D$4:$F$4,0))</f>
        <v>0.1</v>
      </c>
      <c r="P769" s="22" t="s">
        <v>1206</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599999999999994" hidden="1"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1170</v>
      </c>
      <c r="L770" s="28" t="s">
        <v>1168</v>
      </c>
      <c r="M770" s="20" t="s">
        <v>1169</v>
      </c>
      <c r="N770" s="47">
        <v>45632</v>
      </c>
      <c r="O770" s="20">
        <f>INDEX(Auxiliar!$D$5:$F$13,MATCH(Table1[[#This Row],[Tipologia_Testes]],Auxiliar!$B$5:$B$13,0),MATCH(Table1[[#This Row],[Complexidade]],Auxiliar!$D$4:$F$4,0))</f>
        <v>8</v>
      </c>
      <c r="P770" s="22" t="s">
        <v>1206</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599999999999994" hidden="1"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1171</v>
      </c>
      <c r="L771" s="28" t="s">
        <v>1168</v>
      </c>
      <c r="M771" s="20" t="s">
        <v>1169</v>
      </c>
      <c r="N771" s="47">
        <v>45632</v>
      </c>
      <c r="O771" s="20">
        <f>INDEX(Auxiliar!$D$5:$F$13,MATCH(Table1[[#This Row],[Tipologia_Testes]],Auxiliar!$B$5:$B$13,0),MATCH(Table1[[#This Row],[Complexidade]],Auxiliar!$D$4:$F$4,0))</f>
        <v>8</v>
      </c>
      <c r="P771" s="22" t="s">
        <v>1206</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599999999999994" hidden="1"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1173</v>
      </c>
      <c r="L772" s="28" t="s">
        <v>1168</v>
      </c>
      <c r="M772" s="20" t="s">
        <v>1169</v>
      </c>
      <c r="N772" s="47">
        <v>45632</v>
      </c>
      <c r="O772" s="20">
        <f>INDEX(Auxiliar!$D$5:$F$13,MATCH(Table1[[#This Row],[Tipologia_Testes]],Auxiliar!$B$5:$B$13,0),MATCH(Table1[[#This Row],[Complexidade]],Auxiliar!$D$4:$F$4,0))</f>
        <v>0.1</v>
      </c>
      <c r="P772" s="22" t="s">
        <v>1206</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599999999999994" hidden="1"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1170</v>
      </c>
      <c r="L773" s="28" t="s">
        <v>1168</v>
      </c>
      <c r="M773" s="20" t="s">
        <v>1169</v>
      </c>
      <c r="N773" s="47">
        <v>45618</v>
      </c>
      <c r="O773" s="20">
        <f>INDEX(Auxiliar!$D$5:$F$13,MATCH(Table1[[#This Row],[Tipologia_Testes]],Auxiliar!$B$5:$B$13,0),MATCH(Table1[[#This Row],[Complexidade]],Auxiliar!$D$4:$F$4,0))</f>
        <v>8</v>
      </c>
      <c r="P773" s="22" t="s">
        <v>1206</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599999999999994" hidden="1"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1171</v>
      </c>
      <c r="L774" s="28" t="s">
        <v>1168</v>
      </c>
      <c r="M774" s="20" t="s">
        <v>1169</v>
      </c>
      <c r="N774" s="47">
        <v>45618</v>
      </c>
      <c r="O774" s="20">
        <f>INDEX(Auxiliar!$D$5:$F$13,MATCH(Table1[[#This Row],[Tipologia_Testes]],Auxiliar!$B$5:$B$13,0),MATCH(Table1[[#This Row],[Complexidade]],Auxiliar!$D$4:$F$4,0))</f>
        <v>8</v>
      </c>
      <c r="P774" s="22" t="s">
        <v>1206</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50000000000001" hidden="1"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1173</v>
      </c>
      <c r="L775" s="28" t="s">
        <v>1168</v>
      </c>
      <c r="M775" s="20" t="s">
        <v>1169</v>
      </c>
      <c r="N775" s="47">
        <v>45618</v>
      </c>
      <c r="O775" s="20">
        <f>INDEX(Auxiliar!$D$5:$F$13,MATCH(Table1[[#This Row],[Tipologia_Testes]],Auxiliar!$B$5:$B$13,0),MATCH(Table1[[#This Row],[Complexidade]],Auxiliar!$D$4:$F$4,0))</f>
        <v>0.1</v>
      </c>
      <c r="P775" s="22" t="s">
        <v>1206</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50000000000001" hidden="1"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1170</v>
      </c>
      <c r="L776" s="28" t="s">
        <v>1176</v>
      </c>
      <c r="M776" s="20" t="s">
        <v>1177</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50000000000001" hidden="1"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1171</v>
      </c>
      <c r="L777" s="28" t="s">
        <v>1176</v>
      </c>
      <c r="M777" s="20" t="s">
        <v>1177</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50000000000001" hidden="1"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1173</v>
      </c>
      <c r="L778" s="28" t="s">
        <v>1176</v>
      </c>
      <c r="M778" s="20" t="s">
        <v>1177</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50000000000001" hidden="1"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1170</v>
      </c>
      <c r="L779" s="28" t="s">
        <v>1176</v>
      </c>
      <c r="M779" s="20" t="s">
        <v>1177</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50000000000001" hidden="1"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1171</v>
      </c>
      <c r="L780" s="28" t="s">
        <v>1176</v>
      </c>
      <c r="M780" s="20" t="s">
        <v>1177</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50000000000001" hidden="1"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1173</v>
      </c>
      <c r="L781" s="28" t="s">
        <v>1176</v>
      </c>
      <c r="M781" s="20" t="s">
        <v>1177</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50000000000001" hidden="1"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1170</v>
      </c>
      <c r="L782" s="28" t="s">
        <v>1176</v>
      </c>
      <c r="M782" s="20" t="s">
        <v>1177</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50000000000001" hidden="1"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1171</v>
      </c>
      <c r="L783" s="28" t="s">
        <v>1176</v>
      </c>
      <c r="M783" s="20" t="s">
        <v>1177</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hidden="1"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1173</v>
      </c>
      <c r="L784" s="28" t="s">
        <v>1176</v>
      </c>
      <c r="M784" s="20" t="s">
        <v>1177</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50000000000001" hidden="1" customHeight="1">
      <c r="B785" s="2" t="s">
        <v>26</v>
      </c>
      <c r="C785" s="2" t="s">
        <v>310</v>
      </c>
      <c r="D785" s="2" t="s">
        <v>334</v>
      </c>
      <c r="E785" s="2" t="s">
        <v>38</v>
      </c>
      <c r="F785" s="2" t="s">
        <v>2082</v>
      </c>
      <c r="G785" s="2" t="s">
        <v>38</v>
      </c>
      <c r="H785" s="56" t="str">
        <f>Table1[[#This Row],[Tabela]]&amp;Table1[[#This Row],[Campo]]</f>
        <v>modesg_out_sfics_taxon_europeian.a.</v>
      </c>
      <c r="I785" s="2" t="s">
        <v>2322</v>
      </c>
      <c r="J785" s="42">
        <f>VLOOKUP(Table1[[#This Row],[Status]],Auxiliar!$B$16:$C$24,2,0)</f>
        <v>7</v>
      </c>
      <c r="K785" s="2" t="s">
        <v>1167</v>
      </c>
      <c r="L785" s="28" t="s">
        <v>1168</v>
      </c>
      <c r="M785" s="20" t="s">
        <v>1169</v>
      </c>
      <c r="N785" s="47">
        <v>45695</v>
      </c>
      <c r="O785" s="20">
        <f>INDEX(Auxiliar!$D$5:$F$13,MATCH(Table1[[#This Row],[Tipologia_Testes]],Auxiliar!$B$5:$B$13,0),MATCH(Table1[[#This Row],[Complexidade]],Auxiliar!$D$4:$F$4,0))</f>
        <v>8</v>
      </c>
      <c r="P785" s="22" t="s">
        <v>1207</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50000000000001" hidden="1" customHeight="1">
      <c r="B786" s="2" t="s">
        <v>26</v>
      </c>
      <c r="C786" s="2" t="s">
        <v>310</v>
      </c>
      <c r="D786" s="2" t="s">
        <v>334</v>
      </c>
      <c r="E786" s="2" t="s">
        <v>38</v>
      </c>
      <c r="F786" s="2" t="s">
        <v>2082</v>
      </c>
      <c r="G786" s="2" t="s">
        <v>183</v>
      </c>
      <c r="H786" s="56" t="str">
        <f>Table1[[#This Row],[Tabela]]&amp;Table1[[#This Row],[Campo]]</f>
        <v>modesg_out_sfics_taxon_europeiacbalcao</v>
      </c>
      <c r="I786" s="2" t="s">
        <v>2322</v>
      </c>
      <c r="J786" s="42">
        <f>VLOOKUP(Table1[[#This Row],[Status]],Auxiliar!$B$16:$C$24,2,0)</f>
        <v>7</v>
      </c>
      <c r="K786" s="2" t="s">
        <v>1170</v>
      </c>
      <c r="L786" s="28" t="s">
        <v>1176</v>
      </c>
      <c r="M786" s="20" t="s">
        <v>1177</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50000000000001" hidden="1" customHeight="1">
      <c r="B787" s="2" t="s">
        <v>26</v>
      </c>
      <c r="C787" s="2" t="s">
        <v>310</v>
      </c>
      <c r="D787" s="2" t="s">
        <v>334</v>
      </c>
      <c r="E787" s="2" t="s">
        <v>38</v>
      </c>
      <c r="F787" s="2" t="s">
        <v>2082</v>
      </c>
      <c r="G787" s="2" t="s">
        <v>183</v>
      </c>
      <c r="H787" s="56" t="str">
        <f>Table1[[#This Row],[Tabela]]&amp;Table1[[#This Row],[Campo]]</f>
        <v>modesg_out_sfics_taxon_europeiacbalcao</v>
      </c>
      <c r="I787" s="2" t="s">
        <v>2322</v>
      </c>
      <c r="J787" s="42">
        <f>VLOOKUP(Table1[[#This Row],[Status]],Auxiliar!$B$16:$C$24,2,0)</f>
        <v>7</v>
      </c>
      <c r="K787" s="2" t="s">
        <v>1171</v>
      </c>
      <c r="L787" s="28" t="s">
        <v>1176</v>
      </c>
      <c r="M787" s="20" t="s">
        <v>1177</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50000000000001" hidden="1" customHeight="1">
      <c r="B788" s="2" t="s">
        <v>26</v>
      </c>
      <c r="C788" s="2" t="s">
        <v>310</v>
      </c>
      <c r="D788" s="2" t="s">
        <v>334</v>
      </c>
      <c r="E788" s="2" t="s">
        <v>38</v>
      </c>
      <c r="F788" s="2" t="s">
        <v>2082</v>
      </c>
      <c r="G788" s="2" t="s">
        <v>183</v>
      </c>
      <c r="H788" s="56" t="str">
        <f>Table1[[#This Row],[Tabela]]&amp;Table1[[#This Row],[Campo]]</f>
        <v>modesg_out_sfics_taxon_europeiacbalcao</v>
      </c>
      <c r="I788" s="2" t="s">
        <v>2322</v>
      </c>
      <c r="J788" s="42">
        <f>VLOOKUP(Table1[[#This Row],[Status]],Auxiliar!$B$16:$C$24,2,0)</f>
        <v>7</v>
      </c>
      <c r="K788" s="2" t="s">
        <v>1173</v>
      </c>
      <c r="L788" s="28" t="s">
        <v>1176</v>
      </c>
      <c r="M788" s="20" t="s">
        <v>1177</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50000000000001" hidden="1" customHeight="1">
      <c r="B789" s="2" t="s">
        <v>26</v>
      </c>
      <c r="C789" s="2" t="s">
        <v>310</v>
      </c>
      <c r="D789" s="2" t="s">
        <v>334</v>
      </c>
      <c r="E789" s="2" t="s">
        <v>38</v>
      </c>
      <c r="F789" s="2" t="s">
        <v>2082</v>
      </c>
      <c r="G789" s="2" t="s">
        <v>184</v>
      </c>
      <c r="H789" s="56" t="str">
        <f>Table1[[#This Row],[Tabela]]&amp;Table1[[#This Row],[Campo]]</f>
        <v>modesg_out_sfics_taxon_europeiacempresa</v>
      </c>
      <c r="I789" s="2" t="s">
        <v>2322</v>
      </c>
      <c r="J789" s="42">
        <f>VLOOKUP(Table1[[#This Row],[Status]],Auxiliar!$B$16:$C$24,2,0)</f>
        <v>7</v>
      </c>
      <c r="K789" s="2" t="s">
        <v>1170</v>
      </c>
      <c r="L789" s="28" t="s">
        <v>1176</v>
      </c>
      <c r="M789" s="20" t="s">
        <v>1177</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50000000000001" hidden="1" customHeight="1">
      <c r="B790" s="2" t="s">
        <v>26</v>
      </c>
      <c r="C790" s="2" t="s">
        <v>310</v>
      </c>
      <c r="D790" s="2" t="s">
        <v>334</v>
      </c>
      <c r="E790" s="2" t="s">
        <v>38</v>
      </c>
      <c r="F790" s="2" t="s">
        <v>2082</v>
      </c>
      <c r="G790" s="2" t="s">
        <v>184</v>
      </c>
      <c r="H790" s="56" t="str">
        <f>Table1[[#This Row],[Tabela]]&amp;Table1[[#This Row],[Campo]]</f>
        <v>modesg_out_sfics_taxon_europeiacempresa</v>
      </c>
      <c r="I790" s="2" t="s">
        <v>2322</v>
      </c>
      <c r="J790" s="42">
        <f>VLOOKUP(Table1[[#This Row],[Status]],Auxiliar!$B$16:$C$24,2,0)</f>
        <v>7</v>
      </c>
      <c r="K790" s="2" t="s">
        <v>1171</v>
      </c>
      <c r="L790" s="28" t="s">
        <v>1176</v>
      </c>
      <c r="M790" s="20" t="s">
        <v>1177</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50000000000001" hidden="1" customHeight="1">
      <c r="B791" s="2" t="s">
        <v>26</v>
      </c>
      <c r="C791" s="2" t="s">
        <v>310</v>
      </c>
      <c r="D791" s="2" t="s">
        <v>334</v>
      </c>
      <c r="E791" s="2" t="s">
        <v>38</v>
      </c>
      <c r="F791" s="2" t="s">
        <v>2082</v>
      </c>
      <c r="G791" s="2" t="s">
        <v>184</v>
      </c>
      <c r="H791" s="56" t="str">
        <f>Table1[[#This Row],[Tabela]]&amp;Table1[[#This Row],[Campo]]</f>
        <v>modesg_out_sfics_taxon_europeiacempresa</v>
      </c>
      <c r="I791" s="2" t="s">
        <v>2322</v>
      </c>
      <c r="J791" s="42">
        <f>VLOOKUP(Table1[[#This Row],[Status]],Auxiliar!$B$16:$C$24,2,0)</f>
        <v>7</v>
      </c>
      <c r="K791" s="2" t="s">
        <v>1173</v>
      </c>
      <c r="L791" s="28" t="s">
        <v>1176</v>
      </c>
      <c r="M791" s="20" t="s">
        <v>1177</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50000000000001" hidden="1" customHeight="1">
      <c r="B792" s="2" t="s">
        <v>26</v>
      </c>
      <c r="C792" s="2" t="s">
        <v>310</v>
      </c>
      <c r="D792" s="2" t="s">
        <v>334</v>
      </c>
      <c r="E792" s="2" t="s">
        <v>38</v>
      </c>
      <c r="F792" s="2" t="s">
        <v>2082</v>
      </c>
      <c r="G792" s="2" t="s">
        <v>189</v>
      </c>
      <c r="H792" s="56" t="str">
        <f>Table1[[#This Row],[Tabela]]&amp;Table1[[#This Row],[Campo]]</f>
        <v>modesg_out_sfics_taxon_europeiacnumecta</v>
      </c>
      <c r="I792" s="2" t="s">
        <v>2322</v>
      </c>
      <c r="J792" s="42">
        <f>VLOOKUP(Table1[[#This Row],[Status]],Auxiliar!$B$16:$C$24,2,0)</f>
        <v>7</v>
      </c>
      <c r="K792" s="2" t="s">
        <v>1170</v>
      </c>
      <c r="L792" s="28" t="s">
        <v>1176</v>
      </c>
      <c r="M792" s="20" t="s">
        <v>1177</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50000000000001" hidden="1" customHeight="1">
      <c r="B793" s="2" t="s">
        <v>26</v>
      </c>
      <c r="C793" s="2" t="s">
        <v>310</v>
      </c>
      <c r="D793" s="2" t="s">
        <v>334</v>
      </c>
      <c r="E793" s="2" t="s">
        <v>38</v>
      </c>
      <c r="F793" s="2" t="s">
        <v>2082</v>
      </c>
      <c r="G793" s="2" t="s">
        <v>189</v>
      </c>
      <c r="H793" s="56" t="str">
        <f>Table1[[#This Row],[Tabela]]&amp;Table1[[#This Row],[Campo]]</f>
        <v>modesg_out_sfics_taxon_europeiacnumecta</v>
      </c>
      <c r="I793" s="2" t="s">
        <v>2322</v>
      </c>
      <c r="J793" s="42">
        <f>VLOOKUP(Table1[[#This Row],[Status]],Auxiliar!$B$16:$C$24,2,0)</f>
        <v>7</v>
      </c>
      <c r="K793" s="2" t="s">
        <v>1171</v>
      </c>
      <c r="L793" s="28" t="s">
        <v>1176</v>
      </c>
      <c r="M793" s="20" t="s">
        <v>1177</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50000000000001" hidden="1" customHeight="1">
      <c r="B794" s="2" t="s">
        <v>26</v>
      </c>
      <c r="C794" s="2" t="s">
        <v>310</v>
      </c>
      <c r="D794" s="2" t="s">
        <v>334</v>
      </c>
      <c r="E794" s="2" t="s">
        <v>38</v>
      </c>
      <c r="F794" s="2" t="s">
        <v>2082</v>
      </c>
      <c r="G794" s="2" t="s">
        <v>189</v>
      </c>
      <c r="H794" s="56" t="str">
        <f>Table1[[#This Row],[Tabela]]&amp;Table1[[#This Row],[Campo]]</f>
        <v>modesg_out_sfics_taxon_europeiacnumecta</v>
      </c>
      <c r="I794" s="2" t="s">
        <v>2322</v>
      </c>
      <c r="J794" s="42">
        <f>VLOOKUP(Table1[[#This Row],[Status]],Auxiliar!$B$16:$C$24,2,0)</f>
        <v>7</v>
      </c>
      <c r="K794" s="2" t="s">
        <v>1173</v>
      </c>
      <c r="L794" s="28" t="s">
        <v>1176</v>
      </c>
      <c r="M794" s="20" t="s">
        <v>1177</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50000000000001" hidden="1" customHeight="1">
      <c r="B795" s="2" t="s">
        <v>26</v>
      </c>
      <c r="C795" s="2" t="s">
        <v>310</v>
      </c>
      <c r="D795" s="2" t="s">
        <v>334</v>
      </c>
      <c r="E795" s="2" t="s">
        <v>38</v>
      </c>
      <c r="F795" s="2" t="s">
        <v>2082</v>
      </c>
      <c r="G795" s="2" t="s">
        <v>191</v>
      </c>
      <c r="H795" s="56" t="str">
        <f>Table1[[#This Row],[Tabela]]&amp;Table1[[#This Row],[Campo]]</f>
        <v>modesg_out_sfics_taxon_europeiacod_regra</v>
      </c>
      <c r="I795" s="2" t="s">
        <v>2322</v>
      </c>
      <c r="J795" s="42">
        <f>VLOOKUP(Table1[[#This Row],[Status]],Auxiliar!$B$16:$C$24,2,0)</f>
        <v>7</v>
      </c>
      <c r="K795" s="2" t="s">
        <v>1170</v>
      </c>
      <c r="L795" s="28" t="s">
        <v>1168</v>
      </c>
      <c r="M795" s="20" t="s">
        <v>1177</v>
      </c>
      <c r="N795" s="47">
        <v>45695</v>
      </c>
      <c r="O795" s="20">
        <f>INDEX(Auxiliar!$D$5:$F$13,MATCH(Table1[[#This Row],[Tipologia_Testes]],Auxiliar!$B$5:$B$13,0),MATCH(Table1[[#This Row],[Complexidade]],Auxiliar!$D$4:$F$4,0))</f>
        <v>2</v>
      </c>
      <c r="P795" s="2" t="s">
        <v>1208</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50000000000001" hidden="1" customHeight="1">
      <c r="B796" s="2" t="s">
        <v>26</v>
      </c>
      <c r="C796" s="2" t="s">
        <v>310</v>
      </c>
      <c r="D796" s="2" t="s">
        <v>334</v>
      </c>
      <c r="E796" s="2" t="s">
        <v>38</v>
      </c>
      <c r="F796" s="2" t="s">
        <v>2082</v>
      </c>
      <c r="G796" s="2" t="s">
        <v>191</v>
      </c>
      <c r="H796" s="56" t="str">
        <f>Table1[[#This Row],[Tabela]]&amp;Table1[[#This Row],[Campo]]</f>
        <v>modesg_out_sfics_taxon_europeiacod_regra</v>
      </c>
      <c r="I796" s="2" t="s">
        <v>2322</v>
      </c>
      <c r="J796" s="42">
        <f>VLOOKUP(Table1[[#This Row],[Status]],Auxiliar!$B$16:$C$24,2,0)</f>
        <v>7</v>
      </c>
      <c r="K796" s="2" t="s">
        <v>1171</v>
      </c>
      <c r="L796" s="28" t="s">
        <v>1168</v>
      </c>
      <c r="M796" s="20" t="s">
        <v>1177</v>
      </c>
      <c r="N796" s="47">
        <v>45695</v>
      </c>
      <c r="O796" s="20">
        <f>INDEX(Auxiliar!$D$5:$F$13,MATCH(Table1[[#This Row],[Tipologia_Testes]],Auxiliar!$B$5:$B$13,0),MATCH(Table1[[#This Row],[Complexidade]],Auxiliar!$D$4:$F$4,0))</f>
        <v>2</v>
      </c>
      <c r="P796" s="2" t="s">
        <v>1208</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50000000000001" hidden="1" customHeight="1">
      <c r="B797" s="2" t="s">
        <v>26</v>
      </c>
      <c r="C797" s="2" t="s">
        <v>310</v>
      </c>
      <c r="D797" s="2" t="s">
        <v>334</v>
      </c>
      <c r="E797" s="2" t="s">
        <v>38</v>
      </c>
      <c r="F797" s="2" t="s">
        <v>2082</v>
      </c>
      <c r="G797" s="2" t="s">
        <v>191</v>
      </c>
      <c r="H797" s="56" t="str">
        <f>Table1[[#This Row],[Tabela]]&amp;Table1[[#This Row],[Campo]]</f>
        <v>modesg_out_sfics_taxon_europeiacod_regra</v>
      </c>
      <c r="I797" s="2" t="s">
        <v>2322</v>
      </c>
      <c r="J797" s="42">
        <f>VLOOKUP(Table1[[#This Row],[Status]],Auxiliar!$B$16:$C$24,2,0)</f>
        <v>7</v>
      </c>
      <c r="K797" s="2" t="s">
        <v>1173</v>
      </c>
      <c r="L797" s="28" t="s">
        <v>1168</v>
      </c>
      <c r="M797" s="20" t="s">
        <v>1177</v>
      </c>
      <c r="N797" s="47">
        <v>45695</v>
      </c>
      <c r="O797" s="20">
        <f>INDEX(Auxiliar!$D$5:$F$13,MATCH(Table1[[#This Row],[Tipologia_Testes]],Auxiliar!$B$5:$B$13,0),MATCH(Table1[[#This Row],[Complexidade]],Auxiliar!$D$4:$F$4,0))</f>
        <v>0.1</v>
      </c>
      <c r="P797" s="2" t="s">
        <v>1208</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50000000000001" hidden="1" customHeight="1">
      <c r="B798" s="2" t="s">
        <v>26</v>
      </c>
      <c r="C798" s="2" t="s">
        <v>310</v>
      </c>
      <c r="D798" s="2" t="s">
        <v>334</v>
      </c>
      <c r="E798" s="2" t="s">
        <v>38</v>
      </c>
      <c r="F798" s="2" t="s">
        <v>2082</v>
      </c>
      <c r="G798" s="2" t="s">
        <v>211</v>
      </c>
      <c r="H798" s="56" t="str">
        <f>Table1[[#This Row],[Tabela]]&amp;Table1[[#This Row],[Campo]]</f>
        <v>modesg_out_sfics_taxon_europeiaordem</v>
      </c>
      <c r="I798" s="2" t="s">
        <v>611</v>
      </c>
      <c r="J798" s="42">
        <f>VLOOKUP(Table1[[#This Row],[Status]],Auxiliar!$B$16:$C$24,2,0)</f>
        <v>0</v>
      </c>
      <c r="K798" s="2" t="s">
        <v>1170</v>
      </c>
      <c r="L798" s="28" t="s">
        <v>1209</v>
      </c>
      <c r="M798" s="20" t="s">
        <v>1177</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6">
        <f>+VLOOKUP(CONCATENATE(Table1[[#This Row],[Tabela]],Table1[[#This Row],[Campo]]),'2. Status Detalhe Campos FY24'!A:J,9,FALSE)</f>
        <v>0</v>
      </c>
    </row>
    <row r="799" spans="2:24" ht="17.850000000000001" hidden="1" customHeight="1">
      <c r="B799" s="2" t="s">
        <v>26</v>
      </c>
      <c r="C799" s="2" t="s">
        <v>310</v>
      </c>
      <c r="D799" s="2" t="s">
        <v>334</v>
      </c>
      <c r="E799" s="2" t="s">
        <v>38</v>
      </c>
      <c r="F799" s="2" t="s">
        <v>2082</v>
      </c>
      <c r="G799" s="2" t="s">
        <v>211</v>
      </c>
      <c r="H799" s="56" t="str">
        <f>Table1[[#This Row],[Tabela]]&amp;Table1[[#This Row],[Campo]]</f>
        <v>modesg_out_sfics_taxon_europeiaordem</v>
      </c>
      <c r="I799" s="2" t="s">
        <v>611</v>
      </c>
      <c r="J799" s="42">
        <f>VLOOKUP(Table1[[#This Row],[Status]],Auxiliar!$B$16:$C$24,2,0)</f>
        <v>0</v>
      </c>
      <c r="K799" s="2" t="s">
        <v>1171</v>
      </c>
      <c r="L799" s="28" t="s">
        <v>1209</v>
      </c>
      <c r="M799" s="20" t="s">
        <v>1177</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6">
        <f>+VLOOKUP(CONCATENATE(Table1[[#This Row],[Tabela]],Table1[[#This Row],[Campo]]),'2. Status Detalhe Campos FY24'!A:J,9,FALSE)</f>
        <v>0</v>
      </c>
    </row>
    <row r="800" spans="2:24" ht="17.850000000000001" hidden="1" customHeight="1">
      <c r="B800" s="2" t="s">
        <v>26</v>
      </c>
      <c r="C800" s="2" t="s">
        <v>310</v>
      </c>
      <c r="D800" s="2" t="s">
        <v>334</v>
      </c>
      <c r="E800" s="2" t="s">
        <v>38</v>
      </c>
      <c r="F800" s="2" t="s">
        <v>2082</v>
      </c>
      <c r="G800" s="2" t="s">
        <v>211</v>
      </c>
      <c r="H800" s="56" t="str">
        <f>Table1[[#This Row],[Tabela]]&amp;Table1[[#This Row],[Campo]]</f>
        <v>modesg_out_sfics_taxon_europeiaordem</v>
      </c>
      <c r="I800" s="2" t="s">
        <v>611</v>
      </c>
      <c r="J800" s="42">
        <f>VLOOKUP(Table1[[#This Row],[Status]],Auxiliar!$B$16:$C$24,2,0)</f>
        <v>0</v>
      </c>
      <c r="K800" s="2" t="s">
        <v>1173</v>
      </c>
      <c r="L800" s="28" t="s">
        <v>1209</v>
      </c>
      <c r="M800" s="20" t="s">
        <v>1177</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6">
        <f>+VLOOKUP(CONCATENATE(Table1[[#This Row],[Tabela]],Table1[[#This Row],[Campo]]),'2. Status Detalhe Campos FY24'!A:J,9,FALSE)</f>
        <v>0</v>
      </c>
    </row>
    <row r="801" spans="2:24" ht="139.35" hidden="1" customHeight="1">
      <c r="B801" s="2" t="s">
        <v>26</v>
      </c>
      <c r="C801" s="2" t="s">
        <v>310</v>
      </c>
      <c r="D801" s="2" t="s">
        <v>334</v>
      </c>
      <c r="E801" s="2" t="s">
        <v>38</v>
      </c>
      <c r="F801" s="2" t="s">
        <v>2082</v>
      </c>
      <c r="G801" s="2" t="s">
        <v>2411</v>
      </c>
      <c r="H801" s="56" t="str">
        <f>Table1[[#This Row],[Tabela]]&amp;Table1[[#This Row],[Campo]]</f>
        <v>modesg_out_sfics_taxon_europeianivel</v>
      </c>
      <c r="I801" s="2" t="s">
        <v>2322</v>
      </c>
      <c r="J801" s="42">
        <f>VLOOKUP(Table1[[#This Row],[Status]],Auxiliar!$B$16:$C$24,2,0)</f>
        <v>7</v>
      </c>
      <c r="K801" s="2" t="s">
        <v>1173</v>
      </c>
      <c r="L801" s="28" t="s">
        <v>1168</v>
      </c>
      <c r="M801" s="20" t="s">
        <v>1177</v>
      </c>
      <c r="N801" s="47">
        <v>45695</v>
      </c>
      <c r="O801" s="20">
        <f>INDEX(Auxiliar!$D$5:$F$13,MATCH(Table1[[#This Row],[Tipologia_Testes]],Auxiliar!$B$5:$B$13,0),MATCH(Table1[[#This Row],[Complexidade]],Auxiliar!$D$4:$F$4,0))</f>
        <v>0.1</v>
      </c>
      <c r="P801" s="2" t="s">
        <v>1208</v>
      </c>
      <c r="Q801" s="2"/>
      <c r="R801" s="151">
        <v>45563</v>
      </c>
      <c r="S801" s="151"/>
      <c r="T801" s="151">
        <v>45563</v>
      </c>
      <c r="U801" s="151">
        <v>45624</v>
      </c>
      <c r="V801" s="151">
        <v>45629</v>
      </c>
      <c r="W801" s="2">
        <f>VLOOKUP(Table1[[#This Row],[Status]],Auxiliar!$B$16:$D$24,3,0)*Table1[[#This Row],[Estimação (horas)]]</f>
        <v>2.5000000000000001E-2</v>
      </c>
      <c r="X801" s="166">
        <f>+VLOOKUP(CONCATENATE(Table1[[#This Row],[Tabela]],Table1[[#This Row],[Campo]]),'2. Status Detalhe Campos FY24'!A:J,9,FALSE)</f>
        <v>0</v>
      </c>
    </row>
    <row r="802" spans="2:24" ht="139.35" hidden="1" customHeight="1">
      <c r="B802" s="2" t="s">
        <v>26</v>
      </c>
      <c r="C802" s="2" t="s">
        <v>310</v>
      </c>
      <c r="D802" s="2" t="s">
        <v>334</v>
      </c>
      <c r="E802" s="2" t="s">
        <v>38</v>
      </c>
      <c r="F802" s="2" t="s">
        <v>2082</v>
      </c>
      <c r="G802" s="2" t="s">
        <v>202</v>
      </c>
      <c r="H802" s="56" t="str">
        <f>Table1[[#This Row],[Tabela]]&amp;Table1[[#This Row],[Campo]]</f>
        <v>modesg_out_sfics_taxon_europeiamontante_pndrc</v>
      </c>
      <c r="I802" s="2" t="s">
        <v>2322</v>
      </c>
      <c r="J802" s="42">
        <f>VLOOKUP(Table1[[#This Row],[Status]],Auxiliar!$B$16:$C$24,2,0)</f>
        <v>7</v>
      </c>
      <c r="K802" s="2" t="s">
        <v>1170</v>
      </c>
      <c r="L802" s="28" t="s">
        <v>1168</v>
      </c>
      <c r="M802" s="20" t="s">
        <v>1169</v>
      </c>
      <c r="N802" s="47">
        <v>45695</v>
      </c>
      <c r="O802" s="20">
        <f>INDEX(Auxiliar!$D$5:$F$13,MATCH(Table1[[#This Row],[Tipologia_Testes]],Auxiliar!$B$5:$B$13,0),MATCH(Table1[[#This Row],[Complexidade]],Auxiliar!$D$4:$F$4,0))</f>
        <v>8</v>
      </c>
      <c r="P802" s="22" t="s">
        <v>1210</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35" hidden="1" customHeight="1">
      <c r="B803" s="2" t="s">
        <v>26</v>
      </c>
      <c r="C803" s="2" t="s">
        <v>310</v>
      </c>
      <c r="D803" s="2" t="s">
        <v>334</v>
      </c>
      <c r="E803" s="2" t="s">
        <v>38</v>
      </c>
      <c r="F803" s="2" t="s">
        <v>2082</v>
      </c>
      <c r="G803" s="2" t="s">
        <v>202</v>
      </c>
      <c r="H803" s="56" t="str">
        <f>Table1[[#This Row],[Tabela]]&amp;Table1[[#This Row],[Campo]]</f>
        <v>modesg_out_sfics_taxon_europeiamontante_pndrc</v>
      </c>
      <c r="I803" s="2" t="s">
        <v>2322</v>
      </c>
      <c r="J803" s="42">
        <f>VLOOKUP(Table1[[#This Row],[Status]],Auxiliar!$B$16:$C$24,2,0)</f>
        <v>7</v>
      </c>
      <c r="K803" s="2" t="s">
        <v>1171</v>
      </c>
      <c r="L803" s="28" t="s">
        <v>1168</v>
      </c>
      <c r="M803" s="20" t="s">
        <v>1169</v>
      </c>
      <c r="N803" s="47">
        <v>45695</v>
      </c>
      <c r="O803" s="20">
        <f>INDEX(Auxiliar!$D$5:$F$13,MATCH(Table1[[#This Row],[Tipologia_Testes]],Auxiliar!$B$5:$B$13,0),MATCH(Table1[[#This Row],[Complexidade]],Auxiliar!$D$4:$F$4,0))</f>
        <v>8</v>
      </c>
      <c r="P803" s="22" t="s">
        <v>1210</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35" hidden="1" customHeight="1">
      <c r="B804" s="2" t="s">
        <v>26</v>
      </c>
      <c r="C804" s="2" t="s">
        <v>310</v>
      </c>
      <c r="D804" s="2" t="s">
        <v>334</v>
      </c>
      <c r="E804" s="2" t="s">
        <v>38</v>
      </c>
      <c r="F804" s="2" t="s">
        <v>2082</v>
      </c>
      <c r="G804" s="2" t="s">
        <v>202</v>
      </c>
      <c r="H804" s="56" t="str">
        <f>Table1[[#This Row],[Tabela]]&amp;Table1[[#This Row],[Campo]]</f>
        <v>modesg_out_sfics_taxon_europeiamontante_pndrc</v>
      </c>
      <c r="I804" s="2" t="s">
        <v>2322</v>
      </c>
      <c r="J804" s="42">
        <f>VLOOKUP(Table1[[#This Row],[Status]],Auxiliar!$B$16:$C$24,2,0)</f>
        <v>7</v>
      </c>
      <c r="K804" s="2" t="s">
        <v>1173</v>
      </c>
      <c r="L804" s="28" t="s">
        <v>1168</v>
      </c>
      <c r="M804" s="20" t="s">
        <v>1169</v>
      </c>
      <c r="N804" s="47">
        <v>45695</v>
      </c>
      <c r="O804" s="20">
        <f>INDEX(Auxiliar!$D$5:$F$13,MATCH(Table1[[#This Row],[Tipologia_Testes]],Auxiliar!$B$5:$B$13,0),MATCH(Table1[[#This Row],[Complexidade]],Auxiliar!$D$4:$F$4,0))</f>
        <v>0.1</v>
      </c>
      <c r="P804" s="22" t="s">
        <v>1210</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35" hidden="1" customHeight="1">
      <c r="B805" s="2" t="s">
        <v>26</v>
      </c>
      <c r="C805" s="2" t="s">
        <v>310</v>
      </c>
      <c r="D805" s="2" t="s">
        <v>334</v>
      </c>
      <c r="E805" s="2" t="s">
        <v>38</v>
      </c>
      <c r="F805" s="2" t="s">
        <v>2082</v>
      </c>
      <c r="G805" s="2" t="s">
        <v>2050</v>
      </c>
      <c r="H805" s="56" t="str">
        <f>Table1[[#This Row],[Tabela]]&amp;Table1[[#This Row],[Campo]]</f>
        <v>modesg_out_sfics_taxon_europeianome_ctgr_sfics</v>
      </c>
      <c r="I805" s="2" t="s">
        <v>2322</v>
      </c>
      <c r="J805" s="42">
        <f>VLOOKUP(Table1[[#This Row],[Status]],Auxiliar!$B$16:$C$24,2,0)</f>
        <v>7</v>
      </c>
      <c r="K805" s="2" t="s">
        <v>1170</v>
      </c>
      <c r="L805" s="28" t="s">
        <v>1168</v>
      </c>
      <c r="M805" s="20" t="s">
        <v>1169</v>
      </c>
      <c r="N805" s="47">
        <v>45695</v>
      </c>
      <c r="O805" s="20">
        <f>INDEX(Auxiliar!$D$5:$F$13,MATCH(Table1[[#This Row],[Tipologia_Testes]],Auxiliar!$B$5:$B$13,0),MATCH(Table1[[#This Row],[Complexidade]],Auxiliar!$D$4:$F$4,0))</f>
        <v>8</v>
      </c>
      <c r="P805" s="22" t="s">
        <v>1211</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35" hidden="1" customHeight="1">
      <c r="B806" s="2" t="s">
        <v>26</v>
      </c>
      <c r="C806" s="2" t="s">
        <v>310</v>
      </c>
      <c r="D806" s="2" t="s">
        <v>334</v>
      </c>
      <c r="E806" s="2" t="s">
        <v>38</v>
      </c>
      <c r="F806" s="2" t="s">
        <v>2082</v>
      </c>
      <c r="G806" s="2" t="s">
        <v>2050</v>
      </c>
      <c r="H806" s="56" t="str">
        <f>Table1[[#This Row],[Tabela]]&amp;Table1[[#This Row],[Campo]]</f>
        <v>modesg_out_sfics_taxon_europeianome_ctgr_sfics</v>
      </c>
      <c r="I806" s="2" t="s">
        <v>2322</v>
      </c>
      <c r="J806" s="42">
        <f>VLOOKUP(Table1[[#This Row],[Status]],Auxiliar!$B$16:$C$24,2,0)</f>
        <v>7</v>
      </c>
      <c r="K806" s="2" t="s">
        <v>1171</v>
      </c>
      <c r="L806" s="28" t="s">
        <v>1168</v>
      </c>
      <c r="M806" s="20" t="s">
        <v>1169</v>
      </c>
      <c r="N806" s="47">
        <v>45695</v>
      </c>
      <c r="O806" s="20">
        <f>INDEX(Auxiliar!$D$5:$F$13,MATCH(Table1[[#This Row],[Tipologia_Testes]],Auxiliar!$B$5:$B$13,0),MATCH(Table1[[#This Row],[Complexidade]],Auxiliar!$D$4:$F$4,0))</f>
        <v>8</v>
      </c>
      <c r="P806" s="22" t="s">
        <v>1211</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50000000000001" hidden="1" customHeight="1">
      <c r="B807" s="2" t="s">
        <v>26</v>
      </c>
      <c r="C807" s="2" t="s">
        <v>310</v>
      </c>
      <c r="D807" s="2" t="s">
        <v>334</v>
      </c>
      <c r="E807" s="2" t="s">
        <v>38</v>
      </c>
      <c r="F807" s="2" t="s">
        <v>2082</v>
      </c>
      <c r="G807" s="2" t="s">
        <v>2050</v>
      </c>
      <c r="H807" s="56" t="str">
        <f>Table1[[#This Row],[Tabela]]&amp;Table1[[#This Row],[Campo]]</f>
        <v>modesg_out_sfics_taxon_europeianome_ctgr_sfics</v>
      </c>
      <c r="I807" s="2" t="s">
        <v>2322</v>
      </c>
      <c r="J807" s="42">
        <f>VLOOKUP(Table1[[#This Row],[Status]],Auxiliar!$B$16:$C$24,2,0)</f>
        <v>7</v>
      </c>
      <c r="K807" s="2" t="s">
        <v>1173</v>
      </c>
      <c r="L807" s="28" t="s">
        <v>1168</v>
      </c>
      <c r="M807" s="20" t="s">
        <v>1169</v>
      </c>
      <c r="N807" s="47">
        <v>45695</v>
      </c>
      <c r="O807" s="20">
        <f>INDEX(Auxiliar!$D$5:$F$13,MATCH(Table1[[#This Row],[Tipologia_Testes]],Auxiliar!$B$5:$B$13,0),MATCH(Table1[[#This Row],[Complexidade]],Auxiliar!$D$4:$F$4,0))</f>
        <v>0.1</v>
      </c>
      <c r="P807" s="22" t="s">
        <v>1211</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50000000000001" hidden="1" customHeight="1">
      <c r="B808" s="2" t="s">
        <v>26</v>
      </c>
      <c r="C808" s="2" t="s">
        <v>310</v>
      </c>
      <c r="D808" s="2" t="s">
        <v>334</v>
      </c>
      <c r="E808" s="2" t="s">
        <v>38</v>
      </c>
      <c r="F808" s="2" t="s">
        <v>2082</v>
      </c>
      <c r="G808" s="2" t="s">
        <v>204</v>
      </c>
      <c r="H808" s="56" t="str">
        <f>Table1[[#This Row],[Tabela]]&amp;Table1[[#This Row],[Campo]]</f>
        <v>modesg_out_sfics_taxon_europeianome_general_specific_purpose</v>
      </c>
      <c r="I808" s="2" t="s">
        <v>2322</v>
      </c>
      <c r="J808" s="42">
        <f>VLOOKUP(Table1[[#This Row],[Status]],Auxiliar!$B$16:$C$24,2,0)</f>
        <v>7</v>
      </c>
      <c r="K808" s="2" t="s">
        <v>1170</v>
      </c>
      <c r="L808" s="28" t="s">
        <v>1168</v>
      </c>
      <c r="M808" s="20" t="s">
        <v>1178</v>
      </c>
      <c r="N808" s="47">
        <v>45695</v>
      </c>
      <c r="O808" s="20">
        <f>INDEX(Auxiliar!$D$5:$F$13,MATCH(Table1[[#This Row],[Tipologia_Testes]],Auxiliar!$B$5:$B$13,0),MATCH(Table1[[#This Row],[Complexidade]],Auxiliar!$D$4:$F$4,0))</f>
        <v>4</v>
      </c>
      <c r="P808" s="2" t="s">
        <v>1212</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50000000000001" hidden="1" customHeight="1">
      <c r="B809" s="2" t="s">
        <v>26</v>
      </c>
      <c r="C809" s="2" t="s">
        <v>310</v>
      </c>
      <c r="D809" s="2" t="s">
        <v>334</v>
      </c>
      <c r="E809" s="2" t="s">
        <v>38</v>
      </c>
      <c r="F809" s="2" t="s">
        <v>2082</v>
      </c>
      <c r="G809" s="2" t="s">
        <v>204</v>
      </c>
      <c r="H809" s="56" t="str">
        <f>Table1[[#This Row],[Tabela]]&amp;Table1[[#This Row],[Campo]]</f>
        <v>modesg_out_sfics_taxon_europeianome_general_specific_purpose</v>
      </c>
      <c r="I809" s="2" t="s">
        <v>2322</v>
      </c>
      <c r="J809" s="42">
        <f>VLOOKUP(Table1[[#This Row],[Status]],Auxiliar!$B$16:$C$24,2,0)</f>
        <v>7</v>
      </c>
      <c r="K809" s="2" t="s">
        <v>1171</v>
      </c>
      <c r="L809" s="28" t="s">
        <v>1168</v>
      </c>
      <c r="M809" s="20" t="s">
        <v>1178</v>
      </c>
      <c r="N809" s="47">
        <v>45695</v>
      </c>
      <c r="O809" s="20">
        <f>INDEX(Auxiliar!$D$5:$F$13,MATCH(Table1[[#This Row],[Tipologia_Testes]],Auxiliar!$B$5:$B$13,0),MATCH(Table1[[#This Row],[Complexidade]],Auxiliar!$D$4:$F$4,0))</f>
        <v>4</v>
      </c>
      <c r="P809" s="2" t="s">
        <v>1212</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50000000000001" hidden="1" customHeight="1">
      <c r="B810" s="2" t="s">
        <v>26</v>
      </c>
      <c r="C810" s="2" t="s">
        <v>310</v>
      </c>
      <c r="D810" s="2" t="s">
        <v>334</v>
      </c>
      <c r="E810" s="2" t="s">
        <v>38</v>
      </c>
      <c r="F810" s="2" t="s">
        <v>2082</v>
      </c>
      <c r="G810" s="2" t="s">
        <v>204</v>
      </c>
      <c r="H810" s="56" t="str">
        <f>Table1[[#This Row],[Tabela]]&amp;Table1[[#This Row],[Campo]]</f>
        <v>modesg_out_sfics_taxon_europeianome_general_specific_purpose</v>
      </c>
      <c r="I810" s="2" t="s">
        <v>2322</v>
      </c>
      <c r="J810" s="42">
        <f>VLOOKUP(Table1[[#This Row],[Status]],Auxiliar!$B$16:$C$24,2,0)</f>
        <v>7</v>
      </c>
      <c r="K810" s="2" t="s">
        <v>1173</v>
      </c>
      <c r="L810" s="28" t="s">
        <v>1168</v>
      </c>
      <c r="M810" s="20" t="s">
        <v>1178</v>
      </c>
      <c r="N810" s="47">
        <v>45695</v>
      </c>
      <c r="O810" s="20">
        <f>INDEX(Auxiliar!$D$5:$F$13,MATCH(Table1[[#This Row],[Tipologia_Testes]],Auxiliar!$B$5:$B$13,0),MATCH(Table1[[#This Row],[Complexidade]],Auxiliar!$D$4:$F$4,0))</f>
        <v>0.1</v>
      </c>
      <c r="P810" s="2" t="s">
        <v>1212</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50000000000001" hidden="1" customHeight="1">
      <c r="B811" s="2" t="s">
        <v>26</v>
      </c>
      <c r="C811" s="2" t="s">
        <v>310</v>
      </c>
      <c r="D811" s="2" t="s">
        <v>334</v>
      </c>
      <c r="E811" s="2" t="s">
        <v>38</v>
      </c>
      <c r="F811" s="2" t="s">
        <v>2082</v>
      </c>
      <c r="G811" s="2" t="s">
        <v>2061</v>
      </c>
      <c r="H811" s="56" t="str">
        <f>Table1[[#This Row],[Tabela]]&amp;Table1[[#This Row],[Campo]]</f>
        <v>modesg_out_sfics_taxon_europeianome_purpose_esg_alinh_tax</v>
      </c>
      <c r="I811" s="2" t="s">
        <v>2322</v>
      </c>
      <c r="J811" s="42">
        <f>VLOOKUP(Table1[[#This Row],[Status]],Auxiliar!$B$16:$C$24,2,0)</f>
        <v>7</v>
      </c>
      <c r="K811" s="2" t="s">
        <v>1170</v>
      </c>
      <c r="L811" s="28" t="s">
        <v>1176</v>
      </c>
      <c r="M811" s="20" t="s">
        <v>1178</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50000000000001" hidden="1" customHeight="1">
      <c r="B812" s="2" t="s">
        <v>26</v>
      </c>
      <c r="C812" s="2" t="s">
        <v>310</v>
      </c>
      <c r="D812" s="2" t="s">
        <v>334</v>
      </c>
      <c r="E812" s="2" t="s">
        <v>38</v>
      </c>
      <c r="F812" s="2" t="s">
        <v>2082</v>
      </c>
      <c r="G812" s="2" t="s">
        <v>2061</v>
      </c>
      <c r="H812" s="56" t="str">
        <f>Table1[[#This Row],[Tabela]]&amp;Table1[[#This Row],[Campo]]</f>
        <v>modesg_out_sfics_taxon_europeianome_purpose_esg_alinh_tax</v>
      </c>
      <c r="I812" s="2" t="s">
        <v>2322</v>
      </c>
      <c r="J812" s="42">
        <f>VLOOKUP(Table1[[#This Row],[Status]],Auxiliar!$B$16:$C$24,2,0)</f>
        <v>7</v>
      </c>
      <c r="K812" s="2" t="s">
        <v>1171</v>
      </c>
      <c r="L812" s="28" t="s">
        <v>1176</v>
      </c>
      <c r="M812" s="20" t="s">
        <v>1178</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50000000000001" hidden="1" customHeight="1">
      <c r="B813" s="2" t="s">
        <v>26</v>
      </c>
      <c r="C813" s="2" t="s">
        <v>310</v>
      </c>
      <c r="D813" s="2" t="s">
        <v>334</v>
      </c>
      <c r="E813" s="2" t="s">
        <v>38</v>
      </c>
      <c r="F813" s="2" t="s">
        <v>2082</v>
      </c>
      <c r="G813" s="2" t="s">
        <v>2061</v>
      </c>
      <c r="H813" s="56" t="str">
        <f>Table1[[#This Row],[Tabela]]&amp;Table1[[#This Row],[Campo]]</f>
        <v>modesg_out_sfics_taxon_europeianome_purpose_esg_alinh_tax</v>
      </c>
      <c r="I813" s="2" t="s">
        <v>2322</v>
      </c>
      <c r="J813" s="42">
        <f>VLOOKUP(Table1[[#This Row],[Status]],Auxiliar!$B$16:$C$24,2,0)</f>
        <v>7</v>
      </c>
      <c r="K813" s="2" t="s">
        <v>1173</v>
      </c>
      <c r="L813" s="28" t="s">
        <v>1176</v>
      </c>
      <c r="M813" s="20" t="s">
        <v>1178</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50000000000001" hidden="1" customHeight="1">
      <c r="B814" s="2" t="s">
        <v>26</v>
      </c>
      <c r="C814" s="2" t="s">
        <v>310</v>
      </c>
      <c r="D814" s="2" t="s">
        <v>334</v>
      </c>
      <c r="E814" s="2" t="s">
        <v>38</v>
      </c>
      <c r="F814" s="2" t="s">
        <v>2082</v>
      </c>
      <c r="G814" s="2" t="s">
        <v>2062</v>
      </c>
      <c r="H814" s="56" t="str">
        <f>Table1[[#This Row],[Tabela]]&amp;Table1[[#This Row],[Campo]]</f>
        <v>modesg_out_sfics_taxon_europeianome_purpose_esg_nalinh_tax</v>
      </c>
      <c r="I814" s="2" t="s">
        <v>2322</v>
      </c>
      <c r="J814" s="42">
        <f>VLOOKUP(Table1[[#This Row],[Status]],Auxiliar!$B$16:$C$24,2,0)</f>
        <v>7</v>
      </c>
      <c r="K814" s="2" t="s">
        <v>1170</v>
      </c>
      <c r="L814" s="28" t="s">
        <v>1176</v>
      </c>
      <c r="M814" s="20" t="s">
        <v>1178</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50000000000001" hidden="1" customHeight="1">
      <c r="B815" s="2" t="s">
        <v>26</v>
      </c>
      <c r="C815" s="2" t="s">
        <v>310</v>
      </c>
      <c r="D815" s="2" t="s">
        <v>334</v>
      </c>
      <c r="E815" s="2" t="s">
        <v>38</v>
      </c>
      <c r="F815" s="2" t="s">
        <v>2082</v>
      </c>
      <c r="G815" s="2" t="s">
        <v>2062</v>
      </c>
      <c r="H815" s="56" t="str">
        <f>Table1[[#This Row],[Tabela]]&amp;Table1[[#This Row],[Campo]]</f>
        <v>modesg_out_sfics_taxon_europeianome_purpose_esg_nalinh_tax</v>
      </c>
      <c r="I815" s="2" t="s">
        <v>2322</v>
      </c>
      <c r="J815" s="42">
        <f>VLOOKUP(Table1[[#This Row],[Status]],Auxiliar!$B$16:$C$24,2,0)</f>
        <v>7</v>
      </c>
      <c r="K815" s="2" t="s">
        <v>1171</v>
      </c>
      <c r="L815" s="28" t="s">
        <v>1176</v>
      </c>
      <c r="M815" s="20" t="s">
        <v>1178</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50000000000001" hidden="1" customHeight="1">
      <c r="B816" s="2" t="s">
        <v>26</v>
      </c>
      <c r="C816" s="2" t="s">
        <v>310</v>
      </c>
      <c r="D816" s="2" t="s">
        <v>334</v>
      </c>
      <c r="E816" s="2" t="s">
        <v>38</v>
      </c>
      <c r="F816" s="2" t="s">
        <v>2082</v>
      </c>
      <c r="G816" s="2" t="s">
        <v>2062</v>
      </c>
      <c r="H816" s="56" t="str">
        <f>Table1[[#This Row],[Tabela]]&amp;Table1[[#This Row],[Campo]]</f>
        <v>modesg_out_sfics_taxon_europeianome_purpose_esg_nalinh_tax</v>
      </c>
      <c r="I816" s="2" t="s">
        <v>2322</v>
      </c>
      <c r="J816" s="42">
        <f>VLOOKUP(Table1[[#This Row],[Status]],Auxiliar!$B$16:$C$24,2,0)</f>
        <v>7</v>
      </c>
      <c r="K816" s="2" t="s">
        <v>1173</v>
      </c>
      <c r="L816" s="28" t="s">
        <v>1176</v>
      </c>
      <c r="M816" s="20" t="s">
        <v>1178</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50000000000001" hidden="1" customHeight="1">
      <c r="B817" s="2" t="s">
        <v>26</v>
      </c>
      <c r="C817" s="2" t="s">
        <v>310</v>
      </c>
      <c r="D817" s="2" t="s">
        <v>334</v>
      </c>
      <c r="E817" s="2" t="s">
        <v>38</v>
      </c>
      <c r="F817" s="2" t="s">
        <v>2082</v>
      </c>
      <c r="G817" s="2" t="s">
        <v>206</v>
      </c>
      <c r="H817" s="56" t="str">
        <f>Table1[[#This Row],[Tabela]]&amp;Table1[[#This Row],[Campo]]</f>
        <v>modesg_out_sfics_taxon_europeianome_specific_eligible</v>
      </c>
      <c r="I817" s="2" t="s">
        <v>2322</v>
      </c>
      <c r="J817" s="42">
        <f>VLOOKUP(Table1[[#This Row],[Status]],Auxiliar!$B$16:$C$24,2,0)</f>
        <v>7</v>
      </c>
      <c r="K817" s="2" t="s">
        <v>1170</v>
      </c>
      <c r="L817" s="28" t="s">
        <v>1168</v>
      </c>
      <c r="M817" s="20" t="s">
        <v>1178</v>
      </c>
      <c r="N817" s="47">
        <v>45695</v>
      </c>
      <c r="O817" s="20">
        <f>INDEX(Auxiliar!$D$5:$F$13,MATCH(Table1[[#This Row],[Tipologia_Testes]],Auxiliar!$B$5:$B$13,0),MATCH(Table1[[#This Row],[Complexidade]],Auxiliar!$D$4:$F$4,0))</f>
        <v>4</v>
      </c>
      <c r="P817" s="2" t="s">
        <v>1212</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50000000000001" hidden="1" customHeight="1">
      <c r="B818" s="2" t="s">
        <v>26</v>
      </c>
      <c r="C818" s="2" t="s">
        <v>310</v>
      </c>
      <c r="D818" s="2" t="s">
        <v>334</v>
      </c>
      <c r="E818" s="2" t="s">
        <v>38</v>
      </c>
      <c r="F818" s="2" t="s">
        <v>2082</v>
      </c>
      <c r="G818" s="2" t="s">
        <v>206</v>
      </c>
      <c r="H818" s="56" t="str">
        <f>Table1[[#This Row],[Tabela]]&amp;Table1[[#This Row],[Campo]]</f>
        <v>modesg_out_sfics_taxon_europeianome_specific_eligible</v>
      </c>
      <c r="I818" s="2" t="s">
        <v>2322</v>
      </c>
      <c r="J818" s="42">
        <f>VLOOKUP(Table1[[#This Row],[Status]],Auxiliar!$B$16:$C$24,2,0)</f>
        <v>7</v>
      </c>
      <c r="K818" s="2" t="s">
        <v>1171</v>
      </c>
      <c r="L818" s="28" t="s">
        <v>1168</v>
      </c>
      <c r="M818" s="20" t="s">
        <v>1178</v>
      </c>
      <c r="N818" s="47">
        <v>45695</v>
      </c>
      <c r="O818" s="20">
        <f>INDEX(Auxiliar!$D$5:$F$13,MATCH(Table1[[#This Row],[Tipologia_Testes]],Auxiliar!$B$5:$B$13,0),MATCH(Table1[[#This Row],[Complexidade]],Auxiliar!$D$4:$F$4,0))</f>
        <v>4</v>
      </c>
      <c r="P818" s="2" t="s">
        <v>1212</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50000000000001" hidden="1" customHeight="1">
      <c r="B819" s="2" t="s">
        <v>26</v>
      </c>
      <c r="C819" s="2" t="s">
        <v>310</v>
      </c>
      <c r="D819" s="2" t="s">
        <v>334</v>
      </c>
      <c r="E819" s="2" t="s">
        <v>38</v>
      </c>
      <c r="F819" s="2" t="s">
        <v>2082</v>
      </c>
      <c r="G819" s="2" t="s">
        <v>206</v>
      </c>
      <c r="H819" s="56" t="str">
        <f>Table1[[#This Row],[Tabela]]&amp;Table1[[#This Row],[Campo]]</f>
        <v>modesg_out_sfics_taxon_europeianome_specific_eligible</v>
      </c>
      <c r="I819" s="2" t="s">
        <v>2322</v>
      </c>
      <c r="J819" s="42">
        <f>VLOOKUP(Table1[[#This Row],[Status]],Auxiliar!$B$16:$C$24,2,0)</f>
        <v>7</v>
      </c>
      <c r="K819" s="2" t="s">
        <v>1173</v>
      </c>
      <c r="L819" s="28" t="s">
        <v>1168</v>
      </c>
      <c r="M819" s="20" t="s">
        <v>1178</v>
      </c>
      <c r="N819" s="47">
        <v>45695</v>
      </c>
      <c r="O819" s="20">
        <f>INDEX(Auxiliar!$D$5:$F$13,MATCH(Table1[[#This Row],[Tipologia_Testes]],Auxiliar!$B$5:$B$13,0),MATCH(Table1[[#This Row],[Complexidade]],Auxiliar!$D$4:$F$4,0))</f>
        <v>0.1</v>
      </c>
      <c r="P819" s="2" t="s">
        <v>1212</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50000000000001" hidden="1" customHeight="1">
      <c r="B820" s="2" t="s">
        <v>26</v>
      </c>
      <c r="C820" s="2" t="s">
        <v>310</v>
      </c>
      <c r="D820" s="2" t="s">
        <v>334</v>
      </c>
      <c r="E820" s="2" t="s">
        <v>38</v>
      </c>
      <c r="F820" s="2" t="s">
        <v>2082</v>
      </c>
      <c r="G820" s="2" t="s">
        <v>207</v>
      </c>
      <c r="H820" s="56" t="str">
        <f>Table1[[#This Row],[Tabela]]&amp;Table1[[#This Row],[Campo]]</f>
        <v>modesg_out_sfics_taxon_europeianome_specific_sustainable</v>
      </c>
      <c r="I820" s="2" t="s">
        <v>2322</v>
      </c>
      <c r="J820" s="42">
        <f>VLOOKUP(Table1[[#This Row],[Status]],Auxiliar!$B$16:$C$24,2,0)</f>
        <v>7</v>
      </c>
      <c r="K820" s="2" t="s">
        <v>1170</v>
      </c>
      <c r="L820" s="28" t="s">
        <v>1168</v>
      </c>
      <c r="M820" s="20" t="s">
        <v>1178</v>
      </c>
      <c r="N820" s="47">
        <v>45695</v>
      </c>
      <c r="O820" s="20">
        <f>INDEX(Auxiliar!$D$5:$F$13,MATCH(Table1[[#This Row],[Tipologia_Testes]],Auxiliar!$B$5:$B$13,0),MATCH(Table1[[#This Row],[Complexidade]],Auxiliar!$D$4:$F$4,0))</f>
        <v>4</v>
      </c>
      <c r="P820" s="2" t="s">
        <v>1212</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50000000000001" hidden="1" customHeight="1">
      <c r="B821" s="2" t="s">
        <v>26</v>
      </c>
      <c r="C821" s="2" t="s">
        <v>310</v>
      </c>
      <c r="D821" s="2" t="s">
        <v>334</v>
      </c>
      <c r="E821" s="2" t="s">
        <v>38</v>
      </c>
      <c r="F821" s="2" t="s">
        <v>2082</v>
      </c>
      <c r="G821" s="2" t="s">
        <v>207</v>
      </c>
      <c r="H821" s="56" t="str">
        <f>Table1[[#This Row],[Tabela]]&amp;Table1[[#This Row],[Campo]]</f>
        <v>modesg_out_sfics_taxon_europeianome_specific_sustainable</v>
      </c>
      <c r="I821" s="2" t="s">
        <v>2322</v>
      </c>
      <c r="J821" s="42">
        <f>VLOOKUP(Table1[[#This Row],[Status]],Auxiliar!$B$16:$C$24,2,0)</f>
        <v>7</v>
      </c>
      <c r="K821" s="2" t="s">
        <v>1171</v>
      </c>
      <c r="L821" s="28" t="s">
        <v>1168</v>
      </c>
      <c r="M821" s="20" t="s">
        <v>1178</v>
      </c>
      <c r="N821" s="47">
        <v>45695</v>
      </c>
      <c r="O821" s="20">
        <f>INDEX(Auxiliar!$D$5:$F$13,MATCH(Table1[[#This Row],[Tipologia_Testes]],Auxiliar!$B$5:$B$13,0),MATCH(Table1[[#This Row],[Complexidade]],Auxiliar!$D$4:$F$4,0))</f>
        <v>4</v>
      </c>
      <c r="P821" s="2" t="s">
        <v>1212</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50000000000001" hidden="1" customHeight="1">
      <c r="B822" s="2" t="s">
        <v>26</v>
      </c>
      <c r="C822" s="2" t="s">
        <v>310</v>
      </c>
      <c r="D822" s="2" t="s">
        <v>334</v>
      </c>
      <c r="E822" s="2" t="s">
        <v>38</v>
      </c>
      <c r="F822" s="2" t="s">
        <v>2082</v>
      </c>
      <c r="G822" s="2" t="s">
        <v>207</v>
      </c>
      <c r="H822" s="56" t="str">
        <f>Table1[[#This Row],[Tabela]]&amp;Table1[[#This Row],[Campo]]</f>
        <v>modesg_out_sfics_taxon_europeianome_specific_sustainable</v>
      </c>
      <c r="I822" s="2" t="s">
        <v>2322</v>
      </c>
      <c r="J822" s="42">
        <f>VLOOKUP(Table1[[#This Row],[Status]],Auxiliar!$B$16:$C$24,2,0)</f>
        <v>7</v>
      </c>
      <c r="K822" s="2" t="s">
        <v>1173</v>
      </c>
      <c r="L822" s="28" t="s">
        <v>1168</v>
      </c>
      <c r="M822" s="20" t="s">
        <v>1178</v>
      </c>
      <c r="N822" s="47">
        <v>45695</v>
      </c>
      <c r="O822" s="20">
        <f>INDEX(Auxiliar!$D$5:$F$13,MATCH(Table1[[#This Row],[Tipologia_Testes]],Auxiliar!$B$5:$B$13,0),MATCH(Table1[[#This Row],[Complexidade]],Auxiliar!$D$4:$F$4,0))</f>
        <v>0.1</v>
      </c>
      <c r="P822" s="2" t="s">
        <v>1212</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50000000000001" hidden="1" customHeight="1">
      <c r="B823" s="2" t="s">
        <v>26</v>
      </c>
      <c r="C823" s="2" t="s">
        <v>310</v>
      </c>
      <c r="D823" s="2" t="s">
        <v>334</v>
      </c>
      <c r="E823" s="2" t="s">
        <v>38</v>
      </c>
      <c r="F823" s="2" t="s">
        <v>2082</v>
      </c>
      <c r="G823" s="2" t="s">
        <v>418</v>
      </c>
      <c r="H823" s="56" t="str">
        <f>Table1[[#This Row],[Tabela]]&amp;Table1[[#This Row],[Campo]]</f>
        <v>modesg_out_sfics_taxon_europeiasstnbl_indctr</v>
      </c>
      <c r="I823" s="2" t="s">
        <v>2321</v>
      </c>
      <c r="J823" s="42">
        <f>VLOOKUP(Table1[[#This Row],[Status]],Auxiliar!$B$16:$C$24,2,0)</f>
        <v>3</v>
      </c>
      <c r="K823" s="2"/>
      <c r="L823" s="28"/>
      <c r="M823" s="20"/>
      <c r="N823" s="47"/>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50000000000001" hidden="1" customHeight="1">
      <c r="B824" s="2" t="s">
        <v>26</v>
      </c>
      <c r="C824" s="2" t="s">
        <v>310</v>
      </c>
      <c r="D824" s="2" t="s">
        <v>334</v>
      </c>
      <c r="E824" s="2" t="s">
        <v>38</v>
      </c>
      <c r="F824" s="2" t="s">
        <v>2082</v>
      </c>
      <c r="G824" s="2" t="s">
        <v>72</v>
      </c>
      <c r="H824" s="56" t="str">
        <f>Table1[[#This Row],[Tabela]]&amp;Table1[[#This Row],[Campo]]</f>
        <v>modesg_out_sfics_taxon_europeiaorigem</v>
      </c>
      <c r="I824" s="3" t="s">
        <v>611</v>
      </c>
      <c r="J824" s="54">
        <f>VLOOKUP(Table1[[#This Row],[Status]],Auxiliar!$B$16:$C$24,2,0)</f>
        <v>0</v>
      </c>
      <c r="K824" s="2" t="s">
        <v>1170</v>
      </c>
      <c r="L824" s="28" t="s">
        <v>1176</v>
      </c>
      <c r="M824" s="20" t="s">
        <v>1177</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50000000000001" hidden="1" customHeight="1">
      <c r="B825" s="2" t="s">
        <v>26</v>
      </c>
      <c r="C825" s="2" t="s">
        <v>310</v>
      </c>
      <c r="D825" s="2" t="s">
        <v>334</v>
      </c>
      <c r="E825" s="2" t="s">
        <v>38</v>
      </c>
      <c r="F825" s="2" t="s">
        <v>2082</v>
      </c>
      <c r="G825" s="2" t="s">
        <v>72</v>
      </c>
      <c r="H825" s="56" t="str">
        <f>Table1[[#This Row],[Tabela]]&amp;Table1[[#This Row],[Campo]]</f>
        <v>modesg_out_sfics_taxon_europeiaorigem</v>
      </c>
      <c r="I825" s="3" t="s">
        <v>611</v>
      </c>
      <c r="J825" s="54">
        <f>VLOOKUP(Table1[[#This Row],[Status]],Auxiliar!$B$16:$C$24,2,0)</f>
        <v>0</v>
      </c>
      <c r="K825" s="2" t="s">
        <v>1171</v>
      </c>
      <c r="L825" s="28" t="s">
        <v>1176</v>
      </c>
      <c r="M825" s="20" t="s">
        <v>1177</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50000000000001" hidden="1" customHeight="1">
      <c r="B826" s="2" t="s">
        <v>26</v>
      </c>
      <c r="C826" s="2" t="s">
        <v>310</v>
      </c>
      <c r="D826" s="2" t="s">
        <v>334</v>
      </c>
      <c r="E826" s="2" t="s">
        <v>38</v>
      </c>
      <c r="F826" s="2" t="s">
        <v>2082</v>
      </c>
      <c r="G826" s="2" t="s">
        <v>72</v>
      </c>
      <c r="H826" s="56" t="str">
        <f>Table1[[#This Row],[Tabela]]&amp;Table1[[#This Row],[Campo]]</f>
        <v>modesg_out_sfics_taxon_europeiaorigem</v>
      </c>
      <c r="I826" s="3" t="s">
        <v>611</v>
      </c>
      <c r="J826" s="54">
        <f>VLOOKUP(Table1[[#This Row],[Status]],Auxiliar!$B$16:$C$24,2,0)</f>
        <v>0</v>
      </c>
      <c r="K826" s="2" t="s">
        <v>1173</v>
      </c>
      <c r="L826" s="28" t="s">
        <v>1176</v>
      </c>
      <c r="M826" s="20" t="s">
        <v>1177</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50000000000001" hidden="1" customHeight="1">
      <c r="B827" s="2" t="s">
        <v>26</v>
      </c>
      <c r="C827" s="2" t="s">
        <v>310</v>
      </c>
      <c r="D827" s="2" t="s">
        <v>334</v>
      </c>
      <c r="E827" s="2" t="s">
        <v>38</v>
      </c>
      <c r="F827" s="2" t="s">
        <v>2082</v>
      </c>
      <c r="G827" s="2" t="s">
        <v>208</v>
      </c>
      <c r="H827" s="56" t="str">
        <f>Table1[[#This Row],[Tabela]]&amp;Table1[[#This Row],[Campo]]</f>
        <v>modesg_out_sfics_taxon_europeiaref_date</v>
      </c>
      <c r="I827" s="2" t="s">
        <v>2322</v>
      </c>
      <c r="J827" s="42">
        <f>VLOOKUP(Table1[[#This Row],[Status]],Auxiliar!$B$16:$C$24,2,0)</f>
        <v>7</v>
      </c>
      <c r="K827" s="2" t="s">
        <v>1170</v>
      </c>
      <c r="L827" s="28" t="s">
        <v>1176</v>
      </c>
      <c r="M827" s="20" t="s">
        <v>1177</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50000000000001" hidden="1" customHeight="1">
      <c r="B828" s="2" t="s">
        <v>26</v>
      </c>
      <c r="C828" s="2" t="s">
        <v>310</v>
      </c>
      <c r="D828" s="2" t="s">
        <v>334</v>
      </c>
      <c r="E828" s="2" t="s">
        <v>38</v>
      </c>
      <c r="F828" s="2" t="s">
        <v>2082</v>
      </c>
      <c r="G828" s="2" t="s">
        <v>208</v>
      </c>
      <c r="H828" s="56" t="str">
        <f>Table1[[#This Row],[Tabela]]&amp;Table1[[#This Row],[Campo]]</f>
        <v>modesg_out_sfics_taxon_europeiaref_date</v>
      </c>
      <c r="I828" s="2" t="s">
        <v>2322</v>
      </c>
      <c r="J828" s="42">
        <f>VLOOKUP(Table1[[#This Row],[Status]],Auxiliar!$B$16:$C$24,2,0)</f>
        <v>7</v>
      </c>
      <c r="K828" s="2" t="s">
        <v>1171</v>
      </c>
      <c r="L828" s="28" t="s">
        <v>1176</v>
      </c>
      <c r="M828" s="20" t="s">
        <v>1177</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50000000000001" hidden="1" customHeight="1">
      <c r="B829" s="2" t="s">
        <v>26</v>
      </c>
      <c r="C829" s="2" t="s">
        <v>310</v>
      </c>
      <c r="D829" s="2" t="s">
        <v>334</v>
      </c>
      <c r="E829" s="2" t="s">
        <v>38</v>
      </c>
      <c r="F829" s="2" t="s">
        <v>2082</v>
      </c>
      <c r="G829" s="2" t="s">
        <v>208</v>
      </c>
      <c r="H829" s="56" t="str">
        <f>Table1[[#This Row],[Tabela]]&amp;Table1[[#This Row],[Campo]]</f>
        <v>modesg_out_sfics_taxon_europeiaref_date</v>
      </c>
      <c r="I829" s="2" t="s">
        <v>2322</v>
      </c>
      <c r="J829" s="42">
        <f>VLOOKUP(Table1[[#This Row],[Status]],Auxiliar!$B$16:$C$24,2,0)</f>
        <v>7</v>
      </c>
      <c r="K829" s="2" t="s">
        <v>1173</v>
      </c>
      <c r="L829" s="28" t="s">
        <v>1176</v>
      </c>
      <c r="M829" s="20" t="s">
        <v>1177</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50000000000001" hidden="1" customHeight="1">
      <c r="B830" s="2" t="s">
        <v>26</v>
      </c>
      <c r="C830" s="2" t="s">
        <v>310</v>
      </c>
      <c r="D830" s="2" t="s">
        <v>334</v>
      </c>
      <c r="E830" s="2" t="s">
        <v>38</v>
      </c>
      <c r="F830" s="2" t="s">
        <v>2082</v>
      </c>
      <c r="G830" s="2" t="s">
        <v>210</v>
      </c>
      <c r="H830" s="56" t="str">
        <f>Table1[[#This Row],[Tabela]]&amp;Table1[[#This Row],[Campo]]</f>
        <v>modesg_out_sfics_taxon_europeiazdeposit</v>
      </c>
      <c r="I830" s="2" t="s">
        <v>2322</v>
      </c>
      <c r="J830" s="42">
        <f>VLOOKUP(Table1[[#This Row],[Status]],Auxiliar!$B$16:$C$24,2,0)</f>
        <v>7</v>
      </c>
      <c r="K830" s="2" t="s">
        <v>1170</v>
      </c>
      <c r="L830" s="28" t="s">
        <v>1176</v>
      </c>
      <c r="M830" s="20" t="s">
        <v>1178</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50000000000001" hidden="1" customHeight="1">
      <c r="B831" s="2" t="s">
        <v>26</v>
      </c>
      <c r="C831" s="2" t="s">
        <v>310</v>
      </c>
      <c r="D831" s="2" t="s">
        <v>334</v>
      </c>
      <c r="E831" s="2" t="s">
        <v>38</v>
      </c>
      <c r="F831" s="2" t="s">
        <v>2082</v>
      </c>
      <c r="G831" s="2" t="s">
        <v>210</v>
      </c>
      <c r="H831" s="56" t="str">
        <f>Table1[[#This Row],[Tabela]]&amp;Table1[[#This Row],[Campo]]</f>
        <v>modesg_out_sfics_taxon_europeiazdeposit</v>
      </c>
      <c r="I831" s="2" t="s">
        <v>2322</v>
      </c>
      <c r="J831" s="42">
        <f>VLOOKUP(Table1[[#This Row],[Status]],Auxiliar!$B$16:$C$24,2,0)</f>
        <v>7</v>
      </c>
      <c r="K831" s="2" t="s">
        <v>1171</v>
      </c>
      <c r="L831" s="28" t="s">
        <v>1176</v>
      </c>
      <c r="M831" s="20" t="s">
        <v>1178</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50000000000001" hidden="1" customHeight="1">
      <c r="B832" s="2" t="s">
        <v>26</v>
      </c>
      <c r="C832" s="2" t="s">
        <v>310</v>
      </c>
      <c r="D832" s="2" t="s">
        <v>334</v>
      </c>
      <c r="E832" s="2" t="s">
        <v>38</v>
      </c>
      <c r="F832" s="2" t="s">
        <v>2082</v>
      </c>
      <c r="G832" s="2" t="s">
        <v>210</v>
      </c>
      <c r="H832" s="56" t="str">
        <f>Table1[[#This Row],[Tabela]]&amp;Table1[[#This Row],[Campo]]</f>
        <v>modesg_out_sfics_taxon_europeiazdeposit</v>
      </c>
      <c r="I832" s="2" t="s">
        <v>2322</v>
      </c>
      <c r="J832" s="42">
        <f>VLOOKUP(Table1[[#This Row],[Status]],Auxiliar!$B$16:$C$24,2,0)</f>
        <v>7</v>
      </c>
      <c r="K832" s="2" t="s">
        <v>1173</v>
      </c>
      <c r="L832" s="28" t="s">
        <v>1176</v>
      </c>
      <c r="M832" s="20" t="s">
        <v>1178</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hidden="1" customHeight="1">
      <c r="B833" s="2" t="s">
        <v>26</v>
      </c>
      <c r="C833" s="2" t="s">
        <v>181</v>
      </c>
      <c r="D833" s="2" t="s">
        <v>1213</v>
      </c>
      <c r="E833" s="2" t="s">
        <v>38</v>
      </c>
      <c r="F833" s="2" t="s">
        <v>2099</v>
      </c>
      <c r="G833" s="2" t="s">
        <v>191</v>
      </c>
      <c r="H833" s="56" t="str">
        <f>Table1[[#This Row],[Tabela]]&amp;Table1[[#This Row],[Campo]]</f>
        <v>modesg_param_sfics_taxon_europeiacod_regra</v>
      </c>
      <c r="I833" s="2" t="s">
        <v>2322</v>
      </c>
      <c r="J833" s="54">
        <f>VLOOKUP(Table1[[#This Row],[Status]],Auxiliar!$B$16:$C$24,2,0)</f>
        <v>7</v>
      </c>
      <c r="K833" s="2" t="s">
        <v>1181</v>
      </c>
      <c r="L833" s="28" t="s">
        <v>1176</v>
      </c>
      <c r="M833" s="20" t="s">
        <v>1177</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50000000000001" hidden="1" customHeight="1">
      <c r="B834" s="2" t="s">
        <v>26</v>
      </c>
      <c r="C834" s="2" t="s">
        <v>181</v>
      </c>
      <c r="D834" s="2" t="s">
        <v>1213</v>
      </c>
      <c r="E834" s="2" t="s">
        <v>38</v>
      </c>
      <c r="F834" s="2" t="s">
        <v>2099</v>
      </c>
      <c r="G834" s="2" t="s">
        <v>191</v>
      </c>
      <c r="H834" s="56" t="str">
        <f>Table1[[#This Row],[Tabela]]&amp;Table1[[#This Row],[Campo]]</f>
        <v>modesg_param_sfics_taxon_europeiacod_regra</v>
      </c>
      <c r="I834" s="2" t="s">
        <v>2322</v>
      </c>
      <c r="J834" s="54">
        <f>VLOOKUP(Table1[[#This Row],[Status]],Auxiliar!$B$16:$C$24,2,0)</f>
        <v>7</v>
      </c>
      <c r="K834" s="2" t="s">
        <v>1173</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50000000000001" hidden="1" customHeight="1">
      <c r="B835" s="2" t="s">
        <v>26</v>
      </c>
      <c r="C835" s="2" t="s">
        <v>181</v>
      </c>
      <c r="D835" s="2" t="s">
        <v>1213</v>
      </c>
      <c r="E835" s="2" t="s">
        <v>38</v>
      </c>
      <c r="F835" s="2" t="s">
        <v>2099</v>
      </c>
      <c r="G835" s="2" t="s">
        <v>2411</v>
      </c>
      <c r="H835" s="56" t="str">
        <f>Table1[[#This Row],[Tabela]]&amp;Table1[[#This Row],[Campo]]</f>
        <v>modesg_param_sfics_taxon_europeianivel</v>
      </c>
      <c r="I835" s="2" t="s">
        <v>2322</v>
      </c>
      <c r="J835" s="54">
        <f>VLOOKUP(Table1[[#This Row],[Status]],Auxiliar!$B$16:$C$24,2,0)</f>
        <v>7</v>
      </c>
      <c r="K835" s="2" t="s">
        <v>1181</v>
      </c>
      <c r="L835" s="28" t="s">
        <v>1176</v>
      </c>
      <c r="M835" s="20" t="s">
        <v>1177</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166">
        <f>+VLOOKUP(CONCATENATE(Table1[[#This Row],[Tabela]],Table1[[#This Row],[Campo]]),'2. Status Detalhe Campos FY24'!A:J,9,FALSE)</f>
        <v>0</v>
      </c>
    </row>
    <row r="836" spans="2:24" ht="17.850000000000001" hidden="1" customHeight="1">
      <c r="B836" s="2" t="s">
        <v>26</v>
      </c>
      <c r="C836" s="2" t="s">
        <v>181</v>
      </c>
      <c r="D836" s="2" t="s">
        <v>1213</v>
      </c>
      <c r="E836" s="2" t="s">
        <v>38</v>
      </c>
      <c r="F836" s="2" t="s">
        <v>2099</v>
      </c>
      <c r="G836" s="2" t="s">
        <v>211</v>
      </c>
      <c r="H836" s="56" t="str">
        <f>Table1[[#This Row],[Tabela]]&amp;Table1[[#This Row],[Campo]]</f>
        <v>modesg_param_sfics_taxon_europeiaordem</v>
      </c>
      <c r="I836" s="2" t="s">
        <v>611</v>
      </c>
      <c r="J836" s="54">
        <f>VLOOKUP(Table1[[#This Row],[Status]],Auxiliar!$B$16:$C$24,2,0)</f>
        <v>0</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50000000000001" hidden="1" customHeight="1">
      <c r="B837" s="2" t="s">
        <v>26</v>
      </c>
      <c r="C837" s="2" t="s">
        <v>181</v>
      </c>
      <c r="D837" s="2" t="s">
        <v>1213</v>
      </c>
      <c r="E837" s="2" t="s">
        <v>38</v>
      </c>
      <c r="F837" s="2" t="s">
        <v>2099</v>
      </c>
      <c r="G837" s="64" t="s">
        <v>2419</v>
      </c>
      <c r="H837" s="56" t="str">
        <f>Table1[[#This Row],[Tabela]]&amp;Table1[[#This Row],[Campo]]</f>
        <v>modesg_param_sfics_taxon_europeiagrupo_regra</v>
      </c>
      <c r="I837" s="2" t="s">
        <v>2322</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50000000000001" hidden="1" customHeight="1">
      <c r="B838" s="2" t="s">
        <v>26</v>
      </c>
      <c r="C838" s="2" t="s">
        <v>181</v>
      </c>
      <c r="D838" s="2" t="s">
        <v>1213</v>
      </c>
      <c r="E838" s="2" t="s">
        <v>38</v>
      </c>
      <c r="F838" s="2" t="s">
        <v>2099</v>
      </c>
      <c r="G838" s="2" t="s">
        <v>200</v>
      </c>
      <c r="H838" s="56" t="str">
        <f>Table1[[#This Row],[Tabela]]&amp;Table1[[#This Row],[Campo]]</f>
        <v>modesg_param_sfics_taxon_europeiacfinalidad</v>
      </c>
      <c r="I838" s="2" t="s">
        <v>2322</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50000000000001" hidden="1" customHeight="1">
      <c r="B839" s="2" t="s">
        <v>26</v>
      </c>
      <c r="C839" s="2" t="s">
        <v>181</v>
      </c>
      <c r="D839" s="2" t="s">
        <v>1213</v>
      </c>
      <c r="E839" s="2" t="s">
        <v>38</v>
      </c>
      <c r="F839" s="2" t="s">
        <v>2099</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50000000000001" hidden="1" customHeight="1">
      <c r="B840" s="2" t="s">
        <v>26</v>
      </c>
      <c r="C840" s="2" t="s">
        <v>181</v>
      </c>
      <c r="D840" s="2" t="s">
        <v>1213</v>
      </c>
      <c r="E840" s="2" t="s">
        <v>38</v>
      </c>
      <c r="F840" s="2" t="s">
        <v>2099</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50000000000001" hidden="1" customHeight="1">
      <c r="B841" s="2" t="s">
        <v>26</v>
      </c>
      <c r="C841" s="2" t="s">
        <v>181</v>
      </c>
      <c r="D841" s="2" t="s">
        <v>1213</v>
      </c>
      <c r="E841" s="2" t="s">
        <v>38</v>
      </c>
      <c r="F841" s="2" t="s">
        <v>2099</v>
      </c>
      <c r="G841" s="2" t="s">
        <v>2411</v>
      </c>
      <c r="H841" s="56" t="str">
        <f>Table1[[#This Row],[Tabela]]&amp;Table1[[#This Row],[Campo]]</f>
        <v>modesg_param_sfics_taxon_europeianivel</v>
      </c>
      <c r="I841" s="2" t="s">
        <v>2322</v>
      </c>
      <c r="J841" s="54">
        <f>VLOOKUP(Table1[[#This Row],[Status]],Auxiliar!$B$16:$C$24,2,0)</f>
        <v>7</v>
      </c>
      <c r="K841" s="2" t="s">
        <v>1173</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50000000000001" hidden="1" customHeight="1">
      <c r="B842" s="2" t="s">
        <v>26</v>
      </c>
      <c r="C842" s="2" t="s">
        <v>181</v>
      </c>
      <c r="D842" s="2" t="s">
        <v>1213</v>
      </c>
      <c r="E842" s="2" t="s">
        <v>38</v>
      </c>
      <c r="F842" s="2" t="s">
        <v>2099</v>
      </c>
      <c r="G842" s="2" t="s">
        <v>197</v>
      </c>
      <c r="H842" s="56" t="str">
        <f>Table1[[#This Row],[Tabela]]&amp;Table1[[#This Row],[Campo]]</f>
        <v>modesg_param_sfics_taxon_europeiadscrc</v>
      </c>
      <c r="I842" s="2" t="s">
        <v>2322</v>
      </c>
      <c r="J842" s="54">
        <f>VLOOKUP(Table1[[#This Row],[Status]],Auxiliar!$B$16:$C$24,2,0)</f>
        <v>7</v>
      </c>
      <c r="K842" s="2" t="s">
        <v>1181</v>
      </c>
      <c r="L842" s="28" t="s">
        <v>1176</v>
      </c>
      <c r="M842" s="20" t="s">
        <v>1177</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50000000000001" hidden="1" customHeight="1">
      <c r="B843" s="2" t="s">
        <v>26</v>
      </c>
      <c r="C843" s="2" t="s">
        <v>181</v>
      </c>
      <c r="D843" s="2" t="s">
        <v>1213</v>
      </c>
      <c r="E843" s="2" t="s">
        <v>38</v>
      </c>
      <c r="F843" s="2" t="s">
        <v>2099</v>
      </c>
      <c r="G843" s="2" t="s">
        <v>197</v>
      </c>
      <c r="H843" s="56" t="str">
        <f>Table1[[#This Row],[Tabela]]&amp;Table1[[#This Row],[Campo]]</f>
        <v>modesg_param_sfics_taxon_europeiadscrc</v>
      </c>
      <c r="I843" s="2" t="s">
        <v>2322</v>
      </c>
      <c r="J843" s="54">
        <f>VLOOKUP(Table1[[#This Row],[Status]],Auxiliar!$B$16:$C$24,2,0)</f>
        <v>7</v>
      </c>
      <c r="K843" s="2" t="s">
        <v>1173</v>
      </c>
      <c r="L843" s="28" t="s">
        <v>1176</v>
      </c>
      <c r="M843" s="20" t="s">
        <v>1177</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50000000000001" hidden="1" customHeight="1">
      <c r="B844" s="2" t="s">
        <v>26</v>
      </c>
      <c r="C844" s="2" t="s">
        <v>181</v>
      </c>
      <c r="D844" s="2" t="s">
        <v>1213</v>
      </c>
      <c r="E844" s="2" t="s">
        <v>38</v>
      </c>
      <c r="F844" s="2" t="s">
        <v>2099</v>
      </c>
      <c r="G844" s="2" t="s">
        <v>192</v>
      </c>
      <c r="H844" s="56" t="str">
        <f>Table1[[#This Row],[Tabela]]&amp;Table1[[#This Row],[Campo]]</f>
        <v>modesg_param_sfics_taxon_europeiacomite</v>
      </c>
      <c r="I844" s="2" t="s">
        <v>2322</v>
      </c>
      <c r="J844" s="54">
        <f>VLOOKUP(Table1[[#This Row],[Status]],Auxiliar!$B$16:$C$24,2,0)</f>
        <v>7</v>
      </c>
      <c r="K844" s="2" t="s">
        <v>1181</v>
      </c>
      <c r="L844" s="28" t="s">
        <v>1176</v>
      </c>
      <c r="M844" s="20" t="s">
        <v>1177</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50000000000001" hidden="1" customHeight="1">
      <c r="B845" s="2" t="s">
        <v>26</v>
      </c>
      <c r="C845" s="2" t="s">
        <v>181</v>
      </c>
      <c r="D845" s="2" t="s">
        <v>1213</v>
      </c>
      <c r="E845" s="2" t="s">
        <v>38</v>
      </c>
      <c r="F845" s="2" t="s">
        <v>2099</v>
      </c>
      <c r="G845" s="2" t="s">
        <v>192</v>
      </c>
      <c r="H845" s="56" t="str">
        <f>Table1[[#This Row],[Tabela]]&amp;Table1[[#This Row],[Campo]]</f>
        <v>modesg_param_sfics_taxon_europeiacomite</v>
      </c>
      <c r="I845" s="2" t="s">
        <v>2322</v>
      </c>
      <c r="J845" s="54">
        <f>VLOOKUP(Table1[[#This Row],[Status]],Auxiliar!$B$16:$C$24,2,0)</f>
        <v>7</v>
      </c>
      <c r="K845" s="2" t="s">
        <v>1173</v>
      </c>
      <c r="L845" s="28" t="s">
        <v>1176</v>
      </c>
      <c r="M845" s="20" t="s">
        <v>1177</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50000000000001" hidden="1" customHeight="1">
      <c r="B846" s="2" t="s">
        <v>26</v>
      </c>
      <c r="C846" s="2" t="s">
        <v>181</v>
      </c>
      <c r="D846" s="2" t="s">
        <v>1213</v>
      </c>
      <c r="E846" s="2" t="s">
        <v>38</v>
      </c>
      <c r="F846" s="2" t="s">
        <v>2099</v>
      </c>
      <c r="G846" s="2" t="s">
        <v>193</v>
      </c>
      <c r="H846" s="56" t="str">
        <f>Table1[[#This Row],[Tabela]]&amp;Table1[[#This Row],[Campo]]</f>
        <v>modesg_param_sfics_taxon_europeiadata_aprvc</v>
      </c>
      <c r="I846" s="2" t="s">
        <v>2322</v>
      </c>
      <c r="J846" s="54">
        <f>VLOOKUP(Table1[[#This Row],[Status]],Auxiliar!$B$16:$C$24,2,0)</f>
        <v>7</v>
      </c>
      <c r="K846" s="2" t="s">
        <v>1181</v>
      </c>
      <c r="L846" s="28" t="s">
        <v>1176</v>
      </c>
      <c r="M846" s="20" t="s">
        <v>1177</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50000000000001" hidden="1" customHeight="1">
      <c r="B847" s="2" t="s">
        <v>26</v>
      </c>
      <c r="C847" s="2" t="s">
        <v>181</v>
      </c>
      <c r="D847" s="2" t="s">
        <v>1213</v>
      </c>
      <c r="E847" s="2" t="s">
        <v>38</v>
      </c>
      <c r="F847" s="2" t="s">
        <v>2099</v>
      </c>
      <c r="G847" s="2" t="s">
        <v>193</v>
      </c>
      <c r="H847" s="56" t="str">
        <f>Table1[[#This Row],[Tabela]]&amp;Table1[[#This Row],[Campo]]</f>
        <v>modesg_param_sfics_taxon_europeiadata_aprvc</v>
      </c>
      <c r="I847" s="2" t="s">
        <v>2322</v>
      </c>
      <c r="J847" s="54">
        <f>VLOOKUP(Table1[[#This Row],[Status]],Auxiliar!$B$16:$C$24,2,0)</f>
        <v>7</v>
      </c>
      <c r="K847" s="2" t="s">
        <v>1173</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50000000000001" hidden="1" customHeight="1">
      <c r="B848" s="2" t="s">
        <v>26</v>
      </c>
      <c r="C848" s="2" t="s">
        <v>181</v>
      </c>
      <c r="D848" s="2" t="s">
        <v>1213</v>
      </c>
      <c r="E848" s="2" t="s">
        <v>38</v>
      </c>
      <c r="F848" s="2" t="s">
        <v>2099</v>
      </c>
      <c r="G848" s="2" t="s">
        <v>195</v>
      </c>
      <c r="H848" s="56" t="str">
        <f>Table1[[#This Row],[Tabela]]&amp;Table1[[#This Row],[Campo]]</f>
        <v>modesg_param_sfics_taxon_europeiadata_inicial</v>
      </c>
      <c r="I848" s="2" t="s">
        <v>2322</v>
      </c>
      <c r="J848" s="54">
        <f>VLOOKUP(Table1[[#This Row],[Status]],Auxiliar!$B$16:$C$24,2,0)</f>
        <v>7</v>
      </c>
      <c r="K848" s="2" t="s">
        <v>1181</v>
      </c>
      <c r="L848" s="28" t="s">
        <v>1176</v>
      </c>
      <c r="M848" s="20" t="s">
        <v>1177</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50000000000001" hidden="1" customHeight="1">
      <c r="B849" s="2" t="s">
        <v>26</v>
      </c>
      <c r="C849" s="2" t="s">
        <v>181</v>
      </c>
      <c r="D849" s="2" t="s">
        <v>1213</v>
      </c>
      <c r="E849" s="2" t="s">
        <v>38</v>
      </c>
      <c r="F849" s="2" t="s">
        <v>2099</v>
      </c>
      <c r="G849" s="2" t="s">
        <v>195</v>
      </c>
      <c r="H849" s="56" t="str">
        <f>Table1[[#This Row],[Tabela]]&amp;Table1[[#This Row],[Campo]]</f>
        <v>modesg_param_sfics_taxon_europeiadata_inicial</v>
      </c>
      <c r="I849" s="2" t="s">
        <v>2322</v>
      </c>
      <c r="J849" s="54">
        <f>VLOOKUP(Table1[[#This Row],[Status]],Auxiliar!$B$16:$C$24,2,0)</f>
        <v>7</v>
      </c>
      <c r="K849" s="2" t="s">
        <v>1173</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50000000000001" hidden="1" customHeight="1">
      <c r="B850" s="2" t="s">
        <v>26</v>
      </c>
      <c r="C850" s="2" t="s">
        <v>181</v>
      </c>
      <c r="D850" s="2" t="s">
        <v>1213</v>
      </c>
      <c r="E850" s="2" t="s">
        <v>38</v>
      </c>
      <c r="F850" s="2" t="s">
        <v>2099</v>
      </c>
      <c r="G850" s="2" t="s">
        <v>194</v>
      </c>
      <c r="H850" s="56" t="str">
        <f>Table1[[#This Row],[Tabela]]&amp;Table1[[#This Row],[Campo]]</f>
        <v>modesg_param_sfics_taxon_europeiadata_final</v>
      </c>
      <c r="I850" s="2" t="s">
        <v>2322</v>
      </c>
      <c r="J850" s="42">
        <f>VLOOKUP(Table1[[#This Row],[Status]],Auxiliar!$B$16:$C$24,2,0)</f>
        <v>7</v>
      </c>
      <c r="K850" s="2" t="s">
        <v>1181</v>
      </c>
      <c r="L850" s="28" t="s">
        <v>1168</v>
      </c>
      <c r="M850" s="20" t="s">
        <v>1177</v>
      </c>
      <c r="N850" s="47">
        <v>45695</v>
      </c>
      <c r="O850" s="20">
        <f>INDEX(Auxiliar!$D$5:$F$13,MATCH(Table1[[#This Row],[Tipologia_Testes]],Auxiliar!$B$5:$B$13,0),MATCH(Table1[[#This Row],[Complexidade]],Auxiliar!$D$4:$F$4,0))</f>
        <v>0.5</v>
      </c>
      <c r="P850" s="2" t="s">
        <v>1216</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50000000000001" hidden="1" customHeight="1">
      <c r="B851" s="2" t="s">
        <v>26</v>
      </c>
      <c r="C851" s="2" t="s">
        <v>181</v>
      </c>
      <c r="D851" s="2" t="s">
        <v>1213</v>
      </c>
      <c r="E851" s="2" t="s">
        <v>38</v>
      </c>
      <c r="F851" s="2" t="s">
        <v>2099</v>
      </c>
      <c r="G851" s="2" t="s">
        <v>194</v>
      </c>
      <c r="H851" s="56" t="str">
        <f>Table1[[#This Row],[Tabela]]&amp;Table1[[#This Row],[Campo]]</f>
        <v>modesg_param_sfics_taxon_europeiadata_final</v>
      </c>
      <c r="I851" s="2" t="s">
        <v>2322</v>
      </c>
      <c r="J851" s="54">
        <f>VLOOKUP(Table1[[#This Row],[Status]],Auxiliar!$B$16:$C$24,2,0)</f>
        <v>7</v>
      </c>
      <c r="K851" s="2" t="s">
        <v>1173</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50000000000001" hidden="1" customHeight="1">
      <c r="B852" s="2" t="s">
        <v>26</v>
      </c>
      <c r="C852" s="2" t="s">
        <v>181</v>
      </c>
      <c r="D852" s="2" t="s">
        <v>1213</v>
      </c>
      <c r="E852" s="2" t="s">
        <v>38</v>
      </c>
      <c r="F852" s="2" t="s">
        <v>2099</v>
      </c>
      <c r="G852" s="2" t="s">
        <v>209</v>
      </c>
      <c r="H852" s="56" t="str">
        <f>Table1[[#This Row],[Tabela]]&amp;Table1[[#This Row],[Campo]]</f>
        <v>modesg_param_sfics_taxon_europeiazcliente</v>
      </c>
      <c r="I852" s="2" t="s">
        <v>2322</v>
      </c>
      <c r="J852" s="54">
        <f>VLOOKUP(Table1[[#This Row],[Status]],Auxiliar!$B$16:$C$24,2,0)</f>
        <v>7</v>
      </c>
      <c r="K852" s="2" t="s">
        <v>1181</v>
      </c>
      <c r="L852" s="28" t="s">
        <v>1176</v>
      </c>
      <c r="M852" s="20" t="s">
        <v>1177</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50000000000001" hidden="1" customHeight="1">
      <c r="B853" s="2" t="s">
        <v>26</v>
      </c>
      <c r="C853" s="2" t="s">
        <v>181</v>
      </c>
      <c r="D853" s="2" t="s">
        <v>1213</v>
      </c>
      <c r="E853" s="2" t="s">
        <v>38</v>
      </c>
      <c r="F853" s="2" t="s">
        <v>2099</v>
      </c>
      <c r="G853" s="2" t="s">
        <v>209</v>
      </c>
      <c r="H853" s="56" t="str">
        <f>Table1[[#This Row],[Tabela]]&amp;Table1[[#This Row],[Campo]]</f>
        <v>modesg_param_sfics_taxon_europeiazcliente</v>
      </c>
      <c r="I853" s="2" t="s">
        <v>2322</v>
      </c>
      <c r="J853" s="54">
        <f>VLOOKUP(Table1[[#This Row],[Status]],Auxiliar!$B$16:$C$24,2,0)</f>
        <v>7</v>
      </c>
      <c r="K853" s="2" t="s">
        <v>1173</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50000000000001" hidden="1" customHeight="1">
      <c r="B854" s="2" t="s">
        <v>26</v>
      </c>
      <c r="C854" s="2" t="s">
        <v>181</v>
      </c>
      <c r="D854" s="2" t="s">
        <v>1213</v>
      </c>
      <c r="E854" s="2" t="s">
        <v>38</v>
      </c>
      <c r="F854" s="2" t="s">
        <v>2099</v>
      </c>
      <c r="G854" s="2" t="s">
        <v>2406</v>
      </c>
      <c r="H854" s="56" t="str">
        <f>Table1[[#This Row],[Tabela]]&amp;Table1[[#This Row],[Campo]]</f>
        <v>modesg_param_sfics_taxon_europeiacempcta</v>
      </c>
      <c r="I854" s="2" t="s">
        <v>2322</v>
      </c>
      <c r="J854" s="54">
        <f>VLOOKUP(Table1[[#This Row],[Status]],Auxiliar!$B$16:$C$24,2,0)</f>
        <v>7</v>
      </c>
      <c r="K854" s="2" t="s">
        <v>1181</v>
      </c>
      <c r="L854" s="28" t="s">
        <v>1176</v>
      </c>
      <c r="M854" s="20" t="s">
        <v>1177</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50000000000001" hidden="1" customHeight="1">
      <c r="B855" s="2" t="s">
        <v>26</v>
      </c>
      <c r="C855" s="2" t="s">
        <v>181</v>
      </c>
      <c r="D855" s="2" t="s">
        <v>1213</v>
      </c>
      <c r="E855" s="2" t="s">
        <v>38</v>
      </c>
      <c r="F855" s="2" t="s">
        <v>2099</v>
      </c>
      <c r="G855" s="2" t="s">
        <v>2406</v>
      </c>
      <c r="H855" s="56" t="str">
        <f>Table1[[#This Row],[Tabela]]&amp;Table1[[#This Row],[Campo]]</f>
        <v>modesg_param_sfics_taxon_europeiacempcta</v>
      </c>
      <c r="I855" s="2" t="s">
        <v>2322</v>
      </c>
      <c r="J855" s="54">
        <f>VLOOKUP(Table1[[#This Row],[Status]],Auxiliar!$B$16:$C$24,2,0)</f>
        <v>7</v>
      </c>
      <c r="K855" s="2" t="s">
        <v>1173</v>
      </c>
      <c r="L855" s="28" t="s">
        <v>1176</v>
      </c>
      <c r="M855" s="20" t="s">
        <v>1177</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50000000000001" hidden="1" customHeight="1">
      <c r="B856" s="2" t="s">
        <v>26</v>
      </c>
      <c r="C856" s="2" t="s">
        <v>181</v>
      </c>
      <c r="D856" s="2" t="s">
        <v>1213</v>
      </c>
      <c r="E856" s="2" t="s">
        <v>38</v>
      </c>
      <c r="F856" s="2" t="s">
        <v>2099</v>
      </c>
      <c r="G856" s="2" t="s">
        <v>457</v>
      </c>
      <c r="H856" s="56" t="str">
        <f>Table1[[#This Row],[Tabela]]&amp;Table1[[#This Row],[Campo]]</f>
        <v>modesg_param_sfics_taxon_europeiackbalcao</v>
      </c>
      <c r="I856" s="2" t="s">
        <v>2322</v>
      </c>
      <c r="J856" s="42">
        <f>VLOOKUP(Table1[[#This Row],[Status]],Auxiliar!$B$16:$C$24,2,0)</f>
        <v>7</v>
      </c>
      <c r="K856" s="2" t="s">
        <v>1181</v>
      </c>
      <c r="L856" s="28" t="s">
        <v>641</v>
      </c>
      <c r="M856" s="20" t="s">
        <v>1177</v>
      </c>
      <c r="N856" s="47">
        <v>45695</v>
      </c>
      <c r="O856" s="20">
        <f>INDEX(Auxiliar!$D$5:$F$13,MATCH(Table1[[#This Row],[Tipologia_Testes]],Auxiliar!$B$5:$B$13,0),MATCH(Table1[[#This Row],[Complexidade]],Auxiliar!$D$4:$F$4,0))</f>
        <v>0.5</v>
      </c>
      <c r="P856" s="2" t="s">
        <v>1217</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50000000000001" hidden="1" customHeight="1">
      <c r="B857" s="2" t="s">
        <v>26</v>
      </c>
      <c r="C857" s="2" t="s">
        <v>181</v>
      </c>
      <c r="D857" s="2" t="s">
        <v>1213</v>
      </c>
      <c r="E857" s="2" t="s">
        <v>38</v>
      </c>
      <c r="F857" s="2" t="s">
        <v>2099</v>
      </c>
      <c r="G857" s="2" t="s">
        <v>457</v>
      </c>
      <c r="H857" s="56" t="str">
        <f>Table1[[#This Row],[Tabela]]&amp;Table1[[#This Row],[Campo]]</f>
        <v>modesg_param_sfics_taxon_europeiackbalcao</v>
      </c>
      <c r="I857" s="2" t="s">
        <v>2322</v>
      </c>
      <c r="J857" s="54">
        <f>VLOOKUP(Table1[[#This Row],[Status]],Auxiliar!$B$16:$C$24,2,0)</f>
        <v>7</v>
      </c>
      <c r="K857" s="2" t="s">
        <v>1173</v>
      </c>
      <c r="L857" s="28" t="s">
        <v>1176</v>
      </c>
      <c r="M857" s="20" t="s">
        <v>1177</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50000000000001" hidden="1" customHeight="1">
      <c r="B858" s="2" t="s">
        <v>26</v>
      </c>
      <c r="C858" s="2" t="s">
        <v>181</v>
      </c>
      <c r="D858" s="2" t="s">
        <v>1213</v>
      </c>
      <c r="E858" s="2" t="s">
        <v>38</v>
      </c>
      <c r="F858" s="2" t="s">
        <v>2099</v>
      </c>
      <c r="G858" s="2" t="s">
        <v>458</v>
      </c>
      <c r="H858" s="56" t="str">
        <f>Table1[[#This Row],[Tabela]]&amp;Table1[[#This Row],[Campo]]</f>
        <v>modesg_param_sfics_taxon_europeiacknumcta</v>
      </c>
      <c r="I858" s="2" t="s">
        <v>2322</v>
      </c>
      <c r="J858" s="54">
        <f>VLOOKUP(Table1[[#This Row],[Status]],Auxiliar!$B$16:$C$24,2,0)</f>
        <v>7</v>
      </c>
      <c r="K858" s="2" t="s">
        <v>1181</v>
      </c>
      <c r="L858" s="28" t="s">
        <v>1176</v>
      </c>
      <c r="M858" s="20" t="s">
        <v>1177</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50000000000001" hidden="1" customHeight="1">
      <c r="B859" s="2" t="s">
        <v>26</v>
      </c>
      <c r="C859" s="2" t="s">
        <v>181</v>
      </c>
      <c r="D859" s="2" t="s">
        <v>1213</v>
      </c>
      <c r="E859" s="2" t="s">
        <v>38</v>
      </c>
      <c r="F859" s="2" t="s">
        <v>2099</v>
      </c>
      <c r="G859" s="2" t="s">
        <v>189</v>
      </c>
      <c r="H859" s="56" t="str">
        <f>Table1[[#This Row],[Tabela]]&amp;Table1[[#This Row],[Campo]]</f>
        <v>modesg_param_sfics_taxon_europeiacnumecta</v>
      </c>
      <c r="I859" s="2" t="s">
        <v>2322</v>
      </c>
      <c r="J859" s="54">
        <f>VLOOKUP(Table1[[#This Row],[Status]],Auxiliar!$B$16:$C$24,2,0)</f>
        <v>7</v>
      </c>
      <c r="K859" s="2" t="s">
        <v>1173</v>
      </c>
      <c r="L859" s="28" t="s">
        <v>1176</v>
      </c>
      <c r="M859" s="20" t="s">
        <v>1177</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50000000000001" hidden="1" customHeight="1">
      <c r="B860" s="2" t="s">
        <v>26</v>
      </c>
      <c r="C860" s="2" t="s">
        <v>181</v>
      </c>
      <c r="D860" s="2" t="s">
        <v>1213</v>
      </c>
      <c r="E860" s="2" t="s">
        <v>38</v>
      </c>
      <c r="F860" s="2" t="s">
        <v>2099</v>
      </c>
      <c r="G860" s="2" t="s">
        <v>210</v>
      </c>
      <c r="H860" s="56" t="str">
        <f>Table1[[#This Row],[Tabela]]&amp;Table1[[#This Row],[Campo]]</f>
        <v>modesg_param_sfics_taxon_europeiazdeposit</v>
      </c>
      <c r="I860" s="2" t="s">
        <v>2322</v>
      </c>
      <c r="J860" s="54">
        <f>VLOOKUP(Table1[[#This Row],[Status]],Auxiliar!$B$16:$C$24,2,0)</f>
        <v>7</v>
      </c>
      <c r="K860" s="2" t="s">
        <v>1181</v>
      </c>
      <c r="L860" s="28" t="s">
        <v>1176</v>
      </c>
      <c r="M860" s="20" t="s">
        <v>1177</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50000000000001" hidden="1" customHeight="1">
      <c r="B861" s="2" t="s">
        <v>26</v>
      </c>
      <c r="C861" s="2" t="s">
        <v>181</v>
      </c>
      <c r="D861" s="2" t="s">
        <v>1213</v>
      </c>
      <c r="E861" s="2" t="s">
        <v>38</v>
      </c>
      <c r="F861" s="2" t="s">
        <v>2099</v>
      </c>
      <c r="G861" s="2" t="s">
        <v>2413</v>
      </c>
      <c r="H861" s="56" t="str">
        <f>Table1[[#This Row],[Tabela]]&amp;Table1[[#This Row],[Campo]]</f>
        <v>modesg_param_sfics_taxon_europeiacgarante_bem</v>
      </c>
      <c r="I861" s="2" t="s">
        <v>2322</v>
      </c>
      <c r="J861" s="42">
        <f>VLOOKUP(Table1[[#This Row],[Status]],Auxiliar!$B$16:$C$24,2,0)</f>
        <v>7</v>
      </c>
      <c r="K861" s="2" t="s">
        <v>1181</v>
      </c>
      <c r="L861" s="28" t="s">
        <v>1176</v>
      </c>
      <c r="M861" s="20" t="s">
        <v>1177</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50000000000001" hidden="1" customHeight="1">
      <c r="B862" s="2" t="s">
        <v>26</v>
      </c>
      <c r="C862" s="2" t="s">
        <v>181</v>
      </c>
      <c r="D862" s="2" t="s">
        <v>1213</v>
      </c>
      <c r="E862" s="2" t="s">
        <v>38</v>
      </c>
      <c r="F862" s="2" t="s">
        <v>2099</v>
      </c>
      <c r="G862" s="2" t="s">
        <v>210</v>
      </c>
      <c r="H862" s="56" t="str">
        <f>Table1[[#This Row],[Tabela]]&amp;Table1[[#This Row],[Campo]]</f>
        <v>modesg_param_sfics_taxon_europeiazdeposit</v>
      </c>
      <c r="I862" s="2" t="s">
        <v>2322</v>
      </c>
      <c r="J862" s="54">
        <f>VLOOKUP(Table1[[#This Row],[Status]],Auxiliar!$B$16:$C$24,2,0)</f>
        <v>7</v>
      </c>
      <c r="K862" s="2" t="s">
        <v>1173</v>
      </c>
      <c r="L862" s="28" t="s">
        <v>1176</v>
      </c>
      <c r="M862" s="20" t="s">
        <v>1177</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50000000000001" hidden="1" customHeight="1">
      <c r="B863" s="2" t="s">
        <v>26</v>
      </c>
      <c r="C863" s="2" t="s">
        <v>181</v>
      </c>
      <c r="D863" s="2" t="s">
        <v>1213</v>
      </c>
      <c r="E863" s="2" t="s">
        <v>38</v>
      </c>
      <c r="F863" s="2" t="s">
        <v>2099</v>
      </c>
      <c r="G863" s="2" t="s">
        <v>185</v>
      </c>
      <c r="H863" s="56" t="str">
        <f>Table1[[#This Row],[Tabela]]&amp;Table1[[#This Row],[Campo]]</f>
        <v>modesg_param_sfics_taxon_europeiackmetamis</v>
      </c>
      <c r="I863" s="2" t="s">
        <v>2322</v>
      </c>
      <c r="J863" s="54">
        <f>VLOOKUP(Table1[[#This Row],[Status]],Auxiliar!$B$16:$C$24,2,0)</f>
        <v>7</v>
      </c>
      <c r="K863" s="2" t="s">
        <v>1181</v>
      </c>
      <c r="L863" s="28" t="s">
        <v>1176</v>
      </c>
      <c r="M863" s="20" t="s">
        <v>1177</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50000000000001" hidden="1" customHeight="1">
      <c r="B864" s="2" t="s">
        <v>26</v>
      </c>
      <c r="C864" s="2" t="s">
        <v>181</v>
      </c>
      <c r="D864" s="2" t="s">
        <v>1213</v>
      </c>
      <c r="E864" s="2" t="s">
        <v>38</v>
      </c>
      <c r="F864" s="2" t="s">
        <v>2099</v>
      </c>
      <c r="G864" s="2" t="s">
        <v>185</v>
      </c>
      <c r="H864" s="56" t="str">
        <f>Table1[[#This Row],[Tabela]]&amp;Table1[[#This Row],[Campo]]</f>
        <v>modesg_param_sfics_taxon_europeiackmetamis</v>
      </c>
      <c r="I864" s="2" t="s">
        <v>2322</v>
      </c>
      <c r="J864" s="54">
        <f>VLOOKUP(Table1[[#This Row],[Status]],Auxiliar!$B$16:$C$24,2,0)</f>
        <v>7</v>
      </c>
      <c r="K864" s="2" t="s">
        <v>1173</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50000000000001" hidden="1" customHeight="1">
      <c r="B865" s="2" t="s">
        <v>26</v>
      </c>
      <c r="C865" s="2" t="s">
        <v>181</v>
      </c>
      <c r="D865" s="2" t="s">
        <v>1213</v>
      </c>
      <c r="E865" s="2" t="s">
        <v>38</v>
      </c>
      <c r="F865" s="2" t="s">
        <v>2099</v>
      </c>
      <c r="G865" s="2" t="s">
        <v>186</v>
      </c>
      <c r="H865" s="56" t="str">
        <f>Table1[[#This Row],[Tabela]]&amp;Table1[[#This Row],[Campo]]</f>
        <v>modesg_param_sfics_taxon_europeiackprodmi</v>
      </c>
      <c r="I865" s="2" t="s">
        <v>2322</v>
      </c>
      <c r="J865" s="42">
        <f>VLOOKUP(Table1[[#This Row],[Status]],Auxiliar!$B$16:$C$24,2,0)</f>
        <v>7</v>
      </c>
      <c r="K865" s="2" t="s">
        <v>1181</v>
      </c>
      <c r="L865" s="28" t="s">
        <v>1176</v>
      </c>
      <c r="M865" s="20" t="s">
        <v>1177</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50000000000001" hidden="1" customHeight="1">
      <c r="B866" s="2" t="s">
        <v>26</v>
      </c>
      <c r="C866" s="2" t="s">
        <v>181</v>
      </c>
      <c r="D866" s="2" t="s">
        <v>1213</v>
      </c>
      <c r="E866" s="2" t="s">
        <v>38</v>
      </c>
      <c r="F866" s="2" t="s">
        <v>2099</v>
      </c>
      <c r="G866" s="2" t="s">
        <v>186</v>
      </c>
      <c r="H866" s="56" t="str">
        <f>Table1[[#This Row],[Tabela]]&amp;Table1[[#This Row],[Campo]]</f>
        <v>modesg_param_sfics_taxon_europeiackprodmi</v>
      </c>
      <c r="I866" s="2" t="s">
        <v>2322</v>
      </c>
      <c r="J866" s="54">
        <f>VLOOKUP(Table1[[#This Row],[Status]],Auxiliar!$B$16:$C$24,2,0)</f>
        <v>7</v>
      </c>
      <c r="K866" s="2" t="s">
        <v>1173</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50000000000001" hidden="1" customHeight="1">
      <c r="B867" s="2" t="s">
        <v>26</v>
      </c>
      <c r="C867" s="2" t="s">
        <v>181</v>
      </c>
      <c r="D867" s="2" t="s">
        <v>1213</v>
      </c>
      <c r="E867" s="2" t="s">
        <v>38</v>
      </c>
      <c r="F867" s="2" t="s">
        <v>2099</v>
      </c>
      <c r="G867" s="2" t="s">
        <v>187</v>
      </c>
      <c r="H867" s="56" t="str">
        <f>Table1[[#This Row],[Tabela]]&amp;Table1[[#This Row],[Campo]]</f>
        <v>modesg_param_sfics_taxon_europeiacmetanseg</v>
      </c>
      <c r="I867" s="2" t="s">
        <v>2322</v>
      </c>
      <c r="J867" s="54">
        <f>VLOOKUP(Table1[[#This Row],[Status]],Auxiliar!$B$16:$C$24,2,0)</f>
        <v>7</v>
      </c>
      <c r="K867" s="2" t="s">
        <v>1181</v>
      </c>
      <c r="L867" s="28" t="s">
        <v>1176</v>
      </c>
      <c r="M867" s="20" t="s">
        <v>1177</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50000000000001" hidden="1" customHeight="1">
      <c r="B868" s="2" t="s">
        <v>26</v>
      </c>
      <c r="C868" s="2" t="s">
        <v>181</v>
      </c>
      <c r="D868" s="2" t="s">
        <v>1213</v>
      </c>
      <c r="E868" s="2" t="s">
        <v>38</v>
      </c>
      <c r="F868" s="2" t="s">
        <v>2099</v>
      </c>
      <c r="G868" s="2" t="s">
        <v>187</v>
      </c>
      <c r="H868" s="56" t="str">
        <f>Table1[[#This Row],[Tabela]]&amp;Table1[[#This Row],[Campo]]</f>
        <v>modesg_param_sfics_taxon_europeiacmetanseg</v>
      </c>
      <c r="I868" s="2" t="s">
        <v>2322</v>
      </c>
      <c r="J868" s="54">
        <f>VLOOKUP(Table1[[#This Row],[Status]],Auxiliar!$B$16:$C$24,2,0)</f>
        <v>7</v>
      </c>
      <c r="K868" s="2" t="s">
        <v>1173</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50000000000001" hidden="1" customHeight="1">
      <c r="B869" s="2" t="s">
        <v>26</v>
      </c>
      <c r="C869" s="2" t="s">
        <v>181</v>
      </c>
      <c r="D869" s="2" t="s">
        <v>1213</v>
      </c>
      <c r="E869" s="2" t="s">
        <v>38</v>
      </c>
      <c r="F869" s="2" t="s">
        <v>2099</v>
      </c>
      <c r="G869" s="2" t="s">
        <v>198</v>
      </c>
      <c r="H869" s="56" t="str">
        <f>Table1[[#This Row],[Tabela]]&amp;Table1[[#This Row],[Campo]]</f>
        <v>modesg_param_sfics_taxon_europeiaepc</v>
      </c>
      <c r="I869" s="2" t="s">
        <v>2322</v>
      </c>
      <c r="J869" s="42">
        <f>VLOOKUP(Table1[[#This Row],[Status]],Auxiliar!$B$16:$C$24,2,0)</f>
        <v>7</v>
      </c>
      <c r="K869" s="2" t="s">
        <v>1181</v>
      </c>
      <c r="L869" s="28" t="s">
        <v>641</v>
      </c>
      <c r="M869" s="20" t="s">
        <v>1177</v>
      </c>
      <c r="N869" s="47">
        <v>45695</v>
      </c>
      <c r="O869" s="20">
        <f>INDEX(Auxiliar!$D$5:$F$13,MATCH(Table1[[#This Row],[Tipologia_Testes]],Auxiliar!$B$5:$B$13,0),MATCH(Table1[[#This Row],[Complexidade]],Auxiliar!$D$4:$F$4,0))</f>
        <v>0.5</v>
      </c>
      <c r="P869" s="2" t="s">
        <v>1217</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50000000000001" hidden="1" customHeight="1">
      <c r="B870" s="2" t="s">
        <v>26</v>
      </c>
      <c r="C870" s="2" t="s">
        <v>181</v>
      </c>
      <c r="D870" s="2" t="s">
        <v>1213</v>
      </c>
      <c r="E870" s="2" t="s">
        <v>38</v>
      </c>
      <c r="F870" s="2" t="s">
        <v>2099</v>
      </c>
      <c r="G870" s="2" t="s">
        <v>198</v>
      </c>
      <c r="H870" s="56" t="str">
        <f>Table1[[#This Row],[Tabela]]&amp;Table1[[#This Row],[Campo]]</f>
        <v>modesg_param_sfics_taxon_europeiaepc</v>
      </c>
      <c r="I870" s="2" t="s">
        <v>2322</v>
      </c>
      <c r="J870" s="54">
        <f>VLOOKUP(Table1[[#This Row],[Status]],Auxiliar!$B$16:$C$24,2,0)</f>
        <v>7</v>
      </c>
      <c r="K870" s="2" t="s">
        <v>1173</v>
      </c>
      <c r="L870" s="28" t="s">
        <v>1176</v>
      </c>
      <c r="M870" s="20" t="s">
        <v>1177</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50000000000001" hidden="1" customHeight="1">
      <c r="B871" s="2" t="s">
        <v>26</v>
      </c>
      <c r="C871" s="2" t="s">
        <v>181</v>
      </c>
      <c r="D871" s="2" t="s">
        <v>1213</v>
      </c>
      <c r="E871" s="2" t="s">
        <v>38</v>
      </c>
      <c r="F871" s="2" t="s">
        <v>2099</v>
      </c>
      <c r="G871" s="2" t="s">
        <v>390</v>
      </c>
      <c r="H871" s="56" t="str">
        <f>Table1[[#This Row],[Tabela]]&amp;Table1[[#This Row],[Campo]]</f>
        <v>modesg_param_sfics_taxon_europeiaambito</v>
      </c>
      <c r="I871" s="2" t="s">
        <v>2322</v>
      </c>
      <c r="J871" s="54">
        <f>VLOOKUP(Table1[[#This Row],[Status]],Auxiliar!$B$16:$C$24,2,0)</f>
        <v>7</v>
      </c>
      <c r="K871" s="2" t="s">
        <v>1181</v>
      </c>
      <c r="L871" s="28" t="s">
        <v>1176</v>
      </c>
      <c r="M871" s="20" t="s">
        <v>1177</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6">
        <f>+VLOOKUP(CONCATENATE(Table1[[#This Row],[Tabela]],Table1[[#This Row],[Campo]]),'2. Status Detalhe Campos FY24'!A:J,9,FALSE)</f>
        <v>0</v>
      </c>
    </row>
    <row r="872" spans="2:24" ht="17.850000000000001" hidden="1" customHeight="1">
      <c r="B872" s="2" t="s">
        <v>26</v>
      </c>
      <c r="C872" s="2" t="s">
        <v>181</v>
      </c>
      <c r="D872" s="2" t="s">
        <v>1213</v>
      </c>
      <c r="E872" s="2" t="s">
        <v>38</v>
      </c>
      <c r="F872" s="2" t="s">
        <v>2099</v>
      </c>
      <c r="G872" s="2" t="s">
        <v>2050</v>
      </c>
      <c r="H872" s="56" t="str">
        <f>Table1[[#This Row],[Tabela]]&amp;Table1[[#This Row],[Campo]]</f>
        <v>modesg_param_sfics_taxon_europeianome_ctgr_sfics</v>
      </c>
      <c r="I872" s="2" t="s">
        <v>2322</v>
      </c>
      <c r="J872" s="54">
        <f>VLOOKUP(Table1[[#This Row],[Status]],Auxiliar!$B$16:$C$24,2,0)</f>
        <v>7</v>
      </c>
      <c r="K872" s="2" t="s">
        <v>1173</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50000000000001" hidden="1" customHeight="1">
      <c r="B873" s="2" t="s">
        <v>26</v>
      </c>
      <c r="C873" s="2" t="s">
        <v>181</v>
      </c>
      <c r="D873" s="2" t="s">
        <v>1213</v>
      </c>
      <c r="E873" s="2" t="s">
        <v>38</v>
      </c>
      <c r="F873" s="2" t="s">
        <v>2099</v>
      </c>
      <c r="G873" s="2" t="s">
        <v>2050</v>
      </c>
      <c r="H873" s="56" t="str">
        <f>Table1[[#This Row],[Tabela]]&amp;Table1[[#This Row],[Campo]]</f>
        <v>modesg_param_sfics_taxon_europeianome_ctgr_sfics</v>
      </c>
      <c r="I873" s="2" t="s">
        <v>2322</v>
      </c>
      <c r="J873" s="54">
        <f>VLOOKUP(Table1[[#This Row],[Status]],Auxiliar!$B$16:$C$24,2,0)</f>
        <v>7</v>
      </c>
      <c r="K873" s="2" t="s">
        <v>1181</v>
      </c>
      <c r="L873" s="28" t="s">
        <v>1176</v>
      </c>
      <c r="M873" s="20" t="s">
        <v>1177</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50000000000001" hidden="1" customHeight="1">
      <c r="B874" s="2" t="s">
        <v>26</v>
      </c>
      <c r="C874" s="2" t="s">
        <v>181</v>
      </c>
      <c r="D874" s="2" t="s">
        <v>1213</v>
      </c>
      <c r="E874" s="2" t="s">
        <v>38</v>
      </c>
      <c r="F874" s="2" t="s">
        <v>2099</v>
      </c>
      <c r="G874" s="2" t="s">
        <v>2420</v>
      </c>
      <c r="H874" s="56" t="str">
        <f>Table1[[#This Row],[Tabela]]&amp;Table1[[#This Row],[Campo]]</f>
        <v>modesg_param_sfics_taxon_europeiasst_indctr_aux</v>
      </c>
      <c r="I874" s="2" t="s">
        <v>2322</v>
      </c>
      <c r="J874" s="54">
        <f>VLOOKUP(Table1[[#This Row],[Status]],Auxiliar!$B$16:$C$24,2,0)</f>
        <v>7</v>
      </c>
      <c r="K874" s="2" t="s">
        <v>1181</v>
      </c>
      <c r="L874" s="28" t="s">
        <v>1176</v>
      </c>
      <c r="M874" s="20" t="s">
        <v>1177</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50000000000001" hidden="1" customHeight="1">
      <c r="B875" s="2" t="s">
        <v>26</v>
      </c>
      <c r="C875" s="2" t="s">
        <v>181</v>
      </c>
      <c r="D875" s="2" t="s">
        <v>1213</v>
      </c>
      <c r="E875" s="2" t="s">
        <v>38</v>
      </c>
      <c r="F875" s="2" t="s">
        <v>2099</v>
      </c>
      <c r="G875" s="2" t="s">
        <v>202</v>
      </c>
      <c r="H875" s="56" t="str">
        <f>Table1[[#This Row],[Tabela]]&amp;Table1[[#This Row],[Campo]]</f>
        <v>modesg_param_sfics_taxon_europeiamontante_pndrc</v>
      </c>
      <c r="I875" s="2" t="s">
        <v>2322</v>
      </c>
      <c r="J875" s="54">
        <f>VLOOKUP(Table1[[#This Row],[Status]],Auxiliar!$B$16:$C$24,2,0)</f>
        <v>7</v>
      </c>
      <c r="K875" s="2" t="s">
        <v>1173</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50000000000001" hidden="1" customHeight="1">
      <c r="B876" s="2" t="s">
        <v>26</v>
      </c>
      <c r="C876" s="2" t="s">
        <v>181</v>
      </c>
      <c r="D876" s="2" t="s">
        <v>1213</v>
      </c>
      <c r="E876" s="2" t="s">
        <v>38</v>
      </c>
      <c r="F876" s="2" t="s">
        <v>2099</v>
      </c>
      <c r="G876" s="2" t="s">
        <v>202</v>
      </c>
      <c r="H876" s="56" t="str">
        <f>Table1[[#This Row],[Tabela]]&amp;Table1[[#This Row],[Campo]]</f>
        <v>modesg_param_sfics_taxon_europeiamontante_pndrc</v>
      </c>
      <c r="I876" s="2" t="s">
        <v>2322</v>
      </c>
      <c r="J876" s="54">
        <f>VLOOKUP(Table1[[#This Row],[Status]],Auxiliar!$B$16:$C$24,2,0)</f>
        <v>7</v>
      </c>
      <c r="K876" s="2" t="s">
        <v>1181</v>
      </c>
      <c r="L876" s="28" t="s">
        <v>1176</v>
      </c>
      <c r="M876" s="20" t="s">
        <v>1177</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50000000000001" hidden="1" customHeight="1">
      <c r="B877" s="2" t="s">
        <v>26</v>
      </c>
      <c r="C877" s="2" t="s">
        <v>181</v>
      </c>
      <c r="D877" s="2" t="s">
        <v>1213</v>
      </c>
      <c r="E877" s="2" t="s">
        <v>38</v>
      </c>
      <c r="F877" s="2" t="s">
        <v>2099</v>
      </c>
      <c r="G877" s="2" t="s">
        <v>394</v>
      </c>
      <c r="H877" s="56" t="str">
        <f>Table1[[#This Row],[Tabela]]&amp;Table1[[#This Row],[Campo]]</f>
        <v>modesg_param_sfics_taxon_europeiacontraparte</v>
      </c>
      <c r="I877" s="2" t="s">
        <v>2322</v>
      </c>
      <c r="J877" s="54">
        <f>VLOOKUP(Table1[[#This Row],[Status]],Auxiliar!$B$16:$C$24,2,0)</f>
        <v>7</v>
      </c>
      <c r="K877" s="2" t="s">
        <v>1173</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50000000000001" hidden="1" customHeight="1">
      <c r="B878" s="2" t="s">
        <v>26</v>
      </c>
      <c r="C878" s="2" t="s">
        <v>181</v>
      </c>
      <c r="D878" s="2" t="s">
        <v>1213</v>
      </c>
      <c r="E878" s="2" t="s">
        <v>38</v>
      </c>
      <c r="F878" s="2" t="s">
        <v>2099</v>
      </c>
      <c r="G878" s="2" t="s">
        <v>394</v>
      </c>
      <c r="H878" s="56" t="str">
        <f>Table1[[#This Row],[Tabela]]&amp;Table1[[#This Row],[Campo]]</f>
        <v>modesg_param_sfics_taxon_europeiacontraparte</v>
      </c>
      <c r="I878" s="2" t="s">
        <v>2322</v>
      </c>
      <c r="J878" s="54">
        <f>VLOOKUP(Table1[[#This Row],[Status]],Auxiliar!$B$16:$C$24,2,0)</f>
        <v>7</v>
      </c>
      <c r="K878" s="2" t="s">
        <v>1181</v>
      </c>
      <c r="L878" s="28" t="s">
        <v>1176</v>
      </c>
      <c r="M878" s="20" t="s">
        <v>1177</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50000000000001" hidden="1" customHeight="1">
      <c r="B879" s="2" t="s">
        <v>26</v>
      </c>
      <c r="C879" s="2" t="s">
        <v>181</v>
      </c>
      <c r="D879" s="2" t="s">
        <v>1213</v>
      </c>
      <c r="E879" s="2" t="s">
        <v>38</v>
      </c>
      <c r="F879" s="2" t="s">
        <v>2099</v>
      </c>
      <c r="G879" s="2" t="s">
        <v>199</v>
      </c>
      <c r="H879" s="56" t="str">
        <f>Table1[[#This Row],[Tabela]]&amp;Table1[[#This Row],[Campo]]</f>
        <v>modesg_param_sfics_taxon_europeiaflag_project_finance</v>
      </c>
      <c r="I879" s="2" t="s">
        <v>2322</v>
      </c>
      <c r="J879" s="54">
        <f>VLOOKUP(Table1[[#This Row],[Status]],Auxiliar!$B$16:$C$24,2,0)</f>
        <v>7</v>
      </c>
      <c r="K879" s="2" t="s">
        <v>1173</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599999999999994" hidden="1" customHeight="1">
      <c r="B880" s="2" t="s">
        <v>26</v>
      </c>
      <c r="C880" s="2" t="s">
        <v>181</v>
      </c>
      <c r="D880" s="2" t="s">
        <v>1213</v>
      </c>
      <c r="E880" s="2" t="s">
        <v>38</v>
      </c>
      <c r="F880" s="2" t="s">
        <v>2099</v>
      </c>
      <c r="G880" s="2" t="s">
        <v>199</v>
      </c>
      <c r="H880" s="56" t="str">
        <f>Table1[[#This Row],[Tabela]]&amp;Table1[[#This Row],[Campo]]</f>
        <v>modesg_param_sfics_taxon_europeiaflag_project_finance</v>
      </c>
      <c r="I880" s="2" t="s">
        <v>2322</v>
      </c>
      <c r="J880" s="42">
        <f>VLOOKUP(Table1[[#This Row],[Status]],Auxiliar!$B$16:$C$24,2,0)</f>
        <v>7</v>
      </c>
      <c r="K880" s="2" t="s">
        <v>1181</v>
      </c>
      <c r="L880" s="28" t="s">
        <v>1168</v>
      </c>
      <c r="M880" s="20" t="s">
        <v>1177</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599999999999994" hidden="1" customHeight="1">
      <c r="B881" s="2" t="s">
        <v>26</v>
      </c>
      <c r="C881" s="2" t="s">
        <v>181</v>
      </c>
      <c r="D881" s="2" t="s">
        <v>1213</v>
      </c>
      <c r="E881" s="2" t="s">
        <v>38</v>
      </c>
      <c r="F881" s="2" t="s">
        <v>2099</v>
      </c>
      <c r="G881" s="2" t="s">
        <v>2051</v>
      </c>
      <c r="H881" s="56" t="str">
        <f>Table1[[#This Row],[Tabela]]&amp;Table1[[#This Row],[Campo]]</f>
        <v>modesg_param_sfics_taxon_europeiaprdt_sprdt</v>
      </c>
      <c r="I881" s="2" t="s">
        <v>2322</v>
      </c>
      <c r="J881" s="54">
        <f>VLOOKUP(Table1[[#This Row],[Status]],Auxiliar!$B$16:$C$24,2,0)</f>
        <v>7</v>
      </c>
      <c r="K881" s="2" t="s">
        <v>1173</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50000000000001" hidden="1" customHeight="1">
      <c r="B882" s="2" t="s">
        <v>26</v>
      </c>
      <c r="C882" s="2" t="s">
        <v>181</v>
      </c>
      <c r="D882" s="2" t="s">
        <v>1213</v>
      </c>
      <c r="E882" s="2" t="s">
        <v>38</v>
      </c>
      <c r="F882" s="2" t="s">
        <v>2099</v>
      </c>
      <c r="G882" s="2" t="s">
        <v>2051</v>
      </c>
      <c r="H882" s="56" t="str">
        <f>Table1[[#This Row],[Tabela]]&amp;Table1[[#This Row],[Campo]]</f>
        <v>modesg_param_sfics_taxon_europeiaprdt_sprdt</v>
      </c>
      <c r="I882" s="2" t="s">
        <v>2322</v>
      </c>
      <c r="J882" s="54">
        <f>VLOOKUP(Table1[[#This Row],[Status]],Auxiliar!$B$16:$C$24,2,0)</f>
        <v>7</v>
      </c>
      <c r="K882" s="2" t="s">
        <v>1181</v>
      </c>
      <c r="L882" s="28" t="s">
        <v>1176</v>
      </c>
      <c r="M882" s="20" t="s">
        <v>1177</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50000000000001" hidden="1" customHeight="1">
      <c r="B883" s="2" t="s">
        <v>26</v>
      </c>
      <c r="C883" s="2" t="s">
        <v>181</v>
      </c>
      <c r="D883" s="2" t="s">
        <v>1213</v>
      </c>
      <c r="E883" s="2" t="s">
        <v>38</v>
      </c>
      <c r="F883" s="2" t="s">
        <v>2099</v>
      </c>
      <c r="G883" s="2" t="s">
        <v>2052</v>
      </c>
      <c r="H883" s="56" t="str">
        <f>Table1[[#This Row],[Tabela]]&amp;Table1[[#This Row],[Campo]]</f>
        <v>modesg_param_sfics_taxon_europeiaflg_csrd</v>
      </c>
      <c r="I883" s="2" t="s">
        <v>2322</v>
      </c>
      <c r="J883" s="54">
        <f>VLOOKUP(Table1[[#This Row],[Status]],Auxiliar!$B$16:$C$24,2,0)</f>
        <v>7</v>
      </c>
      <c r="K883" s="2" t="s">
        <v>1173</v>
      </c>
      <c r="L883" s="28" t="s">
        <v>1176</v>
      </c>
      <c r="M883" s="20" t="s">
        <v>1177</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50000000000001" hidden="1" customHeight="1">
      <c r="B884" s="2" t="s">
        <v>26</v>
      </c>
      <c r="C884" s="2" t="s">
        <v>181</v>
      </c>
      <c r="D884" s="2" t="s">
        <v>1213</v>
      </c>
      <c r="E884" s="2" t="s">
        <v>38</v>
      </c>
      <c r="F884" s="2" t="s">
        <v>2099</v>
      </c>
      <c r="G884" s="2" t="s">
        <v>2052</v>
      </c>
      <c r="H884" s="56" t="str">
        <f>Table1[[#This Row],[Tabela]]&amp;Table1[[#This Row],[Campo]]</f>
        <v>modesg_param_sfics_taxon_europeiaflg_csrd</v>
      </c>
      <c r="I884" s="2" t="s">
        <v>2322</v>
      </c>
      <c r="J884" s="42">
        <f>VLOOKUP(Table1[[#This Row],[Status]],Auxiliar!$B$16:$C$24,2,0)</f>
        <v>7</v>
      </c>
      <c r="K884" s="2" t="s">
        <v>1181</v>
      </c>
      <c r="L884" s="28" t="s">
        <v>641</v>
      </c>
      <c r="M884" s="20" t="s">
        <v>1178</v>
      </c>
      <c r="N884" s="47">
        <v>45695</v>
      </c>
      <c r="O884" s="20">
        <f>INDEX(Auxiliar!$D$5:$F$13,MATCH(Table1[[#This Row],[Tipologia_Testes]],Auxiliar!$B$5:$B$13,0),MATCH(Table1[[#This Row],[Complexidade]],Auxiliar!$D$4:$F$4,0))</f>
        <v>0.5</v>
      </c>
      <c r="P884" s="2" t="s">
        <v>1218</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50000000000001" hidden="1" customHeight="1">
      <c r="B885" s="2" t="s">
        <v>26</v>
      </c>
      <c r="C885" s="2" t="s">
        <v>181</v>
      </c>
      <c r="D885" s="2" t="s">
        <v>1213</v>
      </c>
      <c r="E885" s="2" t="s">
        <v>38</v>
      </c>
      <c r="F885" s="2" t="s">
        <v>2099</v>
      </c>
      <c r="G885" s="2" t="s">
        <v>2053</v>
      </c>
      <c r="H885" s="56" t="str">
        <f>Table1[[#This Row],[Tabela]]&amp;Table1[[#This Row],[Campo]]</f>
        <v>modesg_param_sfics_taxon_europeiacombustivel</v>
      </c>
      <c r="I885" s="2" t="s">
        <v>2322</v>
      </c>
      <c r="J885" s="54">
        <f>VLOOKUP(Table1[[#This Row],[Status]],Auxiliar!$B$16:$C$24,2,0)</f>
        <v>7</v>
      </c>
      <c r="K885" s="2" t="s">
        <v>1173</v>
      </c>
      <c r="L885" s="28" t="s">
        <v>1176</v>
      </c>
      <c r="M885" s="20" t="s">
        <v>1177</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50000000000001" hidden="1" customHeight="1">
      <c r="B886" s="2" t="s">
        <v>26</v>
      </c>
      <c r="C886" s="2" t="s">
        <v>181</v>
      </c>
      <c r="D886" s="2" t="s">
        <v>1213</v>
      </c>
      <c r="E886" s="2" t="s">
        <v>38</v>
      </c>
      <c r="F886" s="2" t="s">
        <v>2099</v>
      </c>
      <c r="G886" s="2" t="s">
        <v>2053</v>
      </c>
      <c r="H886" s="56" t="str">
        <f>Table1[[#This Row],[Tabela]]&amp;Table1[[#This Row],[Campo]]</f>
        <v>modesg_param_sfics_taxon_europeiacombustivel</v>
      </c>
      <c r="I886" s="2" t="s">
        <v>2322</v>
      </c>
      <c r="J886" s="42">
        <f>VLOOKUP(Table1[[#This Row],[Status]],Auxiliar!$B$16:$C$24,2,0)</f>
        <v>7</v>
      </c>
      <c r="K886" s="2" t="s">
        <v>1181</v>
      </c>
      <c r="L886" s="28" t="s">
        <v>1176</v>
      </c>
      <c r="M886" s="20" t="s">
        <v>1177</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50000000000001" hidden="1" customHeight="1">
      <c r="B887" s="2" t="s">
        <v>26</v>
      </c>
      <c r="C887" s="2" t="s">
        <v>181</v>
      </c>
      <c r="D887" s="2" t="s">
        <v>1213</v>
      </c>
      <c r="E887" s="2" t="s">
        <v>38</v>
      </c>
      <c r="F887" s="2" t="s">
        <v>2099</v>
      </c>
      <c r="G887" s="2" t="s">
        <v>390</v>
      </c>
      <c r="H887" s="56" t="str">
        <f>Table1[[#This Row],[Tabela]]&amp;Table1[[#This Row],[Campo]]</f>
        <v>modesg_param_sfics_taxon_europeiaambito</v>
      </c>
      <c r="I887" s="2" t="s">
        <v>2322</v>
      </c>
      <c r="J887" s="54">
        <f>VLOOKUP(Table1[[#This Row],[Status]],Auxiliar!$B$16:$C$24,2,0)</f>
        <v>7</v>
      </c>
      <c r="K887" s="2" t="s">
        <v>1173</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50000000000001" hidden="1" customHeight="1">
      <c r="B888" s="2" t="s">
        <v>26</v>
      </c>
      <c r="C888" s="2" t="s">
        <v>181</v>
      </c>
      <c r="D888" s="2" t="s">
        <v>1213</v>
      </c>
      <c r="E888" s="2" t="s">
        <v>38</v>
      </c>
      <c r="F888" s="2" t="s">
        <v>2099</v>
      </c>
      <c r="G888" s="2" t="s">
        <v>2054</v>
      </c>
      <c r="H888" s="56" t="str">
        <f>Table1[[#This Row],[Tabela]]&amp;Table1[[#This Row],[Campo]]</f>
        <v>modesg_param_sfics_taxon_europeiaco2</v>
      </c>
      <c r="I888" s="2" t="s">
        <v>2322</v>
      </c>
      <c r="J888" s="42">
        <f>VLOOKUP(Table1[[#This Row],[Status]],Auxiliar!$B$16:$C$24,2,0)</f>
        <v>7</v>
      </c>
      <c r="K888" s="2" t="s">
        <v>1181</v>
      </c>
      <c r="L888" s="28" t="s">
        <v>1176</v>
      </c>
      <c r="M888" s="20" t="s">
        <v>1177</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50000000000001" hidden="1" customHeight="1">
      <c r="B889" s="2" t="s">
        <v>26</v>
      </c>
      <c r="C889" s="2" t="s">
        <v>181</v>
      </c>
      <c r="D889" s="2" t="s">
        <v>1213</v>
      </c>
      <c r="E889" s="2" t="s">
        <v>38</v>
      </c>
      <c r="F889" s="2" t="s">
        <v>2099</v>
      </c>
      <c r="G889" s="2" t="s">
        <v>2054</v>
      </c>
      <c r="H889" s="56" t="str">
        <f>Table1[[#This Row],[Tabela]]&amp;Table1[[#This Row],[Campo]]</f>
        <v>modesg_param_sfics_taxon_europeiaco2</v>
      </c>
      <c r="I889" s="2" t="s">
        <v>2322</v>
      </c>
      <c r="J889" s="54">
        <f>VLOOKUP(Table1[[#This Row],[Status]],Auxiliar!$B$16:$C$24,2,0)</f>
        <v>7</v>
      </c>
      <c r="K889" s="2" t="s">
        <v>1173</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50000000000001" hidden="1" customHeight="1">
      <c r="B890" s="2" t="s">
        <v>26</v>
      </c>
      <c r="C890" s="2" t="s">
        <v>181</v>
      </c>
      <c r="D890" s="2" t="s">
        <v>1213</v>
      </c>
      <c r="E890" s="2" t="s">
        <v>38</v>
      </c>
      <c r="F890" s="2" t="s">
        <v>2099</v>
      </c>
      <c r="G890" s="2" t="s">
        <v>2055</v>
      </c>
      <c r="H890" s="56" t="str">
        <f>Table1[[#This Row],[Tabela]]&amp;Table1[[#This Row],[Campo]]</f>
        <v>modesg_param_sfics_taxon_europeiacfamilia</v>
      </c>
      <c r="I890" s="2" t="s">
        <v>2322</v>
      </c>
      <c r="J890" s="42">
        <f>VLOOKUP(Table1[[#This Row],[Status]],Auxiliar!$B$16:$C$24,2,0)</f>
        <v>7</v>
      </c>
      <c r="K890" s="2" t="s">
        <v>1181</v>
      </c>
      <c r="L890" s="28" t="s">
        <v>641</v>
      </c>
      <c r="M890" s="20" t="s">
        <v>1177</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50000000000001" hidden="1" customHeight="1">
      <c r="B891" s="2" t="s">
        <v>26</v>
      </c>
      <c r="C891" s="2" t="s">
        <v>181</v>
      </c>
      <c r="D891" s="2" t="s">
        <v>1213</v>
      </c>
      <c r="E891" s="2" t="s">
        <v>38</v>
      </c>
      <c r="F891" s="2" t="s">
        <v>2099</v>
      </c>
      <c r="G891" s="2" t="s">
        <v>2055</v>
      </c>
      <c r="H891" s="56" t="str">
        <f>Table1[[#This Row],[Tabela]]&amp;Table1[[#This Row],[Campo]]</f>
        <v>modesg_param_sfics_taxon_europeiacfamilia</v>
      </c>
      <c r="I891" s="2" t="s">
        <v>2322</v>
      </c>
      <c r="J891" s="54">
        <f>VLOOKUP(Table1[[#This Row],[Status]],Auxiliar!$B$16:$C$24,2,0)</f>
        <v>7</v>
      </c>
      <c r="K891" s="2" t="s">
        <v>1173</v>
      </c>
      <c r="L891" s="28" t="s">
        <v>1176</v>
      </c>
      <c r="M891" s="20" t="s">
        <v>1177</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50000000000001" hidden="1" customHeight="1">
      <c r="B892" s="2" t="s">
        <v>26</v>
      </c>
      <c r="C892" s="2" t="s">
        <v>181</v>
      </c>
      <c r="D892" s="2" t="s">
        <v>1213</v>
      </c>
      <c r="E892" s="2" t="s">
        <v>38</v>
      </c>
      <c r="F892" s="2" t="s">
        <v>2099</v>
      </c>
      <c r="G892" s="2" t="s">
        <v>38</v>
      </c>
      <c r="H892" s="56" t="str">
        <f>Table1[[#This Row],[Tabela]]&amp;Table1[[#This Row],[Campo]]</f>
        <v>modesg_param_sfics_taxon_europeian.a.</v>
      </c>
      <c r="I892" s="2" t="s">
        <v>2322</v>
      </c>
      <c r="J892" s="42">
        <f>VLOOKUP(Table1[[#This Row],[Status]],Auxiliar!$B$16:$C$24,2,0)</f>
        <v>7</v>
      </c>
      <c r="K892" s="2" t="s">
        <v>1167</v>
      </c>
      <c r="L892" s="28" t="s">
        <v>1176</v>
      </c>
      <c r="M892" s="20" t="s">
        <v>1169</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50000000000001" hidden="1" customHeight="1">
      <c r="B893" s="2" t="s">
        <v>26</v>
      </c>
      <c r="C893" s="2" t="s">
        <v>181</v>
      </c>
      <c r="D893" s="2" t="s">
        <v>1213</v>
      </c>
      <c r="E893" s="2" t="s">
        <v>38</v>
      </c>
      <c r="F893" s="2" t="s">
        <v>2099</v>
      </c>
      <c r="G893" s="2" t="s">
        <v>38</v>
      </c>
      <c r="H893" s="56" t="str">
        <f>Table1[[#This Row],[Tabela]]&amp;Table1[[#This Row],[Campo]]</f>
        <v>modesg_param_sfics_taxon_europeian.a.</v>
      </c>
      <c r="I893" s="2" t="s">
        <v>2322</v>
      </c>
      <c r="J893" s="42">
        <f>VLOOKUP(Table1[[#This Row],[Status]],Auxiliar!$B$16:$C$24,2,0)</f>
        <v>7</v>
      </c>
      <c r="K893" s="2" t="s">
        <v>1214</v>
      </c>
      <c r="L893" s="28" t="s">
        <v>1176</v>
      </c>
      <c r="M893" s="20" t="s">
        <v>1177</v>
      </c>
      <c r="N893" s="47">
        <v>45695</v>
      </c>
      <c r="O893" s="20">
        <f>INDEX(Auxiliar!$D$5:$F$13,MATCH(Table1[[#This Row],[Tipologia_Testes]],Auxiliar!$B$5:$B$13,0),MATCH(Table1[[#This Row],[Complexidade]],Auxiliar!$D$4:$F$4,0))</f>
        <v>0.5</v>
      </c>
      <c r="P893" s="22" t="s">
        <v>1215</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50000000000001" hidden="1" customHeight="1">
      <c r="B894" s="2" t="s">
        <v>26</v>
      </c>
      <c r="C894" s="2" t="s">
        <v>181</v>
      </c>
      <c r="D894" s="2" t="s">
        <v>1213</v>
      </c>
      <c r="E894" s="2" t="s">
        <v>38</v>
      </c>
      <c r="F894" s="2" t="s">
        <v>2099</v>
      </c>
      <c r="G894" s="2" t="s">
        <v>283</v>
      </c>
      <c r="H894" s="56" t="str">
        <f>Table1[[#This Row],[Tabela]]&amp;Table1[[#This Row],[Campo]]</f>
        <v>modesg_param_sfics_taxon_europeiaflg_rsc_fsc_crnc</v>
      </c>
      <c r="I894" s="2" t="s">
        <v>2322</v>
      </c>
      <c r="J894" s="42">
        <f>VLOOKUP(Table1[[#This Row],[Status]],Auxiliar!$B$16:$C$24,2,0)</f>
        <v>7</v>
      </c>
      <c r="K894" s="2" t="s">
        <v>1181</v>
      </c>
      <c r="L894" s="28" t="s">
        <v>641</v>
      </c>
      <c r="M894" s="20" t="s">
        <v>1178</v>
      </c>
      <c r="N894" s="47">
        <v>45695</v>
      </c>
      <c r="O894" s="20">
        <f>INDEX(Auxiliar!$D$5:$F$13,MATCH(Table1[[#This Row],[Tipologia_Testes]],Auxiliar!$B$5:$B$13,0),MATCH(Table1[[#This Row],[Complexidade]],Auxiliar!$D$4:$F$4,0))</f>
        <v>0.5</v>
      </c>
      <c r="P894" s="2" t="s">
        <v>1218</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50000000000001" hidden="1" customHeight="1">
      <c r="B895" s="2" t="s">
        <v>26</v>
      </c>
      <c r="C895" s="2" t="s">
        <v>181</v>
      </c>
      <c r="D895" s="2" t="s">
        <v>1213</v>
      </c>
      <c r="E895" s="2" t="s">
        <v>38</v>
      </c>
      <c r="F895" s="2" t="s">
        <v>2099</v>
      </c>
      <c r="G895" s="2" t="s">
        <v>283</v>
      </c>
      <c r="H895" s="56" t="str">
        <f>Table1[[#This Row],[Tabela]]&amp;Table1[[#This Row],[Campo]]</f>
        <v>modesg_param_sfics_taxon_europeiaflg_rsc_fsc_crnc</v>
      </c>
      <c r="I895" s="2" t="s">
        <v>2322</v>
      </c>
      <c r="J895" s="54">
        <f>VLOOKUP(Table1[[#This Row],[Status]],Auxiliar!$B$16:$C$24,2,0)</f>
        <v>7</v>
      </c>
      <c r="K895" s="2" t="s">
        <v>1173</v>
      </c>
      <c r="L895" s="28" t="s">
        <v>1176</v>
      </c>
      <c r="M895" s="20" t="s">
        <v>1177</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50000000000001" hidden="1" customHeight="1">
      <c r="B896" s="2" t="s">
        <v>26</v>
      </c>
      <c r="C896" s="2" t="s">
        <v>181</v>
      </c>
      <c r="D896" s="2" t="s">
        <v>1213</v>
      </c>
      <c r="E896" s="2" t="s">
        <v>38</v>
      </c>
      <c r="F896" s="2" t="s">
        <v>2099</v>
      </c>
      <c r="G896" s="2" t="s">
        <v>282</v>
      </c>
      <c r="H896" s="56" t="str">
        <f>Table1[[#This Row],[Tabela]]&amp;Table1[[#This Row],[Campo]]</f>
        <v>modesg_param_sfics_taxon_europeiaflg_rsc_fsc_agd</v>
      </c>
      <c r="I896" s="2" t="s">
        <v>2322</v>
      </c>
      <c r="J896" s="42">
        <f>VLOOKUP(Table1[[#This Row],[Status]],Auxiliar!$B$16:$C$24,2,0)</f>
        <v>7</v>
      </c>
      <c r="K896" s="2" t="s">
        <v>1181</v>
      </c>
      <c r="L896" s="28" t="s">
        <v>1176</v>
      </c>
      <c r="M896" s="20" t="s">
        <v>1177</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50000000000001" hidden="1" customHeight="1">
      <c r="B897" s="2" t="s">
        <v>26</v>
      </c>
      <c r="C897" s="2" t="s">
        <v>181</v>
      </c>
      <c r="D897" s="2" t="s">
        <v>1213</v>
      </c>
      <c r="E897" s="2" t="s">
        <v>38</v>
      </c>
      <c r="F897" s="2" t="s">
        <v>2099</v>
      </c>
      <c r="G897" s="2" t="s">
        <v>282</v>
      </c>
      <c r="H897" s="56" t="str">
        <f>Table1[[#This Row],[Tabela]]&amp;Table1[[#This Row],[Campo]]</f>
        <v>modesg_param_sfics_taxon_europeiaflg_rsc_fsc_agd</v>
      </c>
      <c r="I897" s="2" t="s">
        <v>2322</v>
      </c>
      <c r="J897" s="54">
        <f>VLOOKUP(Table1[[#This Row],[Status]],Auxiliar!$B$16:$C$24,2,0)</f>
        <v>7</v>
      </c>
      <c r="K897" s="2" t="s">
        <v>1173</v>
      </c>
      <c r="L897" s="28" t="s">
        <v>1176</v>
      </c>
      <c r="M897" s="20" t="s">
        <v>1177</v>
      </c>
      <c r="N897" s="47">
        <v>45695</v>
      </c>
      <c r="O897" s="20">
        <f>INDEX(Auxiliar!$D$5:$F$13,MATCH(Table1[[#This Row],[Tipologia_Testes]],Auxiliar!$B$5:$B$13,0),MATCH(Table1[[#This Row],[Complexidade]],Auxiliar!$D$4:$F$4,0))</f>
        <v>0.1</v>
      </c>
      <c r="P897" s="2" t="s">
        <v>1196</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50000000000001" hidden="1" customHeight="1">
      <c r="B898" s="2" t="s">
        <v>26</v>
      </c>
      <c r="C898" s="2" t="s">
        <v>181</v>
      </c>
      <c r="D898" s="2" t="s">
        <v>1213</v>
      </c>
      <c r="E898" s="2" t="s">
        <v>38</v>
      </c>
      <c r="F898" s="2" t="s">
        <v>2099</v>
      </c>
      <c r="G898" s="27" t="s">
        <v>2404</v>
      </c>
      <c r="H898" s="56" t="str">
        <f>Table1[[#This Row],[Tabela]]&amp;Table1[[#This Row],[Campo]]</f>
        <v>modesg_param_sfics_taxon_europeianet_floor_area</v>
      </c>
      <c r="I898" s="2" t="s">
        <v>2322</v>
      </c>
      <c r="J898" s="42">
        <f>VLOOKUP(Table1[[#This Row],[Status]],Auxiliar!$B$16:$C$24,2,0)</f>
        <v>7</v>
      </c>
      <c r="K898" s="2" t="s">
        <v>1181</v>
      </c>
      <c r="L898" s="28" t="s">
        <v>641</v>
      </c>
      <c r="M898" s="20" t="s">
        <v>1177</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50000000000001" hidden="1" customHeight="1">
      <c r="B899" s="2" t="s">
        <v>26</v>
      </c>
      <c r="C899" s="2" t="s">
        <v>181</v>
      </c>
      <c r="D899" s="2" t="s">
        <v>1213</v>
      </c>
      <c r="E899" s="2" t="s">
        <v>38</v>
      </c>
      <c r="F899" s="2" t="s">
        <v>2099</v>
      </c>
      <c r="G899" s="27" t="s">
        <v>2404</v>
      </c>
      <c r="H899" s="56" t="str">
        <f>Table1[[#This Row],[Tabela]]&amp;Table1[[#This Row],[Campo]]</f>
        <v>modesg_param_sfics_taxon_europeianet_floor_area</v>
      </c>
      <c r="I899" s="2" t="s">
        <v>2322</v>
      </c>
      <c r="J899" s="54">
        <f>VLOOKUP(Table1[[#This Row],[Status]],Auxiliar!$B$16:$C$24,2,0)</f>
        <v>7</v>
      </c>
      <c r="K899" s="2" t="s">
        <v>1173</v>
      </c>
      <c r="L899" s="28" t="s">
        <v>1176</v>
      </c>
      <c r="M899" s="20" t="s">
        <v>1177</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50000000000001" hidden="1" customHeight="1">
      <c r="B900" s="2" t="s">
        <v>26</v>
      </c>
      <c r="C900" s="2" t="s">
        <v>181</v>
      </c>
      <c r="D900" s="2" t="s">
        <v>1213</v>
      </c>
      <c r="E900" s="2" t="s">
        <v>38</v>
      </c>
      <c r="F900" s="2" t="s">
        <v>2099</v>
      </c>
      <c r="G900" s="27" t="s">
        <v>2062</v>
      </c>
      <c r="H900" s="56" t="str">
        <f>Table1[[#This Row],[Tabela]]&amp;Table1[[#This Row],[Campo]]</f>
        <v>modesg_param_sfics_taxon_europeianome_purpose_esg_nalinh_tax</v>
      </c>
      <c r="I900" s="2" t="s">
        <v>2322</v>
      </c>
      <c r="J900" s="42">
        <f>VLOOKUP(Table1[[#This Row],[Status]],Auxiliar!$B$16:$C$24,2,0)</f>
        <v>7</v>
      </c>
      <c r="K900" s="2" t="s">
        <v>1181</v>
      </c>
      <c r="L900" s="28" t="s">
        <v>1176</v>
      </c>
      <c r="M900" s="20" t="s">
        <v>1177</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50000000000001" hidden="1" customHeight="1">
      <c r="B901" s="2" t="s">
        <v>26</v>
      </c>
      <c r="C901" s="2" t="s">
        <v>181</v>
      </c>
      <c r="D901" s="2" t="s">
        <v>1213</v>
      </c>
      <c r="E901" s="2" t="s">
        <v>38</v>
      </c>
      <c r="F901" s="2" t="s">
        <v>2099</v>
      </c>
      <c r="G901" s="27" t="s">
        <v>2062</v>
      </c>
      <c r="H901" s="56" t="str">
        <f>Table1[[#This Row],[Tabela]]&amp;Table1[[#This Row],[Campo]]</f>
        <v>modesg_param_sfics_taxon_europeianome_purpose_esg_nalinh_tax</v>
      </c>
      <c r="I901" s="2" t="s">
        <v>2322</v>
      </c>
      <c r="J901" s="54">
        <f>VLOOKUP(Table1[[#This Row],[Status]],Auxiliar!$B$16:$C$24,2,0)</f>
        <v>7</v>
      </c>
      <c r="K901" s="2" t="s">
        <v>1173</v>
      </c>
      <c r="L901" s="28" t="s">
        <v>1176</v>
      </c>
      <c r="M901" s="20" t="s">
        <v>1177</v>
      </c>
      <c r="N901" s="47">
        <v>45695</v>
      </c>
      <c r="O901" s="20">
        <f>INDEX(Auxiliar!$D$5:$F$13,MATCH(Table1[[#This Row],[Tipologia_Testes]],Auxiliar!$B$5:$B$13,0),MATCH(Table1[[#This Row],[Complexidade]],Auxiliar!$D$4:$F$4,0))</f>
        <v>0.1</v>
      </c>
      <c r="P901" s="2" t="s">
        <v>1196</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50000000000001" hidden="1" customHeight="1">
      <c r="B902" s="2" t="s">
        <v>26</v>
      </c>
      <c r="C902" s="2" t="s">
        <v>181</v>
      </c>
      <c r="D902" s="2" t="s">
        <v>1213</v>
      </c>
      <c r="E902" s="2" t="s">
        <v>38</v>
      </c>
      <c r="F902" s="2" t="s">
        <v>2099</v>
      </c>
      <c r="G902" s="27" t="s">
        <v>2061</v>
      </c>
      <c r="H902" s="56" t="str">
        <f>Table1[[#This Row],[Tabela]]&amp;Table1[[#This Row],[Campo]]</f>
        <v>modesg_param_sfics_taxon_europeianome_purpose_esg_alinh_tax</v>
      </c>
      <c r="I902" s="2" t="s">
        <v>2322</v>
      </c>
      <c r="J902" s="42">
        <f>VLOOKUP(Table1[[#This Row],[Status]],Auxiliar!$B$16:$C$24,2,0)</f>
        <v>7</v>
      </c>
      <c r="K902" s="2" t="s">
        <v>1181</v>
      </c>
      <c r="L902" s="28" t="s">
        <v>1176</v>
      </c>
      <c r="M902" s="20" t="s">
        <v>1177</v>
      </c>
      <c r="N902" s="47">
        <v>45695</v>
      </c>
      <c r="O902" s="20">
        <f>INDEX(Auxiliar!$D$5:$F$13,MATCH(Table1[[#This Row],[Tipologia_Testes]],Auxiliar!$B$5:$B$13,0),MATCH(Table1[[#This Row],[Complexidade]],Auxiliar!$D$4:$F$4,0))</f>
        <v>0.5</v>
      </c>
      <c r="P902" s="22" t="s">
        <v>1219</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50000000000001" hidden="1" customHeight="1">
      <c r="B903" s="2" t="s">
        <v>26</v>
      </c>
      <c r="C903" s="2" t="s">
        <v>181</v>
      </c>
      <c r="D903" s="2" t="s">
        <v>1213</v>
      </c>
      <c r="E903" s="2" t="s">
        <v>38</v>
      </c>
      <c r="F903" s="2" t="s">
        <v>2099</v>
      </c>
      <c r="G903" s="27" t="s">
        <v>2061</v>
      </c>
      <c r="H903" s="56" t="str">
        <f>Table1[[#This Row],[Tabela]]&amp;Table1[[#This Row],[Campo]]</f>
        <v>modesg_param_sfics_taxon_europeianome_purpose_esg_alinh_tax</v>
      </c>
      <c r="I903" s="2" t="s">
        <v>2322</v>
      </c>
      <c r="J903" s="54">
        <f>VLOOKUP(Table1[[#This Row],[Status]],Auxiliar!$B$16:$C$24,2,0)</f>
        <v>7</v>
      </c>
      <c r="K903" s="2" t="s">
        <v>1173</v>
      </c>
      <c r="L903" s="28" t="s">
        <v>1176</v>
      </c>
      <c r="M903" s="20" t="s">
        <v>1177</v>
      </c>
      <c r="N903" s="47">
        <v>45695</v>
      </c>
      <c r="O903" s="20">
        <f>INDEX(Auxiliar!$D$5:$F$13,MATCH(Table1[[#This Row],[Tipologia_Testes]],Auxiliar!$B$5:$B$13,0),MATCH(Table1[[#This Row],[Complexidade]],Auxiliar!$D$4:$F$4,0))</f>
        <v>0.1</v>
      </c>
      <c r="P903" s="2" t="s">
        <v>1196</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50000000000001" hidden="1" customHeight="1">
      <c r="B904" s="2" t="s">
        <v>26</v>
      </c>
      <c r="C904" s="2" t="s">
        <v>181</v>
      </c>
      <c r="D904" s="2" t="s">
        <v>1213</v>
      </c>
      <c r="E904" s="2" t="s">
        <v>38</v>
      </c>
      <c r="F904" s="2" t="s">
        <v>2099</v>
      </c>
      <c r="G904" s="2" t="s">
        <v>2413</v>
      </c>
      <c r="H904" s="56" t="str">
        <f>Table1[[#This Row],[Tabela]]&amp;Table1[[#This Row],[Campo]]</f>
        <v>modesg_param_sfics_taxon_europeiacgarante_bem</v>
      </c>
      <c r="I904" s="2" t="s">
        <v>2322</v>
      </c>
      <c r="J904" s="54">
        <f>VLOOKUP(Table1[[#This Row],[Status]],Auxiliar!$B$16:$C$24,2,0)</f>
        <v>7</v>
      </c>
      <c r="K904" s="2" t="s">
        <v>1173</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50000000000001" hidden="1" customHeight="1">
      <c r="B905" s="2" t="s">
        <v>26</v>
      </c>
      <c r="C905" s="2" t="s">
        <v>181</v>
      </c>
      <c r="D905" s="2" t="s">
        <v>1213</v>
      </c>
      <c r="E905" s="2" t="s">
        <v>38</v>
      </c>
      <c r="F905" s="2" t="s">
        <v>2099</v>
      </c>
      <c r="G905" s="27" t="s">
        <v>204</v>
      </c>
      <c r="H905" s="56" t="str">
        <f>Table1[[#This Row],[Tabela]]&amp;Table1[[#This Row],[Campo]]</f>
        <v>modesg_param_sfics_taxon_europeianome_general_specific_purpose</v>
      </c>
      <c r="I905" s="2" t="s">
        <v>2322</v>
      </c>
      <c r="J905" s="42">
        <f>VLOOKUP(Table1[[#This Row],[Status]],Auxiliar!$B$16:$C$24,2,0)</f>
        <v>7</v>
      </c>
      <c r="K905" s="2" t="s">
        <v>1181</v>
      </c>
      <c r="L905" s="28" t="s">
        <v>1176</v>
      </c>
      <c r="M905" s="20" t="s">
        <v>1177</v>
      </c>
      <c r="N905" s="47">
        <v>45695</v>
      </c>
      <c r="O905" s="20">
        <f>INDEX(Auxiliar!$D$5:$F$13,MATCH(Table1[[#This Row],[Tipologia_Testes]],Auxiliar!$B$5:$B$13,0),MATCH(Table1[[#This Row],[Complexidade]],Auxiliar!$D$4:$F$4,0))</f>
        <v>0.5</v>
      </c>
      <c r="P905" s="22" t="s">
        <v>1219</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50000000000001" hidden="1" customHeight="1">
      <c r="B906" s="2" t="s">
        <v>26</v>
      </c>
      <c r="C906" s="2" t="s">
        <v>181</v>
      </c>
      <c r="D906" s="2" t="s">
        <v>1213</v>
      </c>
      <c r="E906" s="2" t="s">
        <v>38</v>
      </c>
      <c r="F906" s="2" t="s">
        <v>2099</v>
      </c>
      <c r="G906" s="27" t="s">
        <v>204</v>
      </c>
      <c r="H906" s="56" t="str">
        <f>Table1[[#This Row],[Tabela]]&amp;Table1[[#This Row],[Campo]]</f>
        <v>modesg_param_sfics_taxon_europeianome_general_specific_purpose</v>
      </c>
      <c r="I906" s="2" t="s">
        <v>2322</v>
      </c>
      <c r="J906" s="54">
        <f>VLOOKUP(Table1[[#This Row],[Status]],Auxiliar!$B$16:$C$24,2,0)</f>
        <v>7</v>
      </c>
      <c r="K906" s="2" t="s">
        <v>1173</v>
      </c>
      <c r="L906" s="28" t="s">
        <v>1176</v>
      </c>
      <c r="M906" s="20" t="s">
        <v>1177</v>
      </c>
      <c r="N906" s="47">
        <v>45695</v>
      </c>
      <c r="O906" s="20">
        <f>INDEX(Auxiliar!$D$5:$F$13,MATCH(Table1[[#This Row],[Tipologia_Testes]],Auxiliar!$B$5:$B$13,0),MATCH(Table1[[#This Row],[Complexidade]],Auxiliar!$D$4:$F$4,0))</f>
        <v>0.1</v>
      </c>
      <c r="P906" s="2" t="s">
        <v>1196</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50000000000001" hidden="1" customHeight="1">
      <c r="B907" s="2" t="s">
        <v>26</v>
      </c>
      <c r="C907" s="2" t="s">
        <v>181</v>
      </c>
      <c r="D907" s="2" t="s">
        <v>1213</v>
      </c>
      <c r="E907" s="2" t="s">
        <v>38</v>
      </c>
      <c r="F907" s="2" t="s">
        <v>2099</v>
      </c>
      <c r="G907" s="27" t="s">
        <v>206</v>
      </c>
      <c r="H907" s="56" t="str">
        <f>Table1[[#This Row],[Tabela]]&amp;Table1[[#This Row],[Campo]]</f>
        <v>modesg_param_sfics_taxon_europeianome_specific_eligible</v>
      </c>
      <c r="I907" s="2" t="s">
        <v>2322</v>
      </c>
      <c r="J907" s="42">
        <f>VLOOKUP(Table1[[#This Row],[Status]],Auxiliar!$B$16:$C$24,2,0)</f>
        <v>7</v>
      </c>
      <c r="K907" s="2" t="s">
        <v>1181</v>
      </c>
      <c r="L907" s="28" t="s">
        <v>1176</v>
      </c>
      <c r="M907" s="20" t="s">
        <v>1177</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50000000000001" hidden="1" customHeight="1">
      <c r="B908" s="2" t="s">
        <v>26</v>
      </c>
      <c r="C908" s="2" t="s">
        <v>181</v>
      </c>
      <c r="D908" s="2" t="s">
        <v>1213</v>
      </c>
      <c r="E908" s="2" t="s">
        <v>38</v>
      </c>
      <c r="F908" s="2" t="s">
        <v>2099</v>
      </c>
      <c r="G908" s="27" t="s">
        <v>206</v>
      </c>
      <c r="H908" s="56" t="str">
        <f>Table1[[#This Row],[Tabela]]&amp;Table1[[#This Row],[Campo]]</f>
        <v>modesg_param_sfics_taxon_europeianome_specific_eligible</v>
      </c>
      <c r="I908" s="2" t="s">
        <v>2322</v>
      </c>
      <c r="J908" s="54">
        <f>VLOOKUP(Table1[[#This Row],[Status]],Auxiliar!$B$16:$C$24,2,0)</f>
        <v>7</v>
      </c>
      <c r="K908" s="2" t="s">
        <v>1173</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50000000000001" hidden="1" customHeight="1">
      <c r="B909" s="2" t="s">
        <v>26</v>
      </c>
      <c r="C909" s="2" t="s">
        <v>181</v>
      </c>
      <c r="D909" s="2" t="s">
        <v>1213</v>
      </c>
      <c r="E909" s="2" t="s">
        <v>38</v>
      </c>
      <c r="F909" s="2" t="s">
        <v>2099</v>
      </c>
      <c r="G909" s="27" t="s">
        <v>207</v>
      </c>
      <c r="H909" s="56" t="str">
        <f>Table1[[#This Row],[Tabela]]&amp;Table1[[#This Row],[Campo]]</f>
        <v>modesg_param_sfics_taxon_europeianome_specific_sustainable</v>
      </c>
      <c r="I909" s="2" t="s">
        <v>2322</v>
      </c>
      <c r="J909" s="54">
        <f>VLOOKUP(Table1[[#This Row],[Status]],Auxiliar!$B$16:$C$24,2,0)</f>
        <v>7</v>
      </c>
      <c r="K909" s="2" t="s">
        <v>1181</v>
      </c>
      <c r="L909" s="28" t="s">
        <v>1176</v>
      </c>
      <c r="M909" s="20" t="s">
        <v>1177</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50000000000001" hidden="1" customHeight="1">
      <c r="B910" s="2" t="s">
        <v>26</v>
      </c>
      <c r="C910" s="2" t="s">
        <v>181</v>
      </c>
      <c r="D910" s="2" t="s">
        <v>1213</v>
      </c>
      <c r="E910" s="2" t="s">
        <v>38</v>
      </c>
      <c r="F910" s="2" t="s">
        <v>2099</v>
      </c>
      <c r="G910" s="27" t="s">
        <v>207</v>
      </c>
      <c r="H910" s="56" t="str">
        <f>Table1[[#This Row],[Tabela]]&amp;Table1[[#This Row],[Campo]]</f>
        <v>modesg_param_sfics_taxon_europeianome_specific_sustainable</v>
      </c>
      <c r="I910" s="2" t="s">
        <v>2322</v>
      </c>
      <c r="J910" s="54">
        <f>VLOOKUP(Table1[[#This Row],[Status]],Auxiliar!$B$16:$C$24,2,0)</f>
        <v>7</v>
      </c>
      <c r="K910" s="2" t="s">
        <v>1173</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50000000000001" hidden="1" customHeight="1">
      <c r="B911" s="2" t="s">
        <v>26</v>
      </c>
      <c r="C911" s="2" t="s">
        <v>181</v>
      </c>
      <c r="D911" s="2" t="s">
        <v>1213</v>
      </c>
      <c r="E911" s="2" t="s">
        <v>38</v>
      </c>
      <c r="F911" s="2" t="s">
        <v>2099</v>
      </c>
      <c r="G911" s="2" t="s">
        <v>2056</v>
      </c>
      <c r="H911" s="56" t="str">
        <f>Table1[[#This Row],[Tabela]]&amp;Table1[[#This Row],[Campo]]</f>
        <v>modesg_param_sfics_taxon_europeiaproperty_purpose_code</v>
      </c>
      <c r="I911" s="2" t="s">
        <v>2322</v>
      </c>
      <c r="J911" s="42">
        <f>VLOOKUP(Table1[[#This Row],[Status]],Auxiliar!$B$16:$C$24,2,0)</f>
        <v>7</v>
      </c>
      <c r="K911" s="2" t="s">
        <v>1181</v>
      </c>
      <c r="L911" s="28" t="s">
        <v>1176</v>
      </c>
      <c r="M911" s="20" t="s">
        <v>1177</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50000000000001" hidden="1" customHeight="1">
      <c r="B912" s="2" t="s">
        <v>26</v>
      </c>
      <c r="C912" s="2" t="s">
        <v>181</v>
      </c>
      <c r="D912" s="2" t="s">
        <v>1213</v>
      </c>
      <c r="E912" s="2" t="s">
        <v>38</v>
      </c>
      <c r="F912" s="2" t="s">
        <v>2099</v>
      </c>
      <c r="G912" s="2" t="s">
        <v>2056</v>
      </c>
      <c r="H912" s="56" t="str">
        <f>Table1[[#This Row],[Tabela]]&amp;Table1[[#This Row],[Campo]]</f>
        <v>modesg_param_sfics_taxon_europeiaproperty_purpose_code</v>
      </c>
      <c r="I912" s="2" t="s">
        <v>2322</v>
      </c>
      <c r="J912" s="54">
        <f>VLOOKUP(Table1[[#This Row],[Status]],Auxiliar!$B$16:$C$24,2,0)</f>
        <v>7</v>
      </c>
      <c r="K912" s="2" t="s">
        <v>1173</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50000000000001" hidden="1" customHeight="1">
      <c r="B913" s="2" t="s">
        <v>26</v>
      </c>
      <c r="C913" s="2" t="s">
        <v>181</v>
      </c>
      <c r="D913" s="2" t="s">
        <v>1213</v>
      </c>
      <c r="E913" s="2" t="s">
        <v>38</v>
      </c>
      <c r="F913" s="2" t="s">
        <v>2099</v>
      </c>
      <c r="G913" s="2" t="s">
        <v>2057</v>
      </c>
      <c r="H913" s="56" t="str">
        <f>Table1[[#This Row],[Tabela]]&amp;Table1[[#This Row],[Campo]]</f>
        <v>modesg_param_sfics_taxon_europeiadabertur</v>
      </c>
      <c r="I913" s="2" t="s">
        <v>2322</v>
      </c>
      <c r="J913" s="42">
        <f>VLOOKUP(Table1[[#This Row],[Status]],Auxiliar!$B$16:$C$24,2,0)</f>
        <v>7</v>
      </c>
      <c r="K913" s="2" t="s">
        <v>1181</v>
      </c>
      <c r="L913" s="28" t="s">
        <v>1176</v>
      </c>
      <c r="M913" s="20" t="s">
        <v>1177</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50000000000001" hidden="1" customHeight="1">
      <c r="B914" s="2" t="s">
        <v>26</v>
      </c>
      <c r="C914" s="2" t="s">
        <v>181</v>
      </c>
      <c r="D914" s="2" t="s">
        <v>1213</v>
      </c>
      <c r="E914" s="2" t="s">
        <v>38</v>
      </c>
      <c r="F914" s="2" t="s">
        <v>2099</v>
      </c>
      <c r="G914" s="2" t="s">
        <v>2057</v>
      </c>
      <c r="H914" s="56" t="str">
        <f>Table1[[#This Row],[Tabela]]&amp;Table1[[#This Row],[Campo]]</f>
        <v>modesg_param_sfics_taxon_europeiadabertur</v>
      </c>
      <c r="I914" s="2" t="s">
        <v>2322</v>
      </c>
      <c r="J914" s="54">
        <f>VLOOKUP(Table1[[#This Row],[Status]],Auxiliar!$B$16:$C$24,2,0)</f>
        <v>7</v>
      </c>
      <c r="K914" s="2" t="s">
        <v>1173</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50000000000001" hidden="1" customHeight="1">
      <c r="B915" s="2" t="s">
        <v>26</v>
      </c>
      <c r="C915" s="2" t="s">
        <v>181</v>
      </c>
      <c r="D915" s="2" t="s">
        <v>1213</v>
      </c>
      <c r="E915" s="2" t="s">
        <v>38</v>
      </c>
      <c r="F915" s="2" t="s">
        <v>2099</v>
      </c>
      <c r="G915" s="2" t="s">
        <v>2058</v>
      </c>
      <c r="H915" s="56" t="str">
        <f>Table1[[#This Row],[Tabela]]&amp;Table1[[#This Row],[Campo]]</f>
        <v>modesg_param_sfics_taxon_europeiatipo_eqp</v>
      </c>
      <c r="I915" s="2" t="s">
        <v>2322</v>
      </c>
      <c r="J915" s="54">
        <f>VLOOKUP(Table1[[#This Row],[Status]],Auxiliar!$B$16:$C$24,2,0)</f>
        <v>7</v>
      </c>
      <c r="K915" s="2" t="s">
        <v>1181</v>
      </c>
      <c r="L915" s="28" t="s">
        <v>1176</v>
      </c>
      <c r="M915" s="20" t="s">
        <v>1177</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50000000000001" hidden="1" customHeight="1">
      <c r="B916" s="2" t="s">
        <v>26</v>
      </c>
      <c r="C916" s="2" t="s">
        <v>181</v>
      </c>
      <c r="D916" s="2" t="s">
        <v>1213</v>
      </c>
      <c r="E916" s="2" t="s">
        <v>38</v>
      </c>
      <c r="F916" s="2" t="s">
        <v>2099</v>
      </c>
      <c r="G916" s="2" t="s">
        <v>2058</v>
      </c>
      <c r="H916" s="56" t="str">
        <f>Table1[[#This Row],[Tabela]]&amp;Table1[[#This Row],[Campo]]</f>
        <v>modesg_param_sfics_taxon_europeiatipo_eqp</v>
      </c>
      <c r="I916" s="2" t="s">
        <v>2322</v>
      </c>
      <c r="J916" s="54">
        <f>VLOOKUP(Table1[[#This Row],[Status]],Auxiliar!$B$16:$C$24,2,0)</f>
        <v>7</v>
      </c>
      <c r="K916" s="2" t="s">
        <v>1173</v>
      </c>
      <c r="L916" s="28" t="s">
        <v>1176</v>
      </c>
      <c r="M916" s="20" t="s">
        <v>1177</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50000000000001" hidden="1" customHeight="1">
      <c r="B917" s="2" t="s">
        <v>26</v>
      </c>
      <c r="C917" s="2" t="s">
        <v>181</v>
      </c>
      <c r="D917" s="2" t="s">
        <v>1213</v>
      </c>
      <c r="E917" s="2" t="s">
        <v>38</v>
      </c>
      <c r="F917" s="2" t="s">
        <v>2099</v>
      </c>
      <c r="G917" s="2" t="s">
        <v>2059</v>
      </c>
      <c r="H917" s="56" t="str">
        <f>Table1[[#This Row],[Tabela]]&amp;Table1[[#This Row],[Campo]]</f>
        <v>modesg_param_sfics_taxon_europeiaconstruction_year</v>
      </c>
      <c r="I917" s="2" t="s">
        <v>2322</v>
      </c>
      <c r="J917" s="42">
        <f>VLOOKUP(Table1[[#This Row],[Status]],Auxiliar!$B$16:$C$24,2,0)</f>
        <v>7</v>
      </c>
      <c r="K917" s="2" t="s">
        <v>1181</v>
      </c>
      <c r="L917" s="28" t="s">
        <v>1176</v>
      </c>
      <c r="M917" s="20" t="s">
        <v>1177</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50000000000001" hidden="1" customHeight="1">
      <c r="B918" s="2" t="s">
        <v>26</v>
      </c>
      <c r="C918" s="2" t="s">
        <v>181</v>
      </c>
      <c r="D918" s="2" t="s">
        <v>1213</v>
      </c>
      <c r="E918" s="2" t="s">
        <v>38</v>
      </c>
      <c r="F918" s="2" t="s">
        <v>2099</v>
      </c>
      <c r="G918" s="2" t="s">
        <v>2059</v>
      </c>
      <c r="H918" s="56" t="str">
        <f>Table1[[#This Row],[Tabela]]&amp;Table1[[#This Row],[Campo]]</f>
        <v>modesg_param_sfics_taxon_europeiaconstruction_year</v>
      </c>
      <c r="I918" s="2" t="s">
        <v>2322</v>
      </c>
      <c r="J918" s="54">
        <f>VLOOKUP(Table1[[#This Row],[Status]],Auxiliar!$B$16:$C$24,2,0)</f>
        <v>7</v>
      </c>
      <c r="K918" s="2" t="s">
        <v>1173</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50000000000001" hidden="1" customHeight="1">
      <c r="B919" s="2" t="s">
        <v>26</v>
      </c>
      <c r="C919" s="2" t="s">
        <v>181</v>
      </c>
      <c r="D919" s="2" t="s">
        <v>1213</v>
      </c>
      <c r="E919" s="2" t="s">
        <v>38</v>
      </c>
      <c r="F919" s="2" t="s">
        <v>2099</v>
      </c>
      <c r="G919" s="2" t="s">
        <v>208</v>
      </c>
      <c r="H919" s="56" t="str">
        <f>Table1[[#This Row],[Tabela]]&amp;Table1[[#This Row],[Campo]]</f>
        <v>modesg_param_sfics_taxon_europeiaref_date</v>
      </c>
      <c r="I919" s="2" t="s">
        <v>2322</v>
      </c>
      <c r="J919" s="54">
        <f>VLOOKUP(Table1[[#This Row],[Status]],Auxiliar!$B$16:$C$24,2,0)</f>
        <v>7</v>
      </c>
      <c r="K919" s="2" t="s">
        <v>1181</v>
      </c>
      <c r="L919" s="28" t="s">
        <v>1176</v>
      </c>
      <c r="M919" s="20" t="s">
        <v>1177</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50000000000001" hidden="1" customHeight="1">
      <c r="B920" s="2" t="s">
        <v>26</v>
      </c>
      <c r="C920" s="2" t="s">
        <v>181</v>
      </c>
      <c r="D920" s="2" t="s">
        <v>1213</v>
      </c>
      <c r="E920" s="2" t="s">
        <v>38</v>
      </c>
      <c r="F920" s="2" t="s">
        <v>2099</v>
      </c>
      <c r="G920" s="2" t="s">
        <v>208</v>
      </c>
      <c r="H920" s="56" t="str">
        <f>Table1[[#This Row],[Tabela]]&amp;Table1[[#This Row],[Campo]]</f>
        <v>modesg_param_sfics_taxon_europeiaref_date</v>
      </c>
      <c r="I920" s="2" t="s">
        <v>2322</v>
      </c>
      <c r="J920" s="54">
        <f>VLOOKUP(Table1[[#This Row],[Status]],Auxiliar!$B$16:$C$24,2,0)</f>
        <v>7</v>
      </c>
      <c r="K920" s="2" t="s">
        <v>1173</v>
      </c>
      <c r="L920" s="28" t="s">
        <v>1176</v>
      </c>
      <c r="M920" s="20" t="s">
        <v>1177</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50000000000001" hidden="1" customHeight="1">
      <c r="B921" s="2" t="s">
        <v>26</v>
      </c>
      <c r="C921" s="2" t="s">
        <v>181</v>
      </c>
      <c r="D921" s="2" t="s">
        <v>1213</v>
      </c>
      <c r="E921" s="2" t="s">
        <v>38</v>
      </c>
      <c r="F921" s="2" t="s">
        <v>2099</v>
      </c>
      <c r="G921" s="2" t="s">
        <v>2060</v>
      </c>
      <c r="H921" s="56" t="str">
        <f>Table1[[#This Row],[Tabela]]&amp;Table1[[#This Row],[Campo]]</f>
        <v>modesg_param_sfics_taxon_europeiaquality_score</v>
      </c>
      <c r="I921" s="2" t="s">
        <v>2322</v>
      </c>
      <c r="J921" s="53">
        <f>VLOOKUP(Table1[[#This Row],[Status]],Auxiliar!$B$16:$C$24,2,0)</f>
        <v>7</v>
      </c>
      <c r="K921" s="2" t="s">
        <v>1181</v>
      </c>
      <c r="L921" s="28" t="s">
        <v>1176</v>
      </c>
      <c r="M921" s="20" t="s">
        <v>1177</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50000000000001" hidden="1" customHeight="1">
      <c r="B922" s="2" t="s">
        <v>26</v>
      </c>
      <c r="C922" s="2" t="s">
        <v>181</v>
      </c>
      <c r="D922" s="2" t="s">
        <v>1213</v>
      </c>
      <c r="E922" s="2" t="s">
        <v>38</v>
      </c>
      <c r="F922" s="2" t="s">
        <v>2099</v>
      </c>
      <c r="G922" s="2" t="s">
        <v>2060</v>
      </c>
      <c r="H922" s="56" t="str">
        <f>Table1[[#This Row],[Tabela]]&amp;Table1[[#This Row],[Campo]]</f>
        <v>modesg_param_sfics_taxon_europeiaquality_score</v>
      </c>
      <c r="I922" s="2" t="s">
        <v>2322</v>
      </c>
      <c r="J922" s="53">
        <f>VLOOKUP(Table1[[#This Row],[Status]],Auxiliar!$B$16:$C$24,2,0)</f>
        <v>7</v>
      </c>
      <c r="K922" s="2" t="s">
        <v>1173</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50000000000001" hidden="1" customHeight="1">
      <c r="B923" s="2" t="s">
        <v>26</v>
      </c>
      <c r="C923" s="2" t="s">
        <v>181</v>
      </c>
      <c r="D923" s="2" t="s">
        <v>1213</v>
      </c>
      <c r="E923" s="2" t="s">
        <v>38</v>
      </c>
      <c r="F923" s="2" t="s">
        <v>2099</v>
      </c>
      <c r="G923" s="2" t="s">
        <v>2415</v>
      </c>
      <c r="H923" s="56" t="str">
        <f>Table1[[#This Row],[Tabela]]&amp;Table1[[#This Row],[Campo]]</f>
        <v>modesg_param_sfics_taxon_europeiaprimary_energy_req_value</v>
      </c>
      <c r="I923" s="2" t="s">
        <v>2322</v>
      </c>
      <c r="J923" s="53">
        <f>VLOOKUP(Table1[[#This Row],[Status]],Auxiliar!$B$16:$C$24,2,0)</f>
        <v>7</v>
      </c>
      <c r="K923" s="2" t="s">
        <v>1181</v>
      </c>
      <c r="L923" s="28" t="s">
        <v>1176</v>
      </c>
      <c r="M923" s="20" t="s">
        <v>1177</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50000000000001" hidden="1" customHeight="1">
      <c r="B924" s="2" t="s">
        <v>26</v>
      </c>
      <c r="C924" s="2" t="s">
        <v>181</v>
      </c>
      <c r="D924" s="2" t="s">
        <v>1213</v>
      </c>
      <c r="E924" s="2" t="s">
        <v>38</v>
      </c>
      <c r="F924" s="2" t="s">
        <v>2099</v>
      </c>
      <c r="G924" s="2" t="s">
        <v>2415</v>
      </c>
      <c r="H924" s="56" t="str">
        <f>Table1[[#This Row],[Tabela]]&amp;Table1[[#This Row],[Campo]]</f>
        <v>modesg_param_sfics_taxon_europeiaprimary_energy_req_value</v>
      </c>
      <c r="I924" s="2" t="s">
        <v>2322</v>
      </c>
      <c r="J924" s="53">
        <f>VLOOKUP(Table1[[#This Row],[Status]],Auxiliar!$B$16:$C$24,2,0)</f>
        <v>7</v>
      </c>
      <c r="K924" s="2" t="s">
        <v>1173</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50000000000001" hidden="1" customHeight="1">
      <c r="B925" s="12" t="s">
        <v>26</v>
      </c>
      <c r="C925" s="12" t="s">
        <v>181</v>
      </c>
      <c r="D925" s="12" t="s">
        <v>1220</v>
      </c>
      <c r="E925" s="2" t="s">
        <v>38</v>
      </c>
      <c r="F925" s="12" t="s">
        <v>212</v>
      </c>
      <c r="G925" s="12" t="s">
        <v>38</v>
      </c>
      <c r="H925" s="57" t="str">
        <f>Table1[[#This Row],[Tabela]]&amp;Table1[[#This Row],[Campo]]</f>
        <v>modesg_inp_emss_vclsn.a.</v>
      </c>
      <c r="I925" s="2" t="s">
        <v>612</v>
      </c>
      <c r="J925" s="45">
        <f>VLOOKUP(Table1[[#This Row],[Status]],Auxiliar!$B$16:$C$24,2,0)</f>
        <v>1</v>
      </c>
      <c r="K925" s="20" t="s">
        <v>1167</v>
      </c>
      <c r="L925" s="244" t="s">
        <v>1176</v>
      </c>
      <c r="M925" s="20" t="s">
        <v>1177</v>
      </c>
      <c r="N925" s="47">
        <v>45546</v>
      </c>
      <c r="O925" s="20">
        <f>INDEX(Auxiliar!$D$5:$F$13,MATCH(Table1[[#This Row],[Tipologia_Testes]],Auxiliar!$B$5:$B$13,0),MATCH(Table1[[#This Row],[Complexidade]],Auxiliar!$D$4:$F$4,0))</f>
        <v>8</v>
      </c>
      <c r="P925" s="2" t="s">
        <v>1221</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50000000000001" hidden="1" customHeight="1">
      <c r="B926" s="12" t="s">
        <v>26</v>
      </c>
      <c r="C926" s="12" t="s">
        <v>181</v>
      </c>
      <c r="D926" s="12" t="s">
        <v>1220</v>
      </c>
      <c r="E926" s="2" t="s">
        <v>38</v>
      </c>
      <c r="F926" s="12" t="s">
        <v>212</v>
      </c>
      <c r="G926" s="12" t="s">
        <v>38</v>
      </c>
      <c r="H926" s="57" t="str">
        <f>Table1[[#This Row],[Tabela]]&amp;Table1[[#This Row],[Campo]]</f>
        <v>modesg_inp_emss_vclsn.a.</v>
      </c>
      <c r="I926" s="2" t="s">
        <v>612</v>
      </c>
      <c r="J926" s="45">
        <f>VLOOKUP(Table1[[#This Row],[Status]],Auxiliar!$B$16:$C$24,2,0)</f>
        <v>1</v>
      </c>
      <c r="K926" s="20" t="s">
        <v>1214</v>
      </c>
      <c r="L926" s="244" t="s">
        <v>1176</v>
      </c>
      <c r="M926" s="20" t="s">
        <v>1177</v>
      </c>
      <c r="N926" s="47">
        <v>45546</v>
      </c>
      <c r="O926" s="20">
        <f>INDEX(Auxiliar!$D$5:$F$13,MATCH(Table1[[#This Row],[Tipologia_Testes]],Auxiliar!$B$5:$B$13,0),MATCH(Table1[[#This Row],[Complexidade]],Auxiliar!$D$4:$F$4,0))</f>
        <v>0.5</v>
      </c>
      <c r="P926" s="2" t="s">
        <v>1222</v>
      </c>
      <c r="Q926" s="2" t="s">
        <v>1223</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50000000000001" hidden="1" customHeight="1">
      <c r="B927" s="12" t="s">
        <v>26</v>
      </c>
      <c r="C927" s="12" t="s">
        <v>181</v>
      </c>
      <c r="D927" s="12" t="s">
        <v>1220</v>
      </c>
      <c r="E927" s="2" t="s">
        <v>38</v>
      </c>
      <c r="F927" s="12" t="s">
        <v>213</v>
      </c>
      <c r="G927" s="12" t="s">
        <v>38</v>
      </c>
      <c r="H927" s="57" t="str">
        <f>Table1[[#This Row],[Tabela]]&amp;Table1[[#This Row],[Campo]]</f>
        <v>modesg_inp_km_medios_emss_vclsn.a.</v>
      </c>
      <c r="I927" s="2" t="s">
        <v>612</v>
      </c>
      <c r="J927" s="45">
        <f>VLOOKUP(Table1[[#This Row],[Status]],Auxiliar!$B$16:$C$24,2,0)</f>
        <v>1</v>
      </c>
      <c r="K927" s="20" t="s">
        <v>1167</v>
      </c>
      <c r="L927" s="21"/>
      <c r="M927" s="20" t="s">
        <v>1177</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50000000000001" hidden="1" customHeight="1">
      <c r="B928" s="12" t="s">
        <v>26</v>
      </c>
      <c r="C928" s="12" t="s">
        <v>181</v>
      </c>
      <c r="D928" s="12" t="s">
        <v>1220</v>
      </c>
      <c r="E928" s="2" t="s">
        <v>38</v>
      </c>
      <c r="F928" s="12" t="s">
        <v>213</v>
      </c>
      <c r="G928" s="12" t="s">
        <v>38</v>
      </c>
      <c r="H928" s="57" t="str">
        <f>Table1[[#This Row],[Tabela]]&amp;Table1[[#This Row],[Campo]]</f>
        <v>modesg_inp_km_medios_emss_vclsn.a.</v>
      </c>
      <c r="I928" s="2" t="s">
        <v>612</v>
      </c>
      <c r="J928" s="45">
        <f>VLOOKUP(Table1[[#This Row],[Status]],Auxiliar!$B$16:$C$24,2,0)</f>
        <v>1</v>
      </c>
      <c r="K928" s="20" t="s">
        <v>1214</v>
      </c>
      <c r="L928" s="21"/>
      <c r="M928" s="20" t="s">
        <v>1177</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50000000000001" hidden="1" customHeight="1">
      <c r="B929" s="12" t="s">
        <v>26</v>
      </c>
      <c r="C929" s="12" t="s">
        <v>181</v>
      </c>
      <c r="D929" s="12" t="s">
        <v>1224</v>
      </c>
      <c r="E929" s="2" t="s">
        <v>38</v>
      </c>
      <c r="F929" s="12" t="s">
        <v>214</v>
      </c>
      <c r="G929" s="12" t="s">
        <v>38</v>
      </c>
      <c r="H929" s="57" t="str">
        <f>Table1[[#This Row],[Tabela]]&amp;Table1[[#This Row],[Campo]]</f>
        <v>modesg_inp_empr_excl_parisn.a.</v>
      </c>
      <c r="I929" s="2" t="s">
        <v>612</v>
      </c>
      <c r="J929" s="45">
        <f>VLOOKUP(Table1[[#This Row],[Status]],Auxiliar!$B$16:$C$24,2,0)</f>
        <v>1</v>
      </c>
      <c r="K929" s="20" t="s">
        <v>1167</v>
      </c>
      <c r="L929" s="21"/>
      <c r="M929" s="20" t="s">
        <v>1177</v>
      </c>
      <c r="N929" s="47">
        <v>45491</v>
      </c>
      <c r="O929" s="20">
        <f>INDEX(Auxiliar!$D$5:$F$13,MATCH(Table1[[#This Row],[Tipologia_Testes]],Auxiliar!$B$5:$B$13,0),MATCH(Table1[[#This Row],[Complexidade]],Auxiliar!$D$4:$F$4,0))</f>
        <v>8</v>
      </c>
      <c r="P929" s="2" t="s">
        <v>1225</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50000000000001" hidden="1" customHeight="1">
      <c r="B930" s="12" t="s">
        <v>26</v>
      </c>
      <c r="C930" s="12" t="s">
        <v>181</v>
      </c>
      <c r="D930" s="12" t="s">
        <v>1224</v>
      </c>
      <c r="E930" s="2" t="s">
        <v>38</v>
      </c>
      <c r="F930" s="12" t="s">
        <v>214</v>
      </c>
      <c r="G930" s="12" t="s">
        <v>38</v>
      </c>
      <c r="H930" s="57" t="str">
        <f>Table1[[#This Row],[Tabela]]&amp;Table1[[#This Row],[Campo]]</f>
        <v>modesg_inp_empr_excl_parisn.a.</v>
      </c>
      <c r="I930" s="2" t="s">
        <v>612</v>
      </c>
      <c r="J930" s="45">
        <f>VLOOKUP(Table1[[#This Row],[Status]],Auxiliar!$B$16:$C$24,2,0)</f>
        <v>1</v>
      </c>
      <c r="K930" s="20" t="s">
        <v>1214</v>
      </c>
      <c r="L930" s="21"/>
      <c r="M930" s="20" t="s">
        <v>1177</v>
      </c>
      <c r="N930" s="47">
        <v>45491</v>
      </c>
      <c r="O930" s="20">
        <f>INDEX(Auxiliar!$D$5:$F$13,MATCH(Table1[[#This Row],[Tipologia_Testes]],Auxiliar!$B$5:$B$13,0),MATCH(Table1[[#This Row],[Complexidade]],Auxiliar!$D$4:$F$4,0))</f>
        <v>0.5</v>
      </c>
      <c r="P930" s="2" t="s">
        <v>1226</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50000000000001" hidden="1" customHeight="1">
      <c r="B931" s="12" t="s">
        <v>26</v>
      </c>
      <c r="C931" s="12" t="s">
        <v>181</v>
      </c>
      <c r="D931" s="12" t="s">
        <v>1227</v>
      </c>
      <c r="E931" s="2" t="s">
        <v>38</v>
      </c>
      <c r="F931" s="12" t="s">
        <v>215</v>
      </c>
      <c r="G931" s="12" t="s">
        <v>38</v>
      </c>
      <c r="H931" s="57" t="str">
        <f>Table1[[#This Row],[Tabela]]&amp;Table1[[#This Row],[Campo]]</f>
        <v>modesg_inp_nfrd_alinhamento_taxn.a.</v>
      </c>
      <c r="I931" s="2" t="s">
        <v>612</v>
      </c>
      <c r="J931" s="45">
        <f>VLOOKUP(Table1[[#This Row],[Status]],Auxiliar!$B$16:$C$24,2,0)</f>
        <v>1</v>
      </c>
      <c r="K931" s="20" t="s">
        <v>1167</v>
      </c>
      <c r="L931" s="21"/>
      <c r="M931" s="20" t="s">
        <v>1177</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50000000000001" hidden="1" customHeight="1">
      <c r="B932" s="12" t="s">
        <v>26</v>
      </c>
      <c r="C932" s="12" t="s">
        <v>181</v>
      </c>
      <c r="D932" s="12" t="s">
        <v>1227</v>
      </c>
      <c r="E932" s="2" t="s">
        <v>38</v>
      </c>
      <c r="F932" s="12" t="s">
        <v>215</v>
      </c>
      <c r="G932" s="12" t="s">
        <v>38</v>
      </c>
      <c r="H932" s="57" t="str">
        <f>Table1[[#This Row],[Tabela]]&amp;Table1[[#This Row],[Campo]]</f>
        <v>modesg_inp_nfrd_alinhamento_taxn.a.</v>
      </c>
      <c r="I932" s="2" t="s">
        <v>612</v>
      </c>
      <c r="J932" s="45">
        <f>VLOOKUP(Table1[[#This Row],[Status]],Auxiliar!$B$16:$C$24,2,0)</f>
        <v>1</v>
      </c>
      <c r="K932" s="20" t="s">
        <v>1214</v>
      </c>
      <c r="L932" s="21"/>
      <c r="M932" s="20" t="s">
        <v>1177</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50000000000001" hidden="1" customHeight="1">
      <c r="B933" s="12" t="s">
        <v>26</v>
      </c>
      <c r="C933" s="12" t="s">
        <v>181</v>
      </c>
      <c r="D933" s="12" t="s">
        <v>1228</v>
      </c>
      <c r="E933" s="2" t="s">
        <v>38</v>
      </c>
      <c r="F933" s="12" t="s">
        <v>216</v>
      </c>
      <c r="G933" s="12" t="s">
        <v>38</v>
      </c>
      <c r="H933" s="57" t="str">
        <f>Table1[[#This Row],[Tabela]]&amp;Table1[[#This Row],[Campo]]</f>
        <v>modesg_inp_risco_fisicon.a.</v>
      </c>
      <c r="I933" s="2" t="s">
        <v>612</v>
      </c>
      <c r="J933" s="45">
        <f>VLOOKUP(Table1[[#This Row],[Status]],Auxiliar!$B$16:$C$24,2,0)</f>
        <v>1</v>
      </c>
      <c r="K933" s="20" t="s">
        <v>1167</v>
      </c>
      <c r="L933" s="20" t="s">
        <v>1176</v>
      </c>
      <c r="M933" s="20" t="s">
        <v>1177</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50000000000001" hidden="1" customHeight="1">
      <c r="B934" s="12" t="s">
        <v>26</v>
      </c>
      <c r="C934" s="12" t="s">
        <v>181</v>
      </c>
      <c r="D934" s="12" t="s">
        <v>1228</v>
      </c>
      <c r="E934" s="2" t="s">
        <v>38</v>
      </c>
      <c r="F934" s="12" t="s">
        <v>216</v>
      </c>
      <c r="G934" s="12" t="s">
        <v>38</v>
      </c>
      <c r="H934" s="57" t="str">
        <f>Table1[[#This Row],[Tabela]]&amp;Table1[[#This Row],[Campo]]</f>
        <v>modesg_inp_risco_fisicon.a.</v>
      </c>
      <c r="I934" s="2" t="s">
        <v>612</v>
      </c>
      <c r="J934" s="45">
        <f>VLOOKUP(Table1[[#This Row],[Status]],Auxiliar!$B$16:$C$24,2,0)</f>
        <v>1</v>
      </c>
      <c r="K934" s="20" t="s">
        <v>1214</v>
      </c>
      <c r="L934" s="20" t="s">
        <v>1168</v>
      </c>
      <c r="M934" s="20" t="s">
        <v>1177</v>
      </c>
      <c r="N934" s="47">
        <v>45485</v>
      </c>
      <c r="O934" s="20">
        <f>INDEX(Auxiliar!$D$5:$F$13,MATCH(Table1[[#This Row],[Tipologia_Testes]],Auxiliar!$B$5:$B$13,0),MATCH(Table1[[#This Row],[Complexidade]],Auxiliar!$D$4:$F$4,0))</f>
        <v>0.5</v>
      </c>
      <c r="P934" s="2" t="s">
        <v>1226</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50000000000001" hidden="1" customHeight="1">
      <c r="B935" s="12" t="s">
        <v>26</v>
      </c>
      <c r="C935" s="12" t="s">
        <v>181</v>
      </c>
      <c r="D935" s="12" t="s">
        <v>1220</v>
      </c>
      <c r="E935" s="2" t="s">
        <v>38</v>
      </c>
      <c r="F935" s="12" t="s">
        <v>217</v>
      </c>
      <c r="G935" s="12" t="s">
        <v>38</v>
      </c>
      <c r="H935" s="57" t="str">
        <f>Table1[[#This Row],[Tabela]]&amp;Table1[[#This Row],[Campo]]</f>
        <v>modesg_inp_emss_scibn.a.</v>
      </c>
      <c r="I935" s="2" t="s">
        <v>612</v>
      </c>
      <c r="J935" s="45">
        <f>VLOOKUP(Table1[[#This Row],[Status]],Auxiliar!$B$16:$C$24,2,0)</f>
        <v>1</v>
      </c>
      <c r="K935" s="20" t="s">
        <v>1167</v>
      </c>
      <c r="L935" s="20" t="s">
        <v>1176</v>
      </c>
      <c r="M935" s="20" t="s">
        <v>1177</v>
      </c>
      <c r="N935" s="47">
        <v>45490</v>
      </c>
      <c r="O935" s="20">
        <f>INDEX(Auxiliar!$D$5:$F$13,MATCH(Table1[[#This Row],[Tipologia_Testes]],Auxiliar!$B$5:$B$13,0),MATCH(Table1[[#This Row],[Complexidade]],Auxiliar!$D$4:$F$4,0))</f>
        <v>8</v>
      </c>
      <c r="P935" s="2"/>
      <c r="Q935" s="2" t="s">
        <v>1223</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50000000000001" hidden="1" customHeight="1">
      <c r="B936" s="12" t="s">
        <v>26</v>
      </c>
      <c r="C936" s="12" t="s">
        <v>181</v>
      </c>
      <c r="D936" s="12" t="s">
        <v>1220</v>
      </c>
      <c r="E936" s="2" t="s">
        <v>38</v>
      </c>
      <c r="F936" s="12" t="s">
        <v>217</v>
      </c>
      <c r="G936" s="12" t="s">
        <v>38</v>
      </c>
      <c r="H936" s="57" t="str">
        <f>Table1[[#This Row],[Tabela]]&amp;Table1[[#This Row],[Campo]]</f>
        <v>modesg_inp_emss_scibn.a.</v>
      </c>
      <c r="I936" s="2" t="s">
        <v>612</v>
      </c>
      <c r="J936" s="45">
        <f>VLOOKUP(Table1[[#This Row],[Status]],Auxiliar!$B$16:$C$24,2,0)</f>
        <v>1</v>
      </c>
      <c r="K936" s="20" t="s">
        <v>1214</v>
      </c>
      <c r="L936" s="20" t="s">
        <v>1168</v>
      </c>
      <c r="M936" s="20" t="s">
        <v>1177</v>
      </c>
      <c r="N936" s="47">
        <v>45490</v>
      </c>
      <c r="O936" s="20">
        <f>INDEX(Auxiliar!$D$5:$F$13,MATCH(Table1[[#This Row],[Tipologia_Testes]],Auxiliar!$B$5:$B$13,0),MATCH(Table1[[#This Row],[Complexidade]],Auxiliar!$D$4:$F$4,0))</f>
        <v>0.5</v>
      </c>
      <c r="P936" s="2"/>
      <c r="Q936" s="2" t="s">
        <v>1223</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50000000000001" hidden="1" customHeight="1">
      <c r="B937" s="12" t="s">
        <v>26</v>
      </c>
      <c r="C937" s="12" t="s">
        <v>181</v>
      </c>
      <c r="D937" s="12" t="s">
        <v>1220</v>
      </c>
      <c r="E937" s="2" t="s">
        <v>38</v>
      </c>
      <c r="F937" s="12" t="s">
        <v>218</v>
      </c>
      <c r="G937" s="12" t="s">
        <v>38</v>
      </c>
      <c r="H937" s="57" t="str">
        <f>Table1[[#This Row],[Tabela]]&amp;Table1[[#This Row],[Campo]]</f>
        <v>modesg_inp_emss_nacen.a.</v>
      </c>
      <c r="I937" s="2" t="s">
        <v>612</v>
      </c>
      <c r="J937" s="45">
        <f>VLOOKUP(Table1[[#This Row],[Status]],Auxiliar!$B$16:$C$24,2,0)</f>
        <v>1</v>
      </c>
      <c r="K937" s="20" t="s">
        <v>1167</v>
      </c>
      <c r="L937" s="20" t="s">
        <v>1176</v>
      </c>
      <c r="M937" s="20" t="s">
        <v>1177</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50000000000001" hidden="1" customHeight="1">
      <c r="B938" s="12" t="s">
        <v>26</v>
      </c>
      <c r="C938" s="12" t="s">
        <v>181</v>
      </c>
      <c r="D938" s="12" t="s">
        <v>1220</v>
      </c>
      <c r="E938" s="2" t="s">
        <v>38</v>
      </c>
      <c r="F938" s="12" t="s">
        <v>218</v>
      </c>
      <c r="G938" s="12" t="s">
        <v>38</v>
      </c>
      <c r="H938" s="57" t="str">
        <f>Table1[[#This Row],[Tabela]]&amp;Table1[[#This Row],[Campo]]</f>
        <v>modesg_inp_emss_nacen.a.</v>
      </c>
      <c r="I938" s="2" t="s">
        <v>612</v>
      </c>
      <c r="J938" s="45">
        <f>VLOOKUP(Table1[[#This Row],[Status]],Auxiliar!$B$16:$C$24,2,0)</f>
        <v>1</v>
      </c>
      <c r="K938" s="20" t="s">
        <v>1214</v>
      </c>
      <c r="L938" s="20" t="s">
        <v>1168</v>
      </c>
      <c r="M938" s="20" t="s">
        <v>1177</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50000000000001" hidden="1" customHeight="1">
      <c r="B939" s="12" t="s">
        <v>26</v>
      </c>
      <c r="C939" s="12" t="s">
        <v>181</v>
      </c>
      <c r="D939" s="12" t="s">
        <v>1220</v>
      </c>
      <c r="E939" s="2" t="s">
        <v>38</v>
      </c>
      <c r="F939" s="12" t="s">
        <v>219</v>
      </c>
      <c r="G939" s="12" t="s">
        <v>38</v>
      </c>
      <c r="H939" s="57" t="str">
        <f>Table1[[#This Row],[Tabela]]&amp;Table1[[#This Row],[Campo]]</f>
        <v>modesg_inp_emss_bens_imoveisn.a.</v>
      </c>
      <c r="I939" s="2" t="s">
        <v>612</v>
      </c>
      <c r="J939" s="45">
        <f>VLOOKUP(Table1[[#This Row],[Status]],Auxiliar!$B$16:$C$24,2,0)</f>
        <v>1</v>
      </c>
      <c r="K939" s="20" t="s">
        <v>1167</v>
      </c>
      <c r="L939" s="20" t="s">
        <v>1176</v>
      </c>
      <c r="M939" s="20" t="s">
        <v>1177</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50000000000001" hidden="1" customHeight="1">
      <c r="B940" s="12" t="s">
        <v>26</v>
      </c>
      <c r="C940" s="12" t="s">
        <v>181</v>
      </c>
      <c r="D940" s="12" t="s">
        <v>1220</v>
      </c>
      <c r="E940" s="2" t="s">
        <v>38</v>
      </c>
      <c r="F940" s="12" t="s">
        <v>219</v>
      </c>
      <c r="G940" s="12" t="s">
        <v>38</v>
      </c>
      <c r="H940" s="57" t="str">
        <f>Table1[[#This Row],[Tabela]]&amp;Table1[[#This Row],[Campo]]</f>
        <v>modesg_inp_emss_bens_imoveisn.a.</v>
      </c>
      <c r="I940" s="2" t="s">
        <v>612</v>
      </c>
      <c r="J940" s="45">
        <f>VLOOKUP(Table1[[#This Row],[Status]],Auxiliar!$B$16:$C$24,2,0)</f>
        <v>1</v>
      </c>
      <c r="K940" s="20" t="s">
        <v>1214</v>
      </c>
      <c r="L940" s="20" t="s">
        <v>1168</v>
      </c>
      <c r="M940" s="20" t="s">
        <v>1177</v>
      </c>
      <c r="N940" s="47">
        <v>45546</v>
      </c>
      <c r="O940" s="20">
        <f>INDEX(Auxiliar!$D$5:$F$13,MATCH(Table1[[#This Row],[Tipologia_Testes]],Auxiliar!$B$5:$B$13,0),MATCH(Table1[[#This Row],[Complexidade]],Auxiliar!$D$4:$F$4,0))</f>
        <v>0.5</v>
      </c>
      <c r="P940" s="2" t="s">
        <v>1229</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50000000000001" hidden="1" customHeight="1">
      <c r="B941" s="12" t="s">
        <v>26</v>
      </c>
      <c r="C941" s="12" t="s">
        <v>181</v>
      </c>
      <c r="D941" s="12" t="s">
        <v>1220</v>
      </c>
      <c r="E941" s="2" t="s">
        <v>38</v>
      </c>
      <c r="F941" s="12" t="s">
        <v>212</v>
      </c>
      <c r="G941" s="12" t="s">
        <v>208</v>
      </c>
      <c r="H941" s="57" t="str">
        <f>Table1[[#This Row],[Tabela]]&amp;Table1[[#This Row],[Campo]]</f>
        <v>modesg_inp_emss_vclsref_date</v>
      </c>
      <c r="I941" s="2" t="s">
        <v>612</v>
      </c>
      <c r="J941" s="45">
        <f>VLOOKUP(Table1[[#This Row],[Status]],Auxiliar!$B$16:$C$24,2,0)</f>
        <v>1</v>
      </c>
      <c r="K941" s="20" t="s">
        <v>1181</v>
      </c>
      <c r="L941" s="20" t="s">
        <v>1176</v>
      </c>
      <c r="M941" s="20" t="s">
        <v>1178</v>
      </c>
      <c r="N941" s="47">
        <v>45546</v>
      </c>
      <c r="O941" s="20">
        <f>INDEX(Auxiliar!$D$5:$F$13,MATCH(Table1[[#This Row],[Tipologia_Testes]],Auxiliar!$B$5:$B$13,0),MATCH(Table1[[#This Row],[Complexidade]],Auxiliar!$D$4:$F$4,0))</f>
        <v>0.5</v>
      </c>
      <c r="P941" s="2" t="s">
        <v>1230</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599999999999994" hidden="1" customHeight="1">
      <c r="B942" s="12" t="s">
        <v>26</v>
      </c>
      <c r="C942" s="12" t="s">
        <v>181</v>
      </c>
      <c r="D942" s="12" t="s">
        <v>1220</v>
      </c>
      <c r="E942" s="2" t="s">
        <v>38</v>
      </c>
      <c r="F942" s="12" t="s">
        <v>212</v>
      </c>
      <c r="G942" s="12" t="s">
        <v>220</v>
      </c>
      <c r="H942" s="57" t="str">
        <f>Table1[[#This Row],[Tabela]]&amp;Table1[[#This Row],[Campo]]</f>
        <v>modesg_inp_emss_vclsnome_regiao</v>
      </c>
      <c r="I942" s="2" t="s">
        <v>612</v>
      </c>
      <c r="J942" s="45">
        <f>VLOOKUP(Table1[[#This Row],[Status]],Auxiliar!$B$16:$C$24,2,0)</f>
        <v>1</v>
      </c>
      <c r="K942" s="20" t="s">
        <v>1173</v>
      </c>
      <c r="L942" s="20" t="s">
        <v>1168</v>
      </c>
      <c r="M942" s="20" t="s">
        <v>1178</v>
      </c>
      <c r="N942" s="47">
        <v>45546</v>
      </c>
      <c r="O942" s="20">
        <f>INDEX(Auxiliar!$D$5:$F$13,MATCH(Table1[[#This Row],[Tipologia_Testes]],Auxiliar!$B$5:$B$13,0),MATCH(Table1[[#This Row],[Complexidade]],Auxiliar!$D$4:$F$4,0))</f>
        <v>0.1</v>
      </c>
      <c r="P942" s="2" t="s">
        <v>1231</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50000000000001" hidden="1" customHeight="1">
      <c r="B943" s="12" t="s">
        <v>26</v>
      </c>
      <c r="C943" s="12" t="s">
        <v>181</v>
      </c>
      <c r="D943" s="12" t="s">
        <v>1220</v>
      </c>
      <c r="E943" s="2" t="s">
        <v>38</v>
      </c>
      <c r="F943" s="12" t="s">
        <v>212</v>
      </c>
      <c r="G943" s="12" t="s">
        <v>220</v>
      </c>
      <c r="H943" s="57" t="str">
        <f>Table1[[#This Row],[Tabela]]&amp;Table1[[#This Row],[Campo]]</f>
        <v>modesg_inp_emss_vclsnome_regiao</v>
      </c>
      <c r="I943" s="2" t="s">
        <v>612</v>
      </c>
      <c r="J943" s="45">
        <f>VLOOKUP(Table1[[#This Row],[Status]],Auxiliar!$B$16:$C$24,2,0)</f>
        <v>1</v>
      </c>
      <c r="K943" s="20" t="s">
        <v>1181</v>
      </c>
      <c r="L943" s="20" t="s">
        <v>1168</v>
      </c>
      <c r="M943" s="20" t="s">
        <v>1178</v>
      </c>
      <c r="N943" s="47">
        <v>45546</v>
      </c>
      <c r="O943" s="20">
        <f>INDEX(Auxiliar!$D$5:$F$13,MATCH(Table1[[#This Row],[Tipologia_Testes]],Auxiliar!$B$5:$B$13,0),MATCH(Table1[[#This Row],[Complexidade]],Auxiliar!$D$4:$F$4,0))</f>
        <v>0.5</v>
      </c>
      <c r="P943" s="22" t="s">
        <v>1232</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599999999999994" hidden="1" customHeight="1">
      <c r="B944" s="12" t="s">
        <v>26</v>
      </c>
      <c r="C944" s="12" t="s">
        <v>181</v>
      </c>
      <c r="D944" s="12" t="s">
        <v>1220</v>
      </c>
      <c r="E944" s="2" t="s">
        <v>38</v>
      </c>
      <c r="F944" s="12" t="s">
        <v>212</v>
      </c>
      <c r="G944" s="12" t="s">
        <v>221</v>
      </c>
      <c r="H944" s="57" t="str">
        <f>Table1[[#This Row],[Tabela]]&amp;Table1[[#This Row],[Campo]]</f>
        <v>modesg_inp_emss_vclsnome_pais</v>
      </c>
      <c r="I944" s="2" t="s">
        <v>612</v>
      </c>
      <c r="J944" s="45">
        <f>VLOOKUP(Table1[[#This Row],[Status]],Auxiliar!$B$16:$C$24,2,0)</f>
        <v>1</v>
      </c>
      <c r="K944" s="20" t="s">
        <v>1173</v>
      </c>
      <c r="L944" s="2" t="s">
        <v>1168</v>
      </c>
      <c r="M944" s="20" t="s">
        <v>1178</v>
      </c>
      <c r="N944" s="47">
        <v>45546</v>
      </c>
      <c r="O944" s="20">
        <f>INDEX(Auxiliar!$D$5:$F$13,MATCH(Table1[[#This Row],[Tipologia_Testes]],Auxiliar!$B$5:$B$13,0),MATCH(Table1[[#This Row],[Complexidade]],Auxiliar!$D$4:$F$4,0))</f>
        <v>0.1</v>
      </c>
      <c r="P944" s="2" t="s">
        <v>1231</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50000000000001" hidden="1" customHeight="1">
      <c r="B945" s="12" t="s">
        <v>26</v>
      </c>
      <c r="C945" s="12" t="s">
        <v>181</v>
      </c>
      <c r="D945" s="12" t="s">
        <v>1220</v>
      </c>
      <c r="E945" s="2" t="s">
        <v>38</v>
      </c>
      <c r="F945" s="12" t="s">
        <v>212</v>
      </c>
      <c r="G945" s="12" t="s">
        <v>221</v>
      </c>
      <c r="H945" s="57" t="str">
        <f>Table1[[#This Row],[Tabela]]&amp;Table1[[#This Row],[Campo]]</f>
        <v>modesg_inp_emss_vclsnome_pais</v>
      </c>
      <c r="I945" s="2" t="s">
        <v>612</v>
      </c>
      <c r="J945" s="45">
        <f>VLOOKUP(Table1[[#This Row],[Status]],Auxiliar!$B$16:$C$24,2,0)</f>
        <v>1</v>
      </c>
      <c r="K945" s="20" t="s">
        <v>1181</v>
      </c>
      <c r="L945" s="2" t="s">
        <v>1168</v>
      </c>
      <c r="M945" s="20" t="s">
        <v>1178</v>
      </c>
      <c r="N945" s="47">
        <v>45546</v>
      </c>
      <c r="O945" s="20">
        <f>INDEX(Auxiliar!$D$5:$F$13,MATCH(Table1[[#This Row],[Tipologia_Testes]],Auxiliar!$B$5:$B$13,0),MATCH(Table1[[#This Row],[Complexidade]],Auxiliar!$D$4:$F$4,0))</f>
        <v>0.5</v>
      </c>
      <c r="P945" s="22" t="s">
        <v>1232</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50000000000001" hidden="1" customHeight="1">
      <c r="B946" s="12" t="s">
        <v>26</v>
      </c>
      <c r="C946" s="12" t="s">
        <v>181</v>
      </c>
      <c r="D946" s="12" t="s">
        <v>1220</v>
      </c>
      <c r="E946" s="2" t="s">
        <v>38</v>
      </c>
      <c r="F946" s="12" t="s">
        <v>212</v>
      </c>
      <c r="G946" s="12" t="s">
        <v>222</v>
      </c>
      <c r="H946" s="57" t="str">
        <f>Table1[[#This Row],[Tabela]]&amp;Table1[[#This Row],[Campo]]</f>
        <v>modesg_inp_emss_vclsnome_estado</v>
      </c>
      <c r="I946" s="2" t="s">
        <v>612</v>
      </c>
      <c r="J946" s="45">
        <f>VLOOKUP(Table1[[#This Row],[Status]],Auxiliar!$B$16:$C$24,2,0)</f>
        <v>1</v>
      </c>
      <c r="K946" s="20" t="s">
        <v>1181</v>
      </c>
      <c r="L946" s="20" t="s">
        <v>1176</v>
      </c>
      <c r="M946" s="20" t="s">
        <v>1178</v>
      </c>
      <c r="N946" s="47">
        <v>45546</v>
      </c>
      <c r="O946" s="20">
        <f>INDEX(Auxiliar!$D$5:$F$13,MATCH(Table1[[#This Row],[Tipologia_Testes]],Auxiliar!$B$5:$B$13,0),MATCH(Table1[[#This Row],[Complexidade]],Auxiliar!$D$4:$F$4,0))</f>
        <v>0.5</v>
      </c>
      <c r="P946" s="2" t="s">
        <v>1230</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50000000000001" hidden="1" customHeight="1">
      <c r="B947" s="12" t="s">
        <v>26</v>
      </c>
      <c r="C947" s="12" t="s">
        <v>181</v>
      </c>
      <c r="D947" s="12" t="s">
        <v>1220</v>
      </c>
      <c r="E947" s="2" t="s">
        <v>38</v>
      </c>
      <c r="F947" s="12" t="s">
        <v>212</v>
      </c>
      <c r="G947" s="12" t="s">
        <v>223</v>
      </c>
      <c r="H947" s="57" t="str">
        <f>Table1[[#This Row],[Tabela]]&amp;Table1[[#This Row],[Campo]]</f>
        <v>modesg_inp_emss_vclstipo_veiculo</v>
      </c>
      <c r="I947" s="2" t="s">
        <v>612</v>
      </c>
      <c r="J947" s="45">
        <f>VLOOKUP(Table1[[#This Row],[Status]],Auxiliar!$B$16:$C$24,2,0)</f>
        <v>1</v>
      </c>
      <c r="K947" s="20" t="s">
        <v>1173</v>
      </c>
      <c r="L947" s="20" t="s">
        <v>1176</v>
      </c>
      <c r="M947" s="20" t="s">
        <v>1178</v>
      </c>
      <c r="N947" s="47">
        <v>45546</v>
      </c>
      <c r="O947" s="20">
        <f>INDEX(Auxiliar!$D$5:$F$13,MATCH(Table1[[#This Row],[Tipologia_Testes]],Auxiliar!$B$5:$B$13,0),MATCH(Table1[[#This Row],[Complexidade]],Auxiliar!$D$4:$F$4,0))</f>
        <v>0.1</v>
      </c>
      <c r="P947" s="2" t="s">
        <v>1231</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50000000000001" hidden="1" customHeight="1">
      <c r="B948" s="12" t="s">
        <v>26</v>
      </c>
      <c r="C948" s="12" t="s">
        <v>181</v>
      </c>
      <c r="D948" s="12" t="s">
        <v>1220</v>
      </c>
      <c r="E948" s="2" t="s">
        <v>38</v>
      </c>
      <c r="F948" s="12" t="s">
        <v>212</v>
      </c>
      <c r="G948" s="12" t="s">
        <v>223</v>
      </c>
      <c r="H948" s="57" t="str">
        <f>Table1[[#This Row],[Tabela]]&amp;Table1[[#This Row],[Campo]]</f>
        <v>modesg_inp_emss_vclstipo_veiculo</v>
      </c>
      <c r="I948" s="2" t="s">
        <v>612</v>
      </c>
      <c r="J948" s="45">
        <f>VLOOKUP(Table1[[#This Row],[Status]],Auxiliar!$B$16:$C$24,2,0)</f>
        <v>1</v>
      </c>
      <c r="K948" s="20" t="s">
        <v>1181</v>
      </c>
      <c r="L948" s="20" t="s">
        <v>1176</v>
      </c>
      <c r="M948" s="20" t="s">
        <v>1178</v>
      </c>
      <c r="N948" s="47">
        <v>45546</v>
      </c>
      <c r="O948" s="20">
        <f>INDEX(Auxiliar!$D$5:$F$13,MATCH(Table1[[#This Row],[Tipologia_Testes]],Auxiliar!$B$5:$B$13,0),MATCH(Table1[[#This Row],[Complexidade]],Auxiliar!$D$4:$F$4,0))</f>
        <v>0.5</v>
      </c>
      <c r="P948" s="2" t="s">
        <v>1230</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50000000000001" hidden="1" customHeight="1">
      <c r="B949" s="12" t="s">
        <v>26</v>
      </c>
      <c r="C949" s="12" t="s">
        <v>181</v>
      </c>
      <c r="D949" s="12" t="s">
        <v>1220</v>
      </c>
      <c r="E949" s="2" t="s">
        <v>38</v>
      </c>
      <c r="F949" s="12" t="s">
        <v>212</v>
      </c>
      <c r="G949" s="12" t="s">
        <v>224</v>
      </c>
      <c r="H949" s="57" t="str">
        <f>Table1[[#This Row],[Tabela]]&amp;Table1[[#This Row],[Campo]]</f>
        <v>modesg_inp_emss_vclstipo_motor</v>
      </c>
      <c r="I949" s="2" t="s">
        <v>612</v>
      </c>
      <c r="J949" s="45">
        <f>VLOOKUP(Table1[[#This Row],[Status]],Auxiliar!$B$16:$C$24,2,0)</f>
        <v>1</v>
      </c>
      <c r="K949" s="20" t="s">
        <v>1173</v>
      </c>
      <c r="L949" s="20" t="s">
        <v>1176</v>
      </c>
      <c r="M949" s="20" t="s">
        <v>1178</v>
      </c>
      <c r="N949" s="47">
        <v>45546</v>
      </c>
      <c r="O949" s="20">
        <f>INDEX(Auxiliar!$D$5:$F$13,MATCH(Table1[[#This Row],[Tipologia_Testes]],Auxiliar!$B$5:$B$13,0),MATCH(Table1[[#This Row],[Complexidade]],Auxiliar!$D$4:$F$4,0))</f>
        <v>0.1</v>
      </c>
      <c r="P949" s="2" t="s">
        <v>1231</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50000000000001" hidden="1" customHeight="1">
      <c r="B950" s="12" t="s">
        <v>26</v>
      </c>
      <c r="C950" s="12" t="s">
        <v>181</v>
      </c>
      <c r="D950" s="12" t="s">
        <v>1220</v>
      </c>
      <c r="E950" s="2" t="s">
        <v>38</v>
      </c>
      <c r="F950" s="12" t="s">
        <v>212</v>
      </c>
      <c r="G950" s="12" t="s">
        <v>224</v>
      </c>
      <c r="H950" s="57" t="str">
        <f>Table1[[#This Row],[Tabela]]&amp;Table1[[#This Row],[Campo]]</f>
        <v>modesg_inp_emss_vclstipo_motor</v>
      </c>
      <c r="I950" s="2" t="s">
        <v>612</v>
      </c>
      <c r="J950" s="45">
        <f>VLOOKUP(Table1[[#This Row],[Status]],Auxiliar!$B$16:$C$24,2,0)</f>
        <v>1</v>
      </c>
      <c r="K950" s="20" t="s">
        <v>1181</v>
      </c>
      <c r="L950" s="20" t="s">
        <v>1176</v>
      </c>
      <c r="M950" s="20" t="s">
        <v>1178</v>
      </c>
      <c r="N950" s="47">
        <v>45546</v>
      </c>
      <c r="O950" s="20">
        <f>INDEX(Auxiliar!$D$5:$F$13,MATCH(Table1[[#This Row],[Tipologia_Testes]],Auxiliar!$B$5:$B$13,0),MATCH(Table1[[#This Row],[Complexidade]],Auxiliar!$D$4:$F$4,0))</f>
        <v>0.5</v>
      </c>
      <c r="P950" s="2" t="s">
        <v>1230</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599999999999994" hidden="1" customHeight="1">
      <c r="B951" s="12" t="s">
        <v>26</v>
      </c>
      <c r="C951" s="12" t="s">
        <v>181</v>
      </c>
      <c r="D951" s="12" t="s">
        <v>1220</v>
      </c>
      <c r="E951" s="2" t="s">
        <v>38</v>
      </c>
      <c r="F951" s="12" t="s">
        <v>212</v>
      </c>
      <c r="G951" s="12" t="s">
        <v>225</v>
      </c>
      <c r="H951" s="57" t="str">
        <f>Table1[[#This Row],[Tabela]]&amp;Table1[[#This Row],[Campo]]</f>
        <v>modesg_inp_emss_vclsmarca</v>
      </c>
      <c r="I951" s="2" t="s">
        <v>612</v>
      </c>
      <c r="J951" s="45">
        <f>VLOOKUP(Table1[[#This Row],[Status]],Auxiliar!$B$16:$C$24,2,0)</f>
        <v>1</v>
      </c>
      <c r="K951" s="20" t="s">
        <v>1173</v>
      </c>
      <c r="L951" s="2" t="s">
        <v>1168</v>
      </c>
      <c r="M951" s="20" t="s">
        <v>1178</v>
      </c>
      <c r="N951" s="47">
        <v>45546</v>
      </c>
      <c r="O951" s="20">
        <f>INDEX(Auxiliar!$D$5:$F$13,MATCH(Table1[[#This Row],[Tipologia_Testes]],Auxiliar!$B$5:$B$13,0),MATCH(Table1[[#This Row],[Complexidade]],Auxiliar!$D$4:$F$4,0))</f>
        <v>0.1</v>
      </c>
      <c r="P951" s="2" t="s">
        <v>1231</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50000000000001" hidden="1" customHeight="1">
      <c r="B952" s="12" t="s">
        <v>26</v>
      </c>
      <c r="C952" s="12" t="s">
        <v>181</v>
      </c>
      <c r="D952" s="12" t="s">
        <v>1220</v>
      </c>
      <c r="E952" s="2" t="s">
        <v>38</v>
      </c>
      <c r="F952" s="12" t="s">
        <v>212</v>
      </c>
      <c r="G952" s="12" t="s">
        <v>225</v>
      </c>
      <c r="H952" s="57" t="str">
        <f>Table1[[#This Row],[Tabela]]&amp;Table1[[#This Row],[Campo]]</f>
        <v>modesg_inp_emss_vclsmarca</v>
      </c>
      <c r="I952" s="2" t="s">
        <v>612</v>
      </c>
      <c r="J952" s="45">
        <f>VLOOKUP(Table1[[#This Row],[Status]],Auxiliar!$B$16:$C$24,2,0)</f>
        <v>1</v>
      </c>
      <c r="K952" s="20" t="s">
        <v>1181</v>
      </c>
      <c r="L952" s="2" t="s">
        <v>1168</v>
      </c>
      <c r="M952" s="20" t="s">
        <v>1178</v>
      </c>
      <c r="N952" s="47">
        <v>45546</v>
      </c>
      <c r="O952" s="20">
        <f>INDEX(Auxiliar!$D$5:$F$13,MATCH(Table1[[#This Row],[Tipologia_Testes]],Auxiliar!$B$5:$B$13,0),MATCH(Table1[[#This Row],[Complexidade]],Auxiliar!$D$4:$F$4,0))</f>
        <v>0.5</v>
      </c>
      <c r="P952" s="22" t="s">
        <v>1232</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599999999999994" hidden="1" customHeight="1">
      <c r="B953" s="12" t="s">
        <v>26</v>
      </c>
      <c r="C953" s="12" t="s">
        <v>181</v>
      </c>
      <c r="D953" s="12" t="s">
        <v>1220</v>
      </c>
      <c r="E953" s="2" t="s">
        <v>38</v>
      </c>
      <c r="F953" s="12" t="s">
        <v>212</v>
      </c>
      <c r="G953" s="12" t="s">
        <v>226</v>
      </c>
      <c r="H953" s="57" t="str">
        <f>Table1[[#This Row],[Tabela]]&amp;Table1[[#This Row],[Campo]]</f>
        <v>modesg_inp_emss_vclsmodelo</v>
      </c>
      <c r="I953" s="2" t="s">
        <v>612</v>
      </c>
      <c r="J953" s="45">
        <f>VLOOKUP(Table1[[#This Row],[Status]],Auxiliar!$B$16:$C$24,2,0)</f>
        <v>1</v>
      </c>
      <c r="K953" s="20" t="s">
        <v>1173</v>
      </c>
      <c r="L953" s="2" t="s">
        <v>1168</v>
      </c>
      <c r="M953" s="20" t="s">
        <v>1178</v>
      </c>
      <c r="N953" s="47">
        <v>45546</v>
      </c>
      <c r="O953" s="20">
        <f>INDEX(Auxiliar!$D$5:$F$13,MATCH(Table1[[#This Row],[Tipologia_Testes]],Auxiliar!$B$5:$B$13,0),MATCH(Table1[[#This Row],[Complexidade]],Auxiliar!$D$4:$F$4,0))</f>
        <v>0.1</v>
      </c>
      <c r="P953" s="2" t="s">
        <v>1231</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50000000000001" hidden="1" customHeight="1">
      <c r="B954" s="12" t="s">
        <v>26</v>
      </c>
      <c r="C954" s="12" t="s">
        <v>181</v>
      </c>
      <c r="D954" s="12" t="s">
        <v>1220</v>
      </c>
      <c r="E954" s="2" t="s">
        <v>38</v>
      </c>
      <c r="F954" s="12" t="s">
        <v>212</v>
      </c>
      <c r="G954" s="12" t="s">
        <v>226</v>
      </c>
      <c r="H954" s="57" t="str">
        <f>Table1[[#This Row],[Tabela]]&amp;Table1[[#This Row],[Campo]]</f>
        <v>modesg_inp_emss_vclsmodelo</v>
      </c>
      <c r="I954" s="2" t="s">
        <v>612</v>
      </c>
      <c r="J954" s="45">
        <f>VLOOKUP(Table1[[#This Row],[Status]],Auxiliar!$B$16:$C$24,2,0)</f>
        <v>1</v>
      </c>
      <c r="K954" s="20" t="s">
        <v>1181</v>
      </c>
      <c r="L954" s="2" t="s">
        <v>1168</v>
      </c>
      <c r="M954" s="20" t="s">
        <v>1178</v>
      </c>
      <c r="N954" s="47">
        <v>45546</v>
      </c>
      <c r="O954" s="20">
        <f>INDEX(Auxiliar!$D$5:$F$13,MATCH(Table1[[#This Row],[Tipologia_Testes]],Auxiliar!$B$5:$B$13,0),MATCH(Table1[[#This Row],[Complexidade]],Auxiliar!$D$4:$F$4,0))</f>
        <v>0.5</v>
      </c>
      <c r="P954" s="22" t="s">
        <v>1232</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50000000000001" hidden="1" customHeight="1">
      <c r="B955" s="12" t="s">
        <v>26</v>
      </c>
      <c r="C955" s="12" t="s">
        <v>181</v>
      </c>
      <c r="D955" s="12" t="s">
        <v>1220</v>
      </c>
      <c r="E955" s="2" t="s">
        <v>38</v>
      </c>
      <c r="F955" s="12" t="s">
        <v>212</v>
      </c>
      <c r="G955" s="12" t="s">
        <v>227</v>
      </c>
      <c r="H955" s="57" t="str">
        <f>Table1[[#This Row],[Tabela]]&amp;Table1[[#This Row],[Campo]]</f>
        <v>modesg_inp_emss_vclssubgrupo</v>
      </c>
      <c r="I955" s="2" t="s">
        <v>612</v>
      </c>
      <c r="J955" s="45">
        <f>VLOOKUP(Table1[[#This Row],[Status]],Auxiliar!$B$16:$C$24,2,0)</f>
        <v>1</v>
      </c>
      <c r="K955" s="20" t="s">
        <v>1173</v>
      </c>
      <c r="L955" s="2" t="s">
        <v>641</v>
      </c>
      <c r="M955" s="20" t="s">
        <v>1178</v>
      </c>
      <c r="N955" s="47">
        <v>45546</v>
      </c>
      <c r="O955" s="20">
        <f>INDEX(Auxiliar!$D$5:$F$13,MATCH(Table1[[#This Row],[Tipologia_Testes]],Auxiliar!$B$5:$B$13,0),MATCH(Table1[[#This Row],[Complexidade]],Auxiliar!$D$4:$F$4,0))</f>
        <v>0.1</v>
      </c>
      <c r="P955" s="2" t="s">
        <v>1231</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50000000000001" hidden="1" customHeight="1">
      <c r="B956" s="12" t="s">
        <v>26</v>
      </c>
      <c r="C956" s="12" t="s">
        <v>181</v>
      </c>
      <c r="D956" s="12" t="s">
        <v>1220</v>
      </c>
      <c r="E956" s="2" t="s">
        <v>38</v>
      </c>
      <c r="F956" s="12" t="s">
        <v>212</v>
      </c>
      <c r="G956" s="12" t="s">
        <v>227</v>
      </c>
      <c r="H956" s="57" t="str">
        <f>Table1[[#This Row],[Tabela]]&amp;Table1[[#This Row],[Campo]]</f>
        <v>modesg_inp_emss_vclssubgrupo</v>
      </c>
      <c r="I956" s="2" t="s">
        <v>612</v>
      </c>
      <c r="J956" s="45">
        <f>VLOOKUP(Table1[[#This Row],[Status]],Auxiliar!$B$16:$C$24,2,0)</f>
        <v>1</v>
      </c>
      <c r="K956" s="20" t="s">
        <v>1181</v>
      </c>
      <c r="L956" s="2" t="s">
        <v>641</v>
      </c>
      <c r="M956" s="20" t="s">
        <v>1178</v>
      </c>
      <c r="N956" s="47">
        <v>45546</v>
      </c>
      <c r="O956" s="20">
        <f>INDEX(Auxiliar!$D$5:$F$13,MATCH(Table1[[#This Row],[Tipologia_Testes]],Auxiliar!$B$5:$B$13,0),MATCH(Table1[[#This Row],[Complexidade]],Auxiliar!$D$4:$F$4,0))</f>
        <v>0.5</v>
      </c>
      <c r="P956" s="2" t="s">
        <v>1230</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50000000000001" hidden="1" customHeight="1">
      <c r="B957" s="12" t="s">
        <v>26</v>
      </c>
      <c r="C957" s="12" t="s">
        <v>181</v>
      </c>
      <c r="D957" s="12" t="s">
        <v>1220</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1173</v>
      </c>
      <c r="L957" s="20" t="s">
        <v>1176</v>
      </c>
      <c r="M957" s="20" t="s">
        <v>1178</v>
      </c>
      <c r="N957" s="47">
        <v>45546</v>
      </c>
      <c r="O957" s="20">
        <f>INDEX(Auxiliar!$D$5:$F$13,MATCH(Table1[[#This Row],[Tipologia_Testes]],Auxiliar!$B$5:$B$13,0),MATCH(Table1[[#This Row],[Complexidade]],Auxiliar!$D$4:$F$4,0))</f>
        <v>0.1</v>
      </c>
      <c r="P957" s="2" t="s">
        <v>1231</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50000000000001" hidden="1" customHeight="1">
      <c r="B958" s="12" t="s">
        <v>26</v>
      </c>
      <c r="C958" s="12" t="s">
        <v>181</v>
      </c>
      <c r="D958" s="12" t="s">
        <v>1220</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1181</v>
      </c>
      <c r="L958" s="20" t="s">
        <v>1176</v>
      </c>
      <c r="M958" s="20" t="s">
        <v>1178</v>
      </c>
      <c r="N958" s="47">
        <v>45546</v>
      </c>
      <c r="O958" s="20">
        <f>INDEX(Auxiliar!$D$5:$F$13,MATCH(Table1[[#This Row],[Tipologia_Testes]],Auxiliar!$B$5:$B$13,0),MATCH(Table1[[#This Row],[Complexidade]],Auxiliar!$D$4:$F$4,0))</f>
        <v>0.5</v>
      </c>
      <c r="P958" s="2" t="s">
        <v>1230</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50000000000001" hidden="1" customHeight="1">
      <c r="B959" s="12" t="s">
        <v>26</v>
      </c>
      <c r="C959" s="12" t="s">
        <v>181</v>
      </c>
      <c r="D959" s="12" t="s">
        <v>1220</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1173</v>
      </c>
      <c r="L959" s="20" t="s">
        <v>1176</v>
      </c>
      <c r="M959" s="20" t="s">
        <v>1178</v>
      </c>
      <c r="N959" s="47">
        <v>45546</v>
      </c>
      <c r="O959" s="20">
        <f>INDEX(Auxiliar!$D$5:$F$13,MATCH(Table1[[#This Row],[Tipologia_Testes]],Auxiliar!$B$5:$B$13,0),MATCH(Table1[[#This Row],[Complexidade]],Auxiliar!$D$4:$F$4,0))</f>
        <v>0.1</v>
      </c>
      <c r="P959" s="2" t="s">
        <v>1231</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50000000000001" hidden="1" customHeight="1">
      <c r="B960" s="12" t="s">
        <v>26</v>
      </c>
      <c r="C960" s="12" t="s">
        <v>181</v>
      </c>
      <c r="D960" s="12" t="s">
        <v>1220</v>
      </c>
      <c r="E960" s="2" t="s">
        <v>38</v>
      </c>
      <c r="F960" s="12" t="s">
        <v>212</v>
      </c>
      <c r="G960" s="12" t="s">
        <v>229</v>
      </c>
      <c r="H960" s="57" t="str">
        <f>Table1[[#This Row],[Tabela]]&amp;Table1[[#This Row],[Campo]]</f>
        <v>modesg_inp_emss_vclsunidade_funcional</v>
      </c>
      <c r="I960" s="2" t="s">
        <v>612</v>
      </c>
      <c r="J960" s="45">
        <f>VLOOKUP(Table1[[#This Row],[Status]],Auxiliar!$B$16:$C$24,2,0)</f>
        <v>1</v>
      </c>
      <c r="K960" s="20" t="s">
        <v>1181</v>
      </c>
      <c r="L960" s="20" t="s">
        <v>1176</v>
      </c>
      <c r="M960" s="20" t="s">
        <v>1178</v>
      </c>
      <c r="N960" s="47">
        <v>45546</v>
      </c>
      <c r="O960" s="20">
        <f>INDEX(Auxiliar!$D$5:$F$13,MATCH(Table1[[#This Row],[Tipologia_Testes]],Auxiliar!$B$5:$B$13,0),MATCH(Table1[[#This Row],[Complexidade]],Auxiliar!$D$4:$F$4,0))</f>
        <v>0.5</v>
      </c>
      <c r="P960" s="2" t="s">
        <v>1230</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50000000000001" hidden="1" customHeight="1">
      <c r="B961" s="12" t="s">
        <v>26</v>
      </c>
      <c r="C961" s="12" t="s">
        <v>181</v>
      </c>
      <c r="D961" s="12" t="s">
        <v>1220</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1173</v>
      </c>
      <c r="L961" s="20" t="s">
        <v>1176</v>
      </c>
      <c r="M961" s="20" t="s">
        <v>1178</v>
      </c>
      <c r="N961" s="47">
        <v>45546</v>
      </c>
      <c r="O961" s="20">
        <f>INDEX(Auxiliar!$D$5:$F$13,MATCH(Table1[[#This Row],[Tipologia_Testes]],Auxiliar!$B$5:$B$13,0),MATCH(Table1[[#This Row],[Complexidade]],Auxiliar!$D$4:$F$4,0))</f>
        <v>0.1</v>
      </c>
      <c r="P961" s="2" t="s">
        <v>1231</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50000000000001" hidden="1" customHeight="1">
      <c r="B962" s="12" t="s">
        <v>26</v>
      </c>
      <c r="C962" s="12" t="s">
        <v>181</v>
      </c>
      <c r="D962" s="12" t="s">
        <v>1220</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1181</v>
      </c>
      <c r="L962" s="20" t="s">
        <v>1176</v>
      </c>
      <c r="M962" s="20" t="s">
        <v>1178</v>
      </c>
      <c r="N962" s="47">
        <v>45546</v>
      </c>
      <c r="O962" s="20">
        <f>INDEX(Auxiliar!$D$5:$F$13,MATCH(Table1[[#This Row],[Tipologia_Testes]],Auxiliar!$B$5:$B$13,0),MATCH(Table1[[#This Row],[Complexidade]],Auxiliar!$D$4:$F$4,0))</f>
        <v>0.5</v>
      </c>
      <c r="P962" s="2" t="s">
        <v>1230</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50000000000001" hidden="1" customHeight="1">
      <c r="B963" s="12" t="s">
        <v>26</v>
      </c>
      <c r="C963" s="12" t="s">
        <v>181</v>
      </c>
      <c r="D963" s="12" t="s">
        <v>1220</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1173</v>
      </c>
      <c r="L963" s="20" t="s">
        <v>1176</v>
      </c>
      <c r="M963" s="20" t="s">
        <v>1178</v>
      </c>
      <c r="N963" s="47">
        <v>45546</v>
      </c>
      <c r="O963" s="20">
        <f>INDEX(Auxiliar!$D$5:$F$13,MATCH(Table1[[#This Row],[Tipologia_Testes]],Auxiliar!$B$5:$B$13,0),MATCH(Table1[[#This Row],[Complexidade]],Auxiliar!$D$4:$F$4,0))</f>
        <v>0.1</v>
      </c>
      <c r="P963" s="2" t="s">
        <v>1231</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50000000000001" hidden="1" customHeight="1">
      <c r="B964" s="12" t="s">
        <v>26</v>
      </c>
      <c r="C964" s="12" t="s">
        <v>181</v>
      </c>
      <c r="D964" s="12" t="s">
        <v>1220</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1181</v>
      </c>
      <c r="L964" s="20" t="s">
        <v>1176</v>
      </c>
      <c r="M964" s="20" t="s">
        <v>1178</v>
      </c>
      <c r="N964" s="47">
        <v>45546</v>
      </c>
      <c r="O964" s="20">
        <f>INDEX(Auxiliar!$D$5:$F$13,MATCH(Table1[[#This Row],[Tipologia_Testes]],Auxiliar!$B$5:$B$13,0),MATCH(Table1[[#This Row],[Complexidade]],Auxiliar!$D$4:$F$4,0))</f>
        <v>0.5</v>
      </c>
      <c r="P964" s="2" t="s">
        <v>1230</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599999999999994" hidden="1" customHeight="1">
      <c r="B965" s="12" t="s">
        <v>26</v>
      </c>
      <c r="C965" s="12" t="s">
        <v>181</v>
      </c>
      <c r="D965" s="12" t="s">
        <v>1220</v>
      </c>
      <c r="E965" s="2" t="s">
        <v>38</v>
      </c>
      <c r="F965" s="12" t="s">
        <v>212</v>
      </c>
      <c r="G965" s="12" t="s">
        <v>232</v>
      </c>
      <c r="H965" s="57" t="str">
        <f>Table1[[#This Row],[Tabela]]&amp;Table1[[#This Row],[Campo]]</f>
        <v>modesg_inp_emss_vclsscore_qualidade</v>
      </c>
      <c r="I965" s="2" t="s">
        <v>612</v>
      </c>
      <c r="J965" s="45">
        <f>VLOOKUP(Table1[[#This Row],[Status]],Auxiliar!$B$16:$C$24,2,0)</f>
        <v>1</v>
      </c>
      <c r="K965" s="20" t="s">
        <v>1173</v>
      </c>
      <c r="L965" s="2" t="s">
        <v>1168</v>
      </c>
      <c r="M965" s="20" t="s">
        <v>1178</v>
      </c>
      <c r="N965" s="47">
        <v>45546</v>
      </c>
      <c r="O965" s="20">
        <f>INDEX(Auxiliar!$D$5:$F$13,MATCH(Table1[[#This Row],[Tipologia_Testes]],Auxiliar!$B$5:$B$13,0),MATCH(Table1[[#This Row],[Complexidade]],Auxiliar!$D$4:$F$4,0))</f>
        <v>0.1</v>
      </c>
      <c r="P965" s="2" t="s">
        <v>1231</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50000000000001" hidden="1" customHeight="1">
      <c r="B966" s="12" t="s">
        <v>26</v>
      </c>
      <c r="C966" s="12" t="s">
        <v>181</v>
      </c>
      <c r="D966" s="12" t="s">
        <v>1220</v>
      </c>
      <c r="E966" s="2" t="s">
        <v>38</v>
      </c>
      <c r="F966" s="12" t="s">
        <v>212</v>
      </c>
      <c r="G966" s="12" t="s">
        <v>232</v>
      </c>
      <c r="H966" s="57" t="str">
        <f>Table1[[#This Row],[Tabela]]&amp;Table1[[#This Row],[Campo]]</f>
        <v>modesg_inp_emss_vclsscore_qualidade</v>
      </c>
      <c r="I966" s="2" t="s">
        <v>612</v>
      </c>
      <c r="J966" s="45">
        <f>VLOOKUP(Table1[[#This Row],[Status]],Auxiliar!$B$16:$C$24,2,0)</f>
        <v>1</v>
      </c>
      <c r="K966" s="20" t="s">
        <v>1181</v>
      </c>
      <c r="L966" s="2" t="s">
        <v>1168</v>
      </c>
      <c r="M966" s="20" t="s">
        <v>1178</v>
      </c>
      <c r="N966" s="47">
        <v>45546</v>
      </c>
      <c r="O966" s="20">
        <f>INDEX(Auxiliar!$D$5:$F$13,MATCH(Table1[[#This Row],[Tipologia_Testes]],Auxiliar!$B$5:$B$13,0),MATCH(Table1[[#This Row],[Complexidade]],Auxiliar!$D$4:$F$4,0))</f>
        <v>0.5</v>
      </c>
      <c r="P966" s="22" t="s">
        <v>1232</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599999999999994" hidden="1" customHeight="1">
      <c r="B967" s="12" t="s">
        <v>26</v>
      </c>
      <c r="C967" s="12" t="s">
        <v>181</v>
      </c>
      <c r="D967" s="12" t="s">
        <v>1220</v>
      </c>
      <c r="E967" s="2" t="s">
        <v>38</v>
      </c>
      <c r="F967" s="12" t="s">
        <v>212</v>
      </c>
      <c r="G967" s="12" t="s">
        <v>233</v>
      </c>
      <c r="H967" s="57" t="str">
        <f>Table1[[#This Row],[Tabela]]&amp;Table1[[#This Row],[Campo]]</f>
        <v>modesg_inp_emss_vclsscp1_ftr_emss</v>
      </c>
      <c r="I967" s="2" t="s">
        <v>612</v>
      </c>
      <c r="J967" s="45">
        <f>VLOOKUP(Table1[[#This Row],[Status]],Auxiliar!$B$16:$C$24,2,0)</f>
        <v>1</v>
      </c>
      <c r="K967" s="20" t="s">
        <v>1173</v>
      </c>
      <c r="L967" s="2" t="s">
        <v>1168</v>
      </c>
      <c r="M967" s="20" t="s">
        <v>1178</v>
      </c>
      <c r="N967" s="47">
        <v>45546</v>
      </c>
      <c r="O967" s="20">
        <f>INDEX(Auxiliar!$D$5:$F$13,MATCH(Table1[[#This Row],[Tipologia_Testes]],Auxiliar!$B$5:$B$13,0),MATCH(Table1[[#This Row],[Complexidade]],Auxiliar!$D$4:$F$4,0))</f>
        <v>0.1</v>
      </c>
      <c r="P967" s="2" t="s">
        <v>1233</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50000000000001" hidden="1" customHeight="1">
      <c r="B968" s="12" t="s">
        <v>26</v>
      </c>
      <c r="C968" s="12" t="s">
        <v>181</v>
      </c>
      <c r="D968" s="12" t="s">
        <v>1220</v>
      </c>
      <c r="E968" s="2" t="s">
        <v>38</v>
      </c>
      <c r="F968" s="12" t="s">
        <v>212</v>
      </c>
      <c r="G968" s="12" t="s">
        <v>233</v>
      </c>
      <c r="H968" s="57" t="str">
        <f>Table1[[#This Row],[Tabela]]&amp;Table1[[#This Row],[Campo]]</f>
        <v>modesg_inp_emss_vclsscp1_ftr_emss</v>
      </c>
      <c r="I968" s="2" t="s">
        <v>612</v>
      </c>
      <c r="J968" s="45">
        <f>VLOOKUP(Table1[[#This Row],[Status]],Auxiliar!$B$16:$C$24,2,0)</f>
        <v>1</v>
      </c>
      <c r="K968" s="20" t="s">
        <v>1181</v>
      </c>
      <c r="L968" s="2" t="s">
        <v>1168</v>
      </c>
      <c r="M968" s="20" t="s">
        <v>1178</v>
      </c>
      <c r="N968" s="47">
        <v>45546</v>
      </c>
      <c r="O968" s="20">
        <f>INDEX(Auxiliar!$D$5:$F$13,MATCH(Table1[[#This Row],[Tipologia_Testes]],Auxiliar!$B$5:$B$13,0),MATCH(Table1[[#This Row],[Complexidade]],Auxiliar!$D$4:$F$4,0))</f>
        <v>0.5</v>
      </c>
      <c r="P968" s="22" t="s">
        <v>1232</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599999999999994" hidden="1" customHeight="1">
      <c r="B969" s="12" t="s">
        <v>26</v>
      </c>
      <c r="C969" s="12" t="s">
        <v>181</v>
      </c>
      <c r="D969" s="12" t="s">
        <v>1220</v>
      </c>
      <c r="E969" s="2" t="s">
        <v>38</v>
      </c>
      <c r="F969" s="12" t="s">
        <v>212</v>
      </c>
      <c r="G969" s="12" t="s">
        <v>234</v>
      </c>
      <c r="H969" s="57" t="str">
        <f>Table1[[#This Row],[Tabela]]&amp;Table1[[#This Row],[Campo]]</f>
        <v>modesg_inp_emss_vclsscp2_ftr_emss</v>
      </c>
      <c r="I969" s="2" t="s">
        <v>612</v>
      </c>
      <c r="J969" s="45">
        <f>VLOOKUP(Table1[[#This Row],[Status]],Auxiliar!$B$16:$C$24,2,0)</f>
        <v>1</v>
      </c>
      <c r="K969" s="20" t="s">
        <v>1173</v>
      </c>
      <c r="L969" s="2" t="s">
        <v>1168</v>
      </c>
      <c r="M969" s="20" t="s">
        <v>1178</v>
      </c>
      <c r="N969" s="47">
        <v>45546</v>
      </c>
      <c r="O969" s="20">
        <f>INDEX(Auxiliar!$D$5:$F$13,MATCH(Table1[[#This Row],[Tipologia_Testes]],Auxiliar!$B$5:$B$13,0),MATCH(Table1[[#This Row],[Complexidade]],Auxiliar!$D$4:$F$4,0))</f>
        <v>0.1</v>
      </c>
      <c r="P969" s="2" t="s">
        <v>1233</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50000000000001" hidden="1" customHeight="1">
      <c r="B970" s="12" t="s">
        <v>26</v>
      </c>
      <c r="C970" s="12" t="s">
        <v>181</v>
      </c>
      <c r="D970" s="12" t="s">
        <v>1220</v>
      </c>
      <c r="E970" s="2" t="s">
        <v>38</v>
      </c>
      <c r="F970" s="12" t="s">
        <v>212</v>
      </c>
      <c r="G970" s="12" t="s">
        <v>234</v>
      </c>
      <c r="H970" s="57" t="str">
        <f>Table1[[#This Row],[Tabela]]&amp;Table1[[#This Row],[Campo]]</f>
        <v>modesg_inp_emss_vclsscp2_ftr_emss</v>
      </c>
      <c r="I970" s="2" t="s">
        <v>612</v>
      </c>
      <c r="J970" s="45">
        <f>VLOOKUP(Table1[[#This Row],[Status]],Auxiliar!$B$16:$C$24,2,0)</f>
        <v>1</v>
      </c>
      <c r="K970" s="20" t="s">
        <v>1181</v>
      </c>
      <c r="L970" s="2" t="s">
        <v>1168</v>
      </c>
      <c r="M970" s="20" t="s">
        <v>1178</v>
      </c>
      <c r="N970" s="47">
        <v>45546</v>
      </c>
      <c r="O970" s="20">
        <f>INDEX(Auxiliar!$D$5:$F$13,MATCH(Table1[[#This Row],[Tipologia_Testes]],Auxiliar!$B$5:$B$13,0),MATCH(Table1[[#This Row],[Complexidade]],Auxiliar!$D$4:$F$4,0))</f>
        <v>0.5</v>
      </c>
      <c r="P970" s="22" t="s">
        <v>1232</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35" hidden="1" customHeight="1">
      <c r="B971" s="12" t="s">
        <v>26</v>
      </c>
      <c r="C971" s="12" t="s">
        <v>181</v>
      </c>
      <c r="D971" s="12" t="s">
        <v>1220</v>
      </c>
      <c r="E971" s="2" t="s">
        <v>38</v>
      </c>
      <c r="F971" s="12" t="s">
        <v>212</v>
      </c>
      <c r="G971" s="12" t="s">
        <v>235</v>
      </c>
      <c r="H971" s="57" t="str">
        <f>Table1[[#This Row],[Tabela]]&amp;Table1[[#This Row],[Campo]]</f>
        <v>modesg_inp_emss_vclsscp3_ftr_emss</v>
      </c>
      <c r="I971" s="2" t="s">
        <v>612</v>
      </c>
      <c r="J971" s="45">
        <f>VLOOKUP(Table1[[#This Row],[Status]],Auxiliar!$B$16:$C$24,2,0)</f>
        <v>1</v>
      </c>
      <c r="K971" s="20" t="s">
        <v>1173</v>
      </c>
      <c r="L971" s="2" t="s">
        <v>1168</v>
      </c>
      <c r="M971" s="20" t="s">
        <v>1178</v>
      </c>
      <c r="N971" s="47">
        <v>45546</v>
      </c>
      <c r="O971" s="20">
        <f>INDEX(Auxiliar!$D$5:$F$13,MATCH(Table1[[#This Row],[Tipologia_Testes]],Auxiliar!$B$5:$B$13,0),MATCH(Table1[[#This Row],[Complexidade]],Auxiliar!$D$4:$F$4,0))</f>
        <v>0.1</v>
      </c>
      <c r="P971" s="2" t="s">
        <v>1234</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50000000000001" hidden="1" customHeight="1">
      <c r="B972" s="12" t="s">
        <v>26</v>
      </c>
      <c r="C972" s="12" t="s">
        <v>181</v>
      </c>
      <c r="D972" s="12" t="s">
        <v>1220</v>
      </c>
      <c r="E972" s="2" t="s">
        <v>38</v>
      </c>
      <c r="F972" s="12" t="s">
        <v>212</v>
      </c>
      <c r="G972" s="12" t="s">
        <v>235</v>
      </c>
      <c r="H972" s="57" t="str">
        <f>Table1[[#This Row],[Tabela]]&amp;Table1[[#This Row],[Campo]]</f>
        <v>modesg_inp_emss_vclsscp3_ftr_emss</v>
      </c>
      <c r="I972" s="2" t="s">
        <v>612</v>
      </c>
      <c r="J972" s="45">
        <f>VLOOKUP(Table1[[#This Row],[Status]],Auxiliar!$B$16:$C$24,2,0)</f>
        <v>1</v>
      </c>
      <c r="K972" s="20" t="s">
        <v>1181</v>
      </c>
      <c r="L972" s="2" t="s">
        <v>1168</v>
      </c>
      <c r="M972" s="20" t="s">
        <v>1178</v>
      </c>
      <c r="N972" s="47">
        <v>45546</v>
      </c>
      <c r="O972" s="20">
        <f>INDEX(Auxiliar!$D$5:$F$13,MATCH(Table1[[#This Row],[Tipologia_Testes]],Auxiliar!$B$5:$B$13,0),MATCH(Table1[[#This Row],[Complexidade]],Auxiliar!$D$4:$F$4,0))</f>
        <v>0.5</v>
      </c>
      <c r="P972" s="22" t="s">
        <v>1235</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50000000000001" hidden="1" customHeight="1">
      <c r="B973" s="12" t="s">
        <v>26</v>
      </c>
      <c r="C973" s="12" t="s">
        <v>181</v>
      </c>
      <c r="D973" s="12" t="s">
        <v>1220</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1181</v>
      </c>
      <c r="L973" s="27"/>
      <c r="M973" s="20" t="s">
        <v>1178</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50000000000001" hidden="1" customHeight="1">
      <c r="B974" s="12" t="s">
        <v>26</v>
      </c>
      <c r="C974" s="12" t="s">
        <v>181</v>
      </c>
      <c r="D974" s="12" t="s">
        <v>1220</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1173</v>
      </c>
      <c r="L974" s="27"/>
      <c r="M974" s="20" t="s">
        <v>1178</v>
      </c>
      <c r="N974" s="47">
        <v>45537</v>
      </c>
      <c r="O974" s="20">
        <f>INDEX(Auxiliar!$D$5:$F$13,MATCH(Table1[[#This Row],[Tipologia_Testes]],Auxiliar!$B$5:$B$13,0),MATCH(Table1[[#This Row],[Complexidade]],Auxiliar!$D$4:$F$4,0))</f>
        <v>0.1</v>
      </c>
      <c r="P974" s="2" t="s">
        <v>1236</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50000000000001" hidden="1" customHeight="1">
      <c r="B975" s="12" t="s">
        <v>26</v>
      </c>
      <c r="C975" s="12" t="s">
        <v>181</v>
      </c>
      <c r="D975" s="12" t="s">
        <v>1220</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1181</v>
      </c>
      <c r="L975" s="27"/>
      <c r="M975" s="20" t="s">
        <v>1178</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50000000000001" hidden="1" customHeight="1">
      <c r="B976" s="12" t="s">
        <v>26</v>
      </c>
      <c r="C976" s="12" t="s">
        <v>181</v>
      </c>
      <c r="D976" s="12" t="s">
        <v>1220</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1173</v>
      </c>
      <c r="L976" s="2" t="s">
        <v>1168</v>
      </c>
      <c r="M976" s="20" t="s">
        <v>1178</v>
      </c>
      <c r="N976" s="47">
        <v>45537</v>
      </c>
      <c r="O976" s="20">
        <f>INDEX(Auxiliar!$D$5:$F$13,MATCH(Table1[[#This Row],[Tipologia_Testes]],Auxiliar!$B$5:$B$13,0),MATCH(Table1[[#This Row],[Complexidade]],Auxiliar!$D$4:$F$4,0))</f>
        <v>0.1</v>
      </c>
      <c r="P976" s="2" t="s">
        <v>1237</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50000000000001" hidden="1" customHeight="1">
      <c r="B977" s="12" t="s">
        <v>26</v>
      </c>
      <c r="C977" s="12" t="s">
        <v>181</v>
      </c>
      <c r="D977" s="12" t="s">
        <v>1220</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1181</v>
      </c>
      <c r="L977" s="2" t="s">
        <v>1168</v>
      </c>
      <c r="M977" s="20" t="s">
        <v>1178</v>
      </c>
      <c r="N977" s="47">
        <v>45537</v>
      </c>
      <c r="O977" s="20">
        <f>INDEX(Auxiliar!$D$5:$F$13,MATCH(Table1[[#This Row],[Tipologia_Testes]],Auxiliar!$B$5:$B$13,0),MATCH(Table1[[#This Row],[Complexidade]],Auxiliar!$D$4:$F$4,0))</f>
        <v>0.5</v>
      </c>
      <c r="P977" s="2" t="s">
        <v>1238</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50000000000001" hidden="1" customHeight="1">
      <c r="B978" s="12" t="s">
        <v>26</v>
      </c>
      <c r="C978" s="12" t="s">
        <v>181</v>
      </c>
      <c r="D978" s="12" t="s">
        <v>1220</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1173</v>
      </c>
      <c r="L978" s="27"/>
      <c r="M978" s="20" t="s">
        <v>1178</v>
      </c>
      <c r="N978" s="47">
        <v>45537</v>
      </c>
      <c r="O978" s="20">
        <f>INDEX(Auxiliar!$D$5:$F$13,MATCH(Table1[[#This Row],[Tipologia_Testes]],Auxiliar!$B$5:$B$13,0),MATCH(Table1[[#This Row],[Complexidade]],Auxiliar!$D$4:$F$4,0))</f>
        <v>0.1</v>
      </c>
      <c r="P978" s="2" t="s">
        <v>1236</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50000000000001" hidden="1" customHeight="1">
      <c r="B979" s="12" t="s">
        <v>26</v>
      </c>
      <c r="C979" s="12" t="s">
        <v>181</v>
      </c>
      <c r="D979" s="12" t="s">
        <v>1220</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1181</v>
      </c>
      <c r="L979" s="27"/>
      <c r="M979" s="20" t="s">
        <v>1178</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50000000000001" hidden="1" customHeight="1">
      <c r="B980" s="12" t="s">
        <v>26</v>
      </c>
      <c r="C980" s="12" t="s">
        <v>181</v>
      </c>
      <c r="D980" s="12" t="s">
        <v>1220</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1173</v>
      </c>
      <c r="L980" s="2" t="s">
        <v>641</v>
      </c>
      <c r="M980" s="20" t="s">
        <v>1178</v>
      </c>
      <c r="N980" s="47">
        <v>45537</v>
      </c>
      <c r="O980" s="20">
        <f>INDEX(Auxiliar!$D$5:$F$13,MATCH(Table1[[#This Row],[Tipologia_Testes]],Auxiliar!$B$5:$B$13,0),MATCH(Table1[[#This Row],[Complexidade]],Auxiliar!$D$4:$F$4,0))</f>
        <v>0.1</v>
      </c>
      <c r="P980" s="2" t="s">
        <v>1236</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50000000000001" hidden="1" customHeight="1">
      <c r="B981" s="12" t="s">
        <v>26</v>
      </c>
      <c r="C981" s="12" t="s">
        <v>181</v>
      </c>
      <c r="D981" s="12" t="s">
        <v>1220</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1181</v>
      </c>
      <c r="L981" s="2" t="s">
        <v>641</v>
      </c>
      <c r="M981" s="20" t="s">
        <v>1178</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50000000000001" hidden="1" customHeight="1">
      <c r="B982" s="12" t="s">
        <v>26</v>
      </c>
      <c r="C982" s="12" t="s">
        <v>181</v>
      </c>
      <c r="D982" s="12" t="s">
        <v>1220</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1173</v>
      </c>
      <c r="L982" s="27"/>
      <c r="M982" s="20" t="s">
        <v>1178</v>
      </c>
      <c r="N982" s="47">
        <v>45537</v>
      </c>
      <c r="O982" s="20">
        <f>INDEX(Auxiliar!$D$5:$F$13,MATCH(Table1[[#This Row],[Tipologia_Testes]],Auxiliar!$B$5:$B$13,0),MATCH(Table1[[#This Row],[Complexidade]],Auxiliar!$D$4:$F$4,0))</f>
        <v>0.1</v>
      </c>
      <c r="P982" s="2" t="s">
        <v>1236</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50000000000001" hidden="1" customHeight="1">
      <c r="B983" s="12" t="s">
        <v>26</v>
      </c>
      <c r="C983" s="12" t="s">
        <v>181</v>
      </c>
      <c r="D983" s="12" t="s">
        <v>1220</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1181</v>
      </c>
      <c r="L983" s="27"/>
      <c r="M983" s="20" t="s">
        <v>1178</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50000000000001" hidden="1" customHeight="1">
      <c r="B984" s="12" t="s">
        <v>26</v>
      </c>
      <c r="C984" s="12" t="s">
        <v>181</v>
      </c>
      <c r="D984" s="12" t="s">
        <v>1224</v>
      </c>
      <c r="E984" s="2" t="s">
        <v>38</v>
      </c>
      <c r="F984" s="12" t="s">
        <v>214</v>
      </c>
      <c r="G984" s="12" t="s">
        <v>208</v>
      </c>
      <c r="H984" s="57" t="str">
        <f>Table1[[#This Row],[Tabela]]&amp;Table1[[#This Row],[Campo]]</f>
        <v>modesg_inp_empr_excl_parisref_date</v>
      </c>
      <c r="I984" s="3" t="s">
        <v>612</v>
      </c>
      <c r="J984" s="53">
        <f>VLOOKUP(Table1[[#This Row],[Status]],Auxiliar!$B$16:$C$24,2,0)</f>
        <v>1</v>
      </c>
      <c r="K984" s="20" t="s">
        <v>1181</v>
      </c>
      <c r="L984" s="2" t="s">
        <v>1176</v>
      </c>
      <c r="M984" s="20" t="s">
        <v>1178</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50000000000001" hidden="1" customHeight="1">
      <c r="B985" s="12" t="s">
        <v>26</v>
      </c>
      <c r="C985" s="12" t="s">
        <v>181</v>
      </c>
      <c r="D985" s="12" t="s">
        <v>1224</v>
      </c>
      <c r="E985" s="2" t="s">
        <v>38</v>
      </c>
      <c r="F985" s="12" t="s">
        <v>214</v>
      </c>
      <c r="G985" s="12" t="s">
        <v>238</v>
      </c>
      <c r="H985" s="57" t="str">
        <f>Table1[[#This Row],[Tabela]]&amp;Table1[[#This Row],[Campo]]</f>
        <v>modesg_inp_empr_excl_parisisin</v>
      </c>
      <c r="I985" s="3" t="s">
        <v>612</v>
      </c>
      <c r="J985" s="53">
        <f>VLOOKUP(Table1[[#This Row],[Status]],Auxiliar!$B$16:$C$24,2,0)</f>
        <v>1</v>
      </c>
      <c r="K985" s="20" t="s">
        <v>1173</v>
      </c>
      <c r="L985" s="2" t="s">
        <v>1176</v>
      </c>
      <c r="M985" s="20" t="s">
        <v>1178</v>
      </c>
      <c r="N985" s="47">
        <v>45485</v>
      </c>
      <c r="O985" s="20">
        <f>INDEX(Auxiliar!$D$5:$F$13,MATCH(Table1[[#This Row],[Tipologia_Testes]],Auxiliar!$B$5:$B$13,0),MATCH(Table1[[#This Row],[Complexidade]],Auxiliar!$D$4:$F$4,0))</f>
        <v>0.1</v>
      </c>
      <c r="P985" s="2" t="s">
        <v>1239</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50000000000001" hidden="1" customHeight="1">
      <c r="B986" s="12" t="s">
        <v>26</v>
      </c>
      <c r="C986" s="12" t="s">
        <v>181</v>
      </c>
      <c r="D986" s="12" t="s">
        <v>1224</v>
      </c>
      <c r="E986" s="2" t="s">
        <v>38</v>
      </c>
      <c r="F986" s="12" t="s">
        <v>214</v>
      </c>
      <c r="G986" s="12" t="s">
        <v>238</v>
      </c>
      <c r="H986" s="57" t="str">
        <f>Table1[[#This Row],[Tabela]]&amp;Table1[[#This Row],[Campo]]</f>
        <v>modesg_inp_empr_excl_parisisin</v>
      </c>
      <c r="I986" s="3" t="s">
        <v>612</v>
      </c>
      <c r="J986" s="53">
        <f>VLOOKUP(Table1[[#This Row],[Status]],Auxiliar!$B$16:$C$24,2,0)</f>
        <v>1</v>
      </c>
      <c r="K986" s="20" t="s">
        <v>1181</v>
      </c>
      <c r="L986" s="2" t="s">
        <v>1168</v>
      </c>
      <c r="M986" s="20" t="s">
        <v>1178</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50000000000001" hidden="1" customHeight="1">
      <c r="B987" s="12" t="s">
        <v>26</v>
      </c>
      <c r="C987" s="12" t="s">
        <v>181</v>
      </c>
      <c r="D987" s="12" t="s">
        <v>1224</v>
      </c>
      <c r="E987" s="2" t="s">
        <v>38</v>
      </c>
      <c r="F987" s="12" t="s">
        <v>214</v>
      </c>
      <c r="G987" s="12" t="s">
        <v>239</v>
      </c>
      <c r="H987" s="57" t="str">
        <f>Table1[[#This Row],[Tabela]]&amp;Table1[[#This Row],[Campo]]</f>
        <v>modesg_inp_empr_excl_parisclei</v>
      </c>
      <c r="I987" s="3" t="s">
        <v>612</v>
      </c>
      <c r="J987" s="53">
        <f>VLOOKUP(Table1[[#This Row],[Status]],Auxiliar!$B$16:$C$24,2,0)</f>
        <v>1</v>
      </c>
      <c r="K987" s="20" t="s">
        <v>1173</v>
      </c>
      <c r="L987" s="2" t="s">
        <v>1176</v>
      </c>
      <c r="M987" s="20" t="s">
        <v>1178</v>
      </c>
      <c r="N987" s="47">
        <v>45485</v>
      </c>
      <c r="O987" s="20">
        <f>INDEX(Auxiliar!$D$5:$F$13,MATCH(Table1[[#This Row],[Tipologia_Testes]],Auxiliar!$B$5:$B$13,0),MATCH(Table1[[#This Row],[Complexidade]],Auxiliar!$D$4:$F$4,0))</f>
        <v>0.1</v>
      </c>
      <c r="P987" s="2" t="s">
        <v>1239</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50000000000001" hidden="1" customHeight="1">
      <c r="B988" s="12" t="s">
        <v>26</v>
      </c>
      <c r="C988" s="12" t="s">
        <v>181</v>
      </c>
      <c r="D988" s="12" t="s">
        <v>1224</v>
      </c>
      <c r="E988" s="2" t="s">
        <v>38</v>
      </c>
      <c r="F988" s="12" t="s">
        <v>214</v>
      </c>
      <c r="G988" s="12" t="s">
        <v>239</v>
      </c>
      <c r="H988" s="57" t="str">
        <f>Table1[[#This Row],[Tabela]]&amp;Table1[[#This Row],[Campo]]</f>
        <v>modesg_inp_empr_excl_parisclei</v>
      </c>
      <c r="I988" s="3" t="s">
        <v>612</v>
      </c>
      <c r="J988" s="53">
        <f>VLOOKUP(Table1[[#This Row],[Status]],Auxiliar!$B$16:$C$24,2,0)</f>
        <v>1</v>
      </c>
      <c r="K988" s="20" t="s">
        <v>1181</v>
      </c>
      <c r="L988" s="2" t="s">
        <v>1176</v>
      </c>
      <c r="M988" s="20" t="s">
        <v>1178</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50000000000001" hidden="1" customHeight="1">
      <c r="B989" s="12" t="s">
        <v>26</v>
      </c>
      <c r="C989" s="12" t="s">
        <v>181</v>
      </c>
      <c r="D989" s="12" t="s">
        <v>1224</v>
      </c>
      <c r="E989" s="2" t="s">
        <v>38</v>
      </c>
      <c r="F989" s="12" t="s">
        <v>214</v>
      </c>
      <c r="G989" s="12" t="s">
        <v>240</v>
      </c>
      <c r="H989" s="57" t="str">
        <f>Table1[[#This Row],[Tabela]]&amp;Table1[[#This Row],[Campo]]</f>
        <v>modesg_inp_empr_excl_parisccli_kgl</v>
      </c>
      <c r="I989" s="3" t="s">
        <v>612</v>
      </c>
      <c r="J989" s="53">
        <f>VLOOKUP(Table1[[#This Row],[Status]],Auxiliar!$B$16:$C$24,2,0)</f>
        <v>1</v>
      </c>
      <c r="K989" s="20" t="s">
        <v>1173</v>
      </c>
      <c r="L989" s="2" t="s">
        <v>1176</v>
      </c>
      <c r="M989" s="20" t="s">
        <v>1178</v>
      </c>
      <c r="N989" s="47">
        <v>45485</v>
      </c>
      <c r="O989" s="20">
        <f>INDEX(Auxiliar!$D$5:$F$13,MATCH(Table1[[#This Row],[Tipologia_Testes]],Auxiliar!$B$5:$B$13,0),MATCH(Table1[[#This Row],[Complexidade]],Auxiliar!$D$4:$F$4,0))</f>
        <v>0.1</v>
      </c>
      <c r="P989" s="2" t="s">
        <v>1239</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50000000000001" hidden="1" customHeight="1">
      <c r="B990" s="12" t="s">
        <v>26</v>
      </c>
      <c r="C990" s="12" t="s">
        <v>181</v>
      </c>
      <c r="D990" s="12" t="s">
        <v>1224</v>
      </c>
      <c r="E990" s="2" t="s">
        <v>38</v>
      </c>
      <c r="F990" s="12" t="s">
        <v>214</v>
      </c>
      <c r="G990" s="12" t="s">
        <v>240</v>
      </c>
      <c r="H990" s="57" t="str">
        <f>Table1[[#This Row],[Tabela]]&amp;Table1[[#This Row],[Campo]]</f>
        <v>modesg_inp_empr_excl_parisccli_kgl</v>
      </c>
      <c r="I990" s="3" t="s">
        <v>612</v>
      </c>
      <c r="J990" s="53">
        <f>VLOOKUP(Table1[[#This Row],[Status]],Auxiliar!$B$16:$C$24,2,0)</f>
        <v>1</v>
      </c>
      <c r="K990" s="20" t="s">
        <v>1181</v>
      </c>
      <c r="L990" s="2" t="s">
        <v>1176</v>
      </c>
      <c r="M990" s="20" t="s">
        <v>1178</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50000000000001" hidden="1" customHeight="1">
      <c r="B991" s="12" t="s">
        <v>26</v>
      </c>
      <c r="C991" s="12" t="s">
        <v>181</v>
      </c>
      <c r="D991" s="12" t="s">
        <v>1224</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1181</v>
      </c>
      <c r="L991" s="2" t="s">
        <v>1176</v>
      </c>
      <c r="M991" s="20" t="s">
        <v>1178</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50000000000001" hidden="1" customHeight="1">
      <c r="B992" s="12" t="s">
        <v>26</v>
      </c>
      <c r="C992" s="12" t="s">
        <v>181</v>
      </c>
      <c r="D992" s="12" t="s">
        <v>1224</v>
      </c>
      <c r="E992" s="2" t="s">
        <v>38</v>
      </c>
      <c r="F992" s="12" t="s">
        <v>214</v>
      </c>
      <c r="G992" s="12" t="s">
        <v>242</v>
      </c>
      <c r="H992" s="57" t="str">
        <f>Table1[[#This Row],[Tabela]]&amp;Table1[[#This Row],[Campo]]</f>
        <v>modesg_inp_empr_excl_parisflg_scib</v>
      </c>
      <c r="I992" s="3" t="s">
        <v>612</v>
      </c>
      <c r="J992" s="53">
        <f>VLOOKUP(Table1[[#This Row],[Status]],Auxiliar!$B$16:$C$24,2,0)</f>
        <v>1</v>
      </c>
      <c r="K992" s="20" t="s">
        <v>1181</v>
      </c>
      <c r="L992" s="2" t="s">
        <v>1176</v>
      </c>
      <c r="M992" s="20" t="s">
        <v>1178</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50000000000001" hidden="1" customHeight="1">
      <c r="B993" s="12" t="s">
        <v>26</v>
      </c>
      <c r="C993" s="12" t="s">
        <v>181</v>
      </c>
      <c r="D993" s="12" t="s">
        <v>1224</v>
      </c>
      <c r="E993" s="2" t="s">
        <v>38</v>
      </c>
      <c r="F993" s="12" t="s">
        <v>214</v>
      </c>
      <c r="G993" s="12" t="s">
        <v>221</v>
      </c>
      <c r="H993" s="57" t="str">
        <f>Table1[[#This Row],[Tabela]]&amp;Table1[[#This Row],[Campo]]</f>
        <v>modesg_inp_empr_excl_parisnome_pais</v>
      </c>
      <c r="I993" s="3" t="s">
        <v>612</v>
      </c>
      <c r="J993" s="53">
        <f>VLOOKUP(Table1[[#This Row],[Status]],Auxiliar!$B$16:$C$24,2,0)</f>
        <v>1</v>
      </c>
      <c r="K993" s="20" t="s">
        <v>1181</v>
      </c>
      <c r="L993" s="27"/>
      <c r="M993" s="20" t="s">
        <v>1178</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50000000000001" hidden="1" customHeight="1">
      <c r="B994" s="12" t="s">
        <v>26</v>
      </c>
      <c r="C994" s="12" t="s">
        <v>181</v>
      </c>
      <c r="D994" s="12" t="s">
        <v>1227</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1181</v>
      </c>
      <c r="L994" s="27"/>
      <c r="M994" s="20" t="s">
        <v>1178</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50000000000001" hidden="1" customHeight="1">
      <c r="B995" s="12" t="s">
        <v>26</v>
      </c>
      <c r="C995" s="12" t="s">
        <v>181</v>
      </c>
      <c r="D995" s="12" t="s">
        <v>1227</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1173</v>
      </c>
      <c r="L995" s="27"/>
      <c r="M995" s="20" t="s">
        <v>1178</v>
      </c>
      <c r="N995" s="47">
        <v>45540</v>
      </c>
      <c r="O995" s="20">
        <f>INDEX(Auxiliar!$D$5:$F$13,MATCH(Table1[[#This Row],[Tipologia_Testes]],Auxiliar!$B$5:$B$13,0),MATCH(Table1[[#This Row],[Complexidade]],Auxiliar!$D$4:$F$4,0))</f>
        <v>0.1</v>
      </c>
      <c r="P995" s="2" t="s">
        <v>1240</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50000000000001" hidden="1" customHeight="1">
      <c r="B996" s="12" t="s">
        <v>26</v>
      </c>
      <c r="C996" s="12" t="s">
        <v>181</v>
      </c>
      <c r="D996" s="12" t="s">
        <v>1227</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1181</v>
      </c>
      <c r="L996" s="27"/>
      <c r="M996" s="20" t="s">
        <v>1178</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50000000000001" hidden="1" customHeight="1">
      <c r="B997" s="12" t="s">
        <v>26</v>
      </c>
      <c r="C997" s="12" t="s">
        <v>181</v>
      </c>
      <c r="D997" s="12" t="s">
        <v>1227</v>
      </c>
      <c r="E997" s="2" t="s">
        <v>38</v>
      </c>
      <c r="F997" s="12" t="s">
        <v>215</v>
      </c>
      <c r="G997" s="12" t="s">
        <v>239</v>
      </c>
      <c r="H997" s="57" t="str">
        <f>Table1[[#This Row],[Tabela]]&amp;Table1[[#This Row],[Campo]]</f>
        <v>modesg_inp_nfrd_alinhamento_taxclei</v>
      </c>
      <c r="I997" s="2" t="s">
        <v>612</v>
      </c>
      <c r="J997" s="45">
        <f>VLOOKUP(Table1[[#This Row],[Status]],Auxiliar!$B$16:$C$24,2,0)</f>
        <v>1</v>
      </c>
      <c r="K997" s="20" t="s">
        <v>1173</v>
      </c>
      <c r="L997" s="27"/>
      <c r="M997" s="20" t="s">
        <v>1178</v>
      </c>
      <c r="N997" s="47">
        <v>45540</v>
      </c>
      <c r="O997" s="20">
        <f>INDEX(Auxiliar!$D$5:$F$13,MATCH(Table1[[#This Row],[Tipologia_Testes]],Auxiliar!$B$5:$B$13,0),MATCH(Table1[[#This Row],[Complexidade]],Auxiliar!$D$4:$F$4,0))</f>
        <v>0.1</v>
      </c>
      <c r="P997" s="2" t="s">
        <v>1240</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50000000000001" hidden="1" customHeight="1">
      <c r="B998" s="12" t="s">
        <v>26</v>
      </c>
      <c r="C998" s="12" t="s">
        <v>181</v>
      </c>
      <c r="D998" s="12" t="s">
        <v>1227</v>
      </c>
      <c r="E998" s="2" t="s">
        <v>38</v>
      </c>
      <c r="F998" s="12" t="s">
        <v>215</v>
      </c>
      <c r="G998" s="12" t="s">
        <v>239</v>
      </c>
      <c r="H998" s="57" t="str">
        <f>Table1[[#This Row],[Tabela]]&amp;Table1[[#This Row],[Campo]]</f>
        <v>modesg_inp_nfrd_alinhamento_taxclei</v>
      </c>
      <c r="I998" s="2" t="s">
        <v>612</v>
      </c>
      <c r="J998" s="45">
        <f>VLOOKUP(Table1[[#This Row],[Status]],Auxiliar!$B$16:$C$24,2,0)</f>
        <v>1</v>
      </c>
      <c r="K998" s="20" t="s">
        <v>1181</v>
      </c>
      <c r="L998" s="27"/>
      <c r="M998" s="20" t="s">
        <v>1178</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50000000000001" hidden="1" customHeight="1">
      <c r="B999" s="12" t="s">
        <v>26</v>
      </c>
      <c r="C999" s="12" t="s">
        <v>181</v>
      </c>
      <c r="D999" s="12" t="s">
        <v>1227</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1181</v>
      </c>
      <c r="L999" s="27"/>
      <c r="M999" s="20" t="s">
        <v>1178</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50000000000001" hidden="1" customHeight="1">
      <c r="B1000" s="12" t="s">
        <v>26</v>
      </c>
      <c r="C1000" s="12" t="s">
        <v>181</v>
      </c>
      <c r="D1000" s="12" t="s">
        <v>1227</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1181</v>
      </c>
      <c r="L1000" s="27"/>
      <c r="M1000" s="20" t="s">
        <v>1178</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50000000000001" hidden="1" customHeight="1">
      <c r="B1001" s="12" t="s">
        <v>26</v>
      </c>
      <c r="C1001" s="12" t="s">
        <v>181</v>
      </c>
      <c r="D1001" s="12" t="s">
        <v>1227</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1181</v>
      </c>
      <c r="L1001" s="27"/>
      <c r="M1001" s="20" t="s">
        <v>1178</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50000000000001" hidden="1" customHeight="1">
      <c r="B1002" s="12" t="s">
        <v>26</v>
      </c>
      <c r="C1002" s="12" t="s">
        <v>181</v>
      </c>
      <c r="D1002" s="12" t="s">
        <v>1227</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1181</v>
      </c>
      <c r="L1002" s="27"/>
      <c r="M1002" s="20" t="s">
        <v>1178</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50000000000001" hidden="1" customHeight="1">
      <c r="B1003" s="12" t="s">
        <v>26</v>
      </c>
      <c r="C1003" s="12" t="s">
        <v>181</v>
      </c>
      <c r="D1003" s="12" t="s">
        <v>1227</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1173</v>
      </c>
      <c r="L1003" s="27"/>
      <c r="M1003" s="20" t="s">
        <v>1178</v>
      </c>
      <c r="N1003" s="47">
        <v>45540</v>
      </c>
      <c r="O1003" s="20">
        <f>INDEX(Auxiliar!$D$5:$F$13,MATCH(Table1[[#This Row],[Tipologia_Testes]],Auxiliar!$B$5:$B$13,0),MATCH(Table1[[#This Row],[Complexidade]],Auxiliar!$D$4:$F$4,0))</f>
        <v>0.1</v>
      </c>
      <c r="P1003" s="2" t="s">
        <v>1241</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50000000000001" hidden="1" customHeight="1">
      <c r="B1004" s="12" t="s">
        <v>26</v>
      </c>
      <c r="C1004" s="12" t="s">
        <v>181</v>
      </c>
      <c r="D1004" s="12" t="s">
        <v>1227</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1181</v>
      </c>
      <c r="L1004" s="27"/>
      <c r="M1004" s="20" t="s">
        <v>1178</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50000000000001" hidden="1" customHeight="1">
      <c r="B1005" s="12" t="s">
        <v>26</v>
      </c>
      <c r="C1005" s="12" t="s">
        <v>181</v>
      </c>
      <c r="D1005" s="12" t="s">
        <v>1227</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1173</v>
      </c>
      <c r="L1005" s="27"/>
      <c r="M1005" s="20" t="s">
        <v>1178</v>
      </c>
      <c r="N1005" s="47">
        <v>45540</v>
      </c>
      <c r="O1005" s="20">
        <f>INDEX(Auxiliar!$D$5:$F$13,MATCH(Table1[[#This Row],[Tipologia_Testes]],Auxiliar!$B$5:$B$13,0),MATCH(Table1[[#This Row],[Complexidade]],Auxiliar!$D$4:$F$4,0))</f>
        <v>0.1</v>
      </c>
      <c r="P1005" s="2" t="s">
        <v>1241</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50000000000001" hidden="1" customHeight="1">
      <c r="B1006" s="12" t="s">
        <v>26</v>
      </c>
      <c r="C1006" s="12" t="s">
        <v>181</v>
      </c>
      <c r="D1006" s="12" t="s">
        <v>1227</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1181</v>
      </c>
      <c r="L1006" s="27"/>
      <c r="M1006" s="20" t="s">
        <v>1178</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50000000000001" hidden="1" customHeight="1">
      <c r="B1007" s="12" t="s">
        <v>26</v>
      </c>
      <c r="C1007" s="12" t="s">
        <v>181</v>
      </c>
      <c r="D1007" s="12" t="s">
        <v>1227</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1173</v>
      </c>
      <c r="L1007" s="27"/>
      <c r="M1007" s="20" t="s">
        <v>1178</v>
      </c>
      <c r="N1007" s="47">
        <v>45540</v>
      </c>
      <c r="O1007" s="20">
        <f>INDEX(Auxiliar!$D$5:$F$13,MATCH(Table1[[#This Row],[Tipologia_Testes]],Auxiliar!$B$5:$B$13,0),MATCH(Table1[[#This Row],[Complexidade]],Auxiliar!$D$4:$F$4,0))</f>
        <v>0.1</v>
      </c>
      <c r="P1007" s="2" t="s">
        <v>1241</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50000000000001" hidden="1" customHeight="1">
      <c r="B1008" s="12" t="s">
        <v>26</v>
      </c>
      <c r="C1008" s="12" t="s">
        <v>181</v>
      </c>
      <c r="D1008" s="12" t="s">
        <v>1227</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1181</v>
      </c>
      <c r="L1008" s="27"/>
      <c r="M1008" s="20" t="s">
        <v>1178</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50000000000001" hidden="1" customHeight="1">
      <c r="B1009" s="12" t="s">
        <v>26</v>
      </c>
      <c r="C1009" s="12" t="s">
        <v>181</v>
      </c>
      <c r="D1009" s="12" t="s">
        <v>1227</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1173</v>
      </c>
      <c r="L1009" s="27"/>
      <c r="M1009" s="20" t="s">
        <v>1178</v>
      </c>
      <c r="N1009" s="47">
        <v>45540</v>
      </c>
      <c r="O1009" s="20">
        <f>INDEX(Auxiliar!$D$5:$F$13,MATCH(Table1[[#This Row],[Tipologia_Testes]],Auxiliar!$B$5:$B$13,0),MATCH(Table1[[#This Row],[Complexidade]],Auxiliar!$D$4:$F$4,0))</f>
        <v>0.1</v>
      </c>
      <c r="P1009" s="2" t="s">
        <v>1241</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50000000000001" hidden="1" customHeight="1">
      <c r="B1010" s="12" t="s">
        <v>26</v>
      </c>
      <c r="C1010" s="12" t="s">
        <v>181</v>
      </c>
      <c r="D1010" s="12" t="s">
        <v>1227</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1181</v>
      </c>
      <c r="L1010" s="27"/>
      <c r="M1010" s="20" t="s">
        <v>1178</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50000000000001" hidden="1" customHeight="1">
      <c r="B1011" s="12" t="s">
        <v>26</v>
      </c>
      <c r="C1011" s="12" t="s">
        <v>181</v>
      </c>
      <c r="D1011" s="12" t="s">
        <v>1227</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1173</v>
      </c>
      <c r="L1011" s="27"/>
      <c r="M1011" s="20" t="s">
        <v>1178</v>
      </c>
      <c r="N1011" s="47">
        <v>45540</v>
      </c>
      <c r="O1011" s="20">
        <f>INDEX(Auxiliar!$D$5:$F$13,MATCH(Table1[[#This Row],[Tipologia_Testes]],Auxiliar!$B$5:$B$13,0),MATCH(Table1[[#This Row],[Complexidade]],Auxiliar!$D$4:$F$4,0))</f>
        <v>0.1</v>
      </c>
      <c r="P1011" s="2" t="s">
        <v>1241</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50000000000001" hidden="1" customHeight="1">
      <c r="B1012" s="12" t="s">
        <v>26</v>
      </c>
      <c r="C1012" s="12" t="s">
        <v>181</v>
      </c>
      <c r="D1012" s="12" t="s">
        <v>1227</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1181</v>
      </c>
      <c r="L1012" s="27"/>
      <c r="M1012" s="20" t="s">
        <v>1178</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50000000000001" hidden="1" customHeight="1">
      <c r="B1013" s="12" t="s">
        <v>26</v>
      </c>
      <c r="C1013" s="12" t="s">
        <v>181</v>
      </c>
      <c r="D1013" s="12" t="s">
        <v>1227</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1173</v>
      </c>
      <c r="L1013" s="27"/>
      <c r="M1013" s="20" t="s">
        <v>1178</v>
      </c>
      <c r="N1013" s="47">
        <v>45540</v>
      </c>
      <c r="O1013" s="20">
        <f>INDEX(Auxiliar!$D$5:$F$13,MATCH(Table1[[#This Row],[Tipologia_Testes]],Auxiliar!$B$5:$B$13,0),MATCH(Table1[[#This Row],[Complexidade]],Auxiliar!$D$4:$F$4,0))</f>
        <v>0.1</v>
      </c>
      <c r="P1013" s="2" t="s">
        <v>1241</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50000000000001" hidden="1" customHeight="1">
      <c r="B1014" s="12" t="s">
        <v>26</v>
      </c>
      <c r="C1014" s="12" t="s">
        <v>181</v>
      </c>
      <c r="D1014" s="12" t="s">
        <v>1227</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1181</v>
      </c>
      <c r="L1014" s="27"/>
      <c r="M1014" s="20" t="s">
        <v>1178</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50000000000001" hidden="1" customHeight="1">
      <c r="B1015" s="12" t="s">
        <v>26</v>
      </c>
      <c r="C1015" s="12" t="s">
        <v>181</v>
      </c>
      <c r="D1015" s="12" t="s">
        <v>1227</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1173</v>
      </c>
      <c r="L1015" s="27"/>
      <c r="M1015" s="20" t="s">
        <v>1178</v>
      </c>
      <c r="N1015" s="47">
        <v>45540</v>
      </c>
      <c r="O1015" s="20">
        <f>INDEX(Auxiliar!$D$5:$F$13,MATCH(Table1[[#This Row],[Tipologia_Testes]],Auxiliar!$B$5:$B$13,0),MATCH(Table1[[#This Row],[Complexidade]],Auxiliar!$D$4:$F$4,0))</f>
        <v>0.1</v>
      </c>
      <c r="P1015" s="2" t="s">
        <v>1241</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50000000000001" hidden="1" customHeight="1">
      <c r="B1016" s="12" t="s">
        <v>26</v>
      </c>
      <c r="C1016" s="12" t="s">
        <v>181</v>
      </c>
      <c r="D1016" s="12" t="s">
        <v>1227</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1181</v>
      </c>
      <c r="L1016" s="27"/>
      <c r="M1016" s="20" t="s">
        <v>1178</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50000000000001" hidden="1" customHeight="1">
      <c r="B1017" s="12" t="s">
        <v>26</v>
      </c>
      <c r="C1017" s="12" t="s">
        <v>181</v>
      </c>
      <c r="D1017" s="12" t="s">
        <v>1227</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1173</v>
      </c>
      <c r="L1017" s="27"/>
      <c r="M1017" s="20" t="s">
        <v>1178</v>
      </c>
      <c r="N1017" s="47">
        <v>45540</v>
      </c>
      <c r="O1017" s="20">
        <f>INDEX(Auxiliar!$D$5:$F$13,MATCH(Table1[[#This Row],[Tipologia_Testes]],Auxiliar!$B$5:$B$13,0),MATCH(Table1[[#This Row],[Complexidade]],Auxiliar!$D$4:$F$4,0))</f>
        <v>0.1</v>
      </c>
      <c r="P1017" s="2" t="s">
        <v>1241</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50000000000001" hidden="1" customHeight="1">
      <c r="B1018" s="12" t="s">
        <v>26</v>
      </c>
      <c r="C1018" s="12" t="s">
        <v>181</v>
      </c>
      <c r="D1018" s="12" t="s">
        <v>1227</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1181</v>
      </c>
      <c r="L1018" s="27"/>
      <c r="M1018" s="20" t="s">
        <v>1178</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50000000000001" hidden="1" customHeight="1">
      <c r="B1019" s="12" t="s">
        <v>26</v>
      </c>
      <c r="C1019" s="12" t="s">
        <v>181</v>
      </c>
      <c r="D1019" s="12" t="s">
        <v>1227</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1173</v>
      </c>
      <c r="L1019" s="27"/>
      <c r="M1019" s="20" t="s">
        <v>1178</v>
      </c>
      <c r="N1019" s="47">
        <v>45540</v>
      </c>
      <c r="O1019" s="20">
        <f>INDEX(Auxiliar!$D$5:$F$13,MATCH(Table1[[#This Row],[Tipologia_Testes]],Auxiliar!$B$5:$B$13,0),MATCH(Table1[[#This Row],[Complexidade]],Auxiliar!$D$4:$F$4,0))</f>
        <v>0.1</v>
      </c>
      <c r="P1019" s="2" t="s">
        <v>1241</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50000000000001" hidden="1" customHeight="1">
      <c r="B1020" s="12" t="s">
        <v>26</v>
      </c>
      <c r="C1020" s="12" t="s">
        <v>181</v>
      </c>
      <c r="D1020" s="12" t="s">
        <v>1227</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1181</v>
      </c>
      <c r="L1020" s="27"/>
      <c r="M1020" s="20" t="s">
        <v>1178</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50000000000001" hidden="1" customHeight="1">
      <c r="B1021" s="12" t="s">
        <v>26</v>
      </c>
      <c r="C1021" s="12" t="s">
        <v>181</v>
      </c>
      <c r="D1021" s="12" t="s">
        <v>1227</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1173</v>
      </c>
      <c r="L1021" s="27"/>
      <c r="M1021" s="20" t="s">
        <v>1178</v>
      </c>
      <c r="N1021" s="47">
        <v>45540</v>
      </c>
      <c r="O1021" s="20">
        <f>INDEX(Auxiliar!$D$5:$F$13,MATCH(Table1[[#This Row],[Tipologia_Testes]],Auxiliar!$B$5:$B$13,0),MATCH(Table1[[#This Row],[Complexidade]],Auxiliar!$D$4:$F$4,0))</f>
        <v>0.1</v>
      </c>
      <c r="P1021" s="2" t="s">
        <v>1241</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50000000000001" hidden="1" customHeight="1">
      <c r="B1022" s="12" t="s">
        <v>26</v>
      </c>
      <c r="C1022" s="12" t="s">
        <v>181</v>
      </c>
      <c r="D1022" s="12" t="s">
        <v>1227</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1181</v>
      </c>
      <c r="L1022" s="27"/>
      <c r="M1022" s="20" t="s">
        <v>1178</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50000000000001" hidden="1" customHeight="1">
      <c r="B1023" s="12" t="s">
        <v>26</v>
      </c>
      <c r="C1023" s="12" t="s">
        <v>181</v>
      </c>
      <c r="D1023" s="12" t="s">
        <v>1227</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1173</v>
      </c>
      <c r="L1023" s="27"/>
      <c r="M1023" s="20" t="s">
        <v>1178</v>
      </c>
      <c r="N1023" s="47">
        <v>45540</v>
      </c>
      <c r="O1023" s="20">
        <f>INDEX(Auxiliar!$D$5:$F$13,MATCH(Table1[[#This Row],[Tipologia_Testes]],Auxiliar!$B$5:$B$13,0),MATCH(Table1[[#This Row],[Complexidade]],Auxiliar!$D$4:$F$4,0))</f>
        <v>0.1</v>
      </c>
      <c r="P1023" s="2" t="s">
        <v>1241</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50000000000001" hidden="1" customHeight="1">
      <c r="B1024" s="12" t="s">
        <v>26</v>
      </c>
      <c r="C1024" s="12" t="s">
        <v>181</v>
      </c>
      <c r="D1024" s="12" t="s">
        <v>1227</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1181</v>
      </c>
      <c r="L1024" s="27"/>
      <c r="M1024" s="20" t="s">
        <v>1178</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50000000000001" hidden="1" customHeight="1">
      <c r="B1025" s="12" t="s">
        <v>26</v>
      </c>
      <c r="C1025" s="12" t="s">
        <v>181</v>
      </c>
      <c r="D1025" s="12" t="s">
        <v>1227</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1173</v>
      </c>
      <c r="L1025" s="27"/>
      <c r="M1025" s="20" t="s">
        <v>1178</v>
      </c>
      <c r="N1025" s="47">
        <v>45540</v>
      </c>
      <c r="O1025" s="20">
        <f>INDEX(Auxiliar!$D$5:$F$13,MATCH(Table1[[#This Row],[Tipologia_Testes]],Auxiliar!$B$5:$B$13,0),MATCH(Table1[[#This Row],[Complexidade]],Auxiliar!$D$4:$F$4,0))</f>
        <v>0.1</v>
      </c>
      <c r="P1025" s="2" t="s">
        <v>1241</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50000000000001" hidden="1" customHeight="1">
      <c r="B1026" s="12" t="s">
        <v>26</v>
      </c>
      <c r="C1026" s="12" t="s">
        <v>181</v>
      </c>
      <c r="D1026" s="12" t="s">
        <v>1227</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1181</v>
      </c>
      <c r="L1026" s="27"/>
      <c r="M1026" s="20" t="s">
        <v>1178</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50000000000001" hidden="1" customHeight="1">
      <c r="B1027" s="12" t="s">
        <v>26</v>
      </c>
      <c r="C1027" s="12" t="s">
        <v>181</v>
      </c>
      <c r="D1027" s="12" t="s">
        <v>1227</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1173</v>
      </c>
      <c r="L1027" s="27"/>
      <c r="M1027" s="20" t="s">
        <v>1178</v>
      </c>
      <c r="N1027" s="47">
        <v>45540</v>
      </c>
      <c r="O1027" s="20">
        <f>INDEX(Auxiliar!$D$5:$F$13,MATCH(Table1[[#This Row],[Tipologia_Testes]],Auxiliar!$B$5:$B$13,0),MATCH(Table1[[#This Row],[Complexidade]],Auxiliar!$D$4:$F$4,0))</f>
        <v>0.1</v>
      </c>
      <c r="P1027" s="2" t="s">
        <v>1241</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50000000000001" hidden="1" customHeight="1">
      <c r="B1028" s="12" t="s">
        <v>26</v>
      </c>
      <c r="C1028" s="12" t="s">
        <v>181</v>
      </c>
      <c r="D1028" s="12" t="s">
        <v>1227</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1181</v>
      </c>
      <c r="L1028" s="27"/>
      <c r="M1028" s="20" t="s">
        <v>1178</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50000000000001" hidden="1" customHeight="1">
      <c r="B1029" s="12" t="s">
        <v>26</v>
      </c>
      <c r="C1029" s="12" t="s">
        <v>181</v>
      </c>
      <c r="D1029" s="12" t="s">
        <v>1227</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1173</v>
      </c>
      <c r="L1029" s="27"/>
      <c r="M1029" s="20" t="s">
        <v>1178</v>
      </c>
      <c r="N1029" s="47">
        <v>45540</v>
      </c>
      <c r="O1029" s="20">
        <f>INDEX(Auxiliar!$D$5:$F$13,MATCH(Table1[[#This Row],[Tipologia_Testes]],Auxiliar!$B$5:$B$13,0),MATCH(Table1[[#This Row],[Complexidade]],Auxiliar!$D$4:$F$4,0))</f>
        <v>0.1</v>
      </c>
      <c r="P1029" s="2" t="s">
        <v>1242</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50000000000001" hidden="1" customHeight="1">
      <c r="B1030" s="12" t="s">
        <v>26</v>
      </c>
      <c r="C1030" s="12" t="s">
        <v>181</v>
      </c>
      <c r="D1030" s="12" t="s">
        <v>1227</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1181</v>
      </c>
      <c r="L1030" s="27"/>
      <c r="M1030" s="20" t="s">
        <v>1178</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50000000000001" hidden="1" customHeight="1">
      <c r="B1031" s="12" t="s">
        <v>26</v>
      </c>
      <c r="C1031" s="12" t="s">
        <v>181</v>
      </c>
      <c r="D1031" s="12" t="s">
        <v>1227</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1173</v>
      </c>
      <c r="L1031" s="2" t="s">
        <v>641</v>
      </c>
      <c r="M1031" s="20" t="s">
        <v>1178</v>
      </c>
      <c r="N1031" s="47">
        <v>45540</v>
      </c>
      <c r="O1031" s="20">
        <f>INDEX(Auxiliar!$D$5:$F$13,MATCH(Table1[[#This Row],[Tipologia_Testes]],Auxiliar!$B$5:$B$13,0),MATCH(Table1[[#This Row],[Complexidade]],Auxiliar!$D$4:$F$4,0))</f>
        <v>0.1</v>
      </c>
      <c r="P1031" s="2" t="s">
        <v>1243</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50000000000001" hidden="1" customHeight="1">
      <c r="B1032" s="12" t="s">
        <v>26</v>
      </c>
      <c r="C1032" s="12" t="s">
        <v>181</v>
      </c>
      <c r="D1032" s="12" t="s">
        <v>1227</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1181</v>
      </c>
      <c r="L1032" s="2" t="s">
        <v>641</v>
      </c>
      <c r="M1032" s="20" t="s">
        <v>1178</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50000000000001" hidden="1" customHeight="1">
      <c r="B1033" s="12" t="s">
        <v>26</v>
      </c>
      <c r="C1033" s="12" t="s">
        <v>181</v>
      </c>
      <c r="D1033" s="12" t="s">
        <v>1227</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1173</v>
      </c>
      <c r="L1033" s="2" t="s">
        <v>641</v>
      </c>
      <c r="M1033" s="20" t="s">
        <v>1178</v>
      </c>
      <c r="N1033" s="47">
        <v>45540</v>
      </c>
      <c r="O1033" s="20">
        <f>INDEX(Auxiliar!$D$5:$F$13,MATCH(Table1[[#This Row],[Tipologia_Testes]],Auxiliar!$B$5:$B$13,0),MATCH(Table1[[#This Row],[Complexidade]],Auxiliar!$D$4:$F$4,0))</f>
        <v>0.1</v>
      </c>
      <c r="P1033" s="2" t="s">
        <v>1243</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50000000000001" hidden="1" customHeight="1">
      <c r="B1034" s="12" t="s">
        <v>26</v>
      </c>
      <c r="C1034" s="12" t="s">
        <v>181</v>
      </c>
      <c r="D1034" s="12" t="s">
        <v>1227</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1181</v>
      </c>
      <c r="L1034" s="2" t="s">
        <v>641</v>
      </c>
      <c r="M1034" s="20" t="s">
        <v>1178</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50000000000001" hidden="1" customHeight="1">
      <c r="B1035" s="12" t="s">
        <v>26</v>
      </c>
      <c r="C1035" s="12" t="s">
        <v>181</v>
      </c>
      <c r="D1035" s="12" t="s">
        <v>1227</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1173</v>
      </c>
      <c r="L1035" s="2" t="s">
        <v>641</v>
      </c>
      <c r="M1035" s="20" t="s">
        <v>1178</v>
      </c>
      <c r="N1035" s="47">
        <v>45540</v>
      </c>
      <c r="O1035" s="20">
        <f>INDEX(Auxiliar!$D$5:$F$13,MATCH(Table1[[#This Row],[Tipologia_Testes]],Auxiliar!$B$5:$B$13,0),MATCH(Table1[[#This Row],[Complexidade]],Auxiliar!$D$4:$F$4,0))</f>
        <v>0.1</v>
      </c>
      <c r="P1035" s="2" t="s">
        <v>1243</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50000000000001" hidden="1" customHeight="1">
      <c r="B1036" s="12" t="s">
        <v>26</v>
      </c>
      <c r="C1036" s="12" t="s">
        <v>181</v>
      </c>
      <c r="D1036" s="12" t="s">
        <v>1227</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1181</v>
      </c>
      <c r="L1036" s="2" t="s">
        <v>641</v>
      </c>
      <c r="M1036" s="20" t="s">
        <v>1178</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50000000000001" hidden="1" customHeight="1">
      <c r="B1037" s="12" t="s">
        <v>26</v>
      </c>
      <c r="C1037" s="12" t="s">
        <v>181</v>
      </c>
      <c r="D1037" s="12" t="s">
        <v>1227</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1173</v>
      </c>
      <c r="L1037" s="2" t="s">
        <v>641</v>
      </c>
      <c r="M1037" s="20" t="s">
        <v>1178</v>
      </c>
      <c r="N1037" s="47">
        <v>45540</v>
      </c>
      <c r="O1037" s="20">
        <f>INDEX(Auxiliar!$D$5:$F$13,MATCH(Table1[[#This Row],[Tipologia_Testes]],Auxiliar!$B$5:$B$13,0),MATCH(Table1[[#This Row],[Complexidade]],Auxiliar!$D$4:$F$4,0))</f>
        <v>0.1</v>
      </c>
      <c r="P1037" s="2" t="s">
        <v>1243</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50000000000001" hidden="1" customHeight="1">
      <c r="B1038" s="12" t="s">
        <v>26</v>
      </c>
      <c r="C1038" s="12" t="s">
        <v>181</v>
      </c>
      <c r="D1038" s="12" t="s">
        <v>1227</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1181</v>
      </c>
      <c r="L1038" s="2" t="s">
        <v>641</v>
      </c>
      <c r="M1038" s="20" t="s">
        <v>1178</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50000000000001" hidden="1" customHeight="1">
      <c r="B1039" s="12" t="s">
        <v>26</v>
      </c>
      <c r="C1039" s="12" t="s">
        <v>181</v>
      </c>
      <c r="D1039" s="12" t="s">
        <v>1227</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1173</v>
      </c>
      <c r="L1039" s="2" t="s">
        <v>641</v>
      </c>
      <c r="M1039" s="20" t="s">
        <v>1178</v>
      </c>
      <c r="N1039" s="47">
        <v>45540</v>
      </c>
      <c r="O1039" s="20">
        <f>INDEX(Auxiliar!$D$5:$F$13,MATCH(Table1[[#This Row],[Tipologia_Testes]],Auxiliar!$B$5:$B$13,0),MATCH(Table1[[#This Row],[Complexidade]],Auxiliar!$D$4:$F$4,0))</f>
        <v>0.1</v>
      </c>
      <c r="P1039" s="2" t="s">
        <v>1243</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50000000000001" hidden="1" customHeight="1">
      <c r="B1040" s="12" t="s">
        <v>26</v>
      </c>
      <c r="C1040" s="12" t="s">
        <v>181</v>
      </c>
      <c r="D1040" s="12" t="s">
        <v>1227</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1181</v>
      </c>
      <c r="L1040" s="2" t="s">
        <v>641</v>
      </c>
      <c r="M1040" s="20" t="s">
        <v>1178</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50000000000001" hidden="1" customHeight="1">
      <c r="B1041" s="12" t="s">
        <v>26</v>
      </c>
      <c r="C1041" s="12" t="s">
        <v>181</v>
      </c>
      <c r="D1041" s="12" t="s">
        <v>1227</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1173</v>
      </c>
      <c r="L1041" s="2" t="s">
        <v>641</v>
      </c>
      <c r="M1041" s="20" t="s">
        <v>1178</v>
      </c>
      <c r="N1041" s="47">
        <v>45540</v>
      </c>
      <c r="O1041" s="20">
        <f>INDEX(Auxiliar!$D$5:$F$13,MATCH(Table1[[#This Row],[Tipologia_Testes]],Auxiliar!$B$5:$B$13,0),MATCH(Table1[[#This Row],[Complexidade]],Auxiliar!$D$4:$F$4,0))</f>
        <v>0.1</v>
      </c>
      <c r="P1041" s="2" t="s">
        <v>1243</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50000000000001" hidden="1" customHeight="1">
      <c r="B1042" s="12" t="s">
        <v>26</v>
      </c>
      <c r="C1042" s="12" t="s">
        <v>181</v>
      </c>
      <c r="D1042" s="12" t="s">
        <v>1227</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1181</v>
      </c>
      <c r="L1042" s="2" t="s">
        <v>641</v>
      </c>
      <c r="M1042" s="20" t="s">
        <v>1178</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50000000000001" hidden="1" customHeight="1">
      <c r="B1043" s="12" t="s">
        <v>26</v>
      </c>
      <c r="C1043" s="12" t="s">
        <v>181</v>
      </c>
      <c r="D1043" s="12" t="s">
        <v>1227</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1173</v>
      </c>
      <c r="L1043" s="2" t="s">
        <v>641</v>
      </c>
      <c r="M1043" s="20" t="s">
        <v>1178</v>
      </c>
      <c r="N1043" s="47">
        <v>45540</v>
      </c>
      <c r="O1043" s="20">
        <f>INDEX(Auxiliar!$D$5:$F$13,MATCH(Table1[[#This Row],[Tipologia_Testes]],Auxiliar!$B$5:$B$13,0),MATCH(Table1[[#This Row],[Complexidade]],Auxiliar!$D$4:$F$4,0))</f>
        <v>0.1</v>
      </c>
      <c r="P1043" s="2" t="s">
        <v>1243</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50000000000001" hidden="1" customHeight="1">
      <c r="B1044" s="12" t="s">
        <v>26</v>
      </c>
      <c r="C1044" s="12" t="s">
        <v>181</v>
      </c>
      <c r="D1044" s="12" t="s">
        <v>1227</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1181</v>
      </c>
      <c r="L1044" s="2" t="s">
        <v>641</v>
      </c>
      <c r="M1044" s="20" t="s">
        <v>1178</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50000000000001" hidden="1" customHeight="1">
      <c r="B1045" s="12" t="s">
        <v>26</v>
      </c>
      <c r="C1045" s="12" t="s">
        <v>181</v>
      </c>
      <c r="D1045" s="12" t="s">
        <v>1227</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1173</v>
      </c>
      <c r="L1045" s="2" t="s">
        <v>641</v>
      </c>
      <c r="M1045" s="20" t="s">
        <v>1178</v>
      </c>
      <c r="N1045" s="47">
        <v>45540</v>
      </c>
      <c r="O1045" s="20">
        <f>INDEX(Auxiliar!$D$5:$F$13,MATCH(Table1[[#This Row],[Tipologia_Testes]],Auxiliar!$B$5:$B$13,0),MATCH(Table1[[#This Row],[Complexidade]],Auxiliar!$D$4:$F$4,0))</f>
        <v>0.1</v>
      </c>
      <c r="P1045" s="2" t="s">
        <v>1243</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50000000000001" hidden="1" customHeight="1">
      <c r="B1046" s="12" t="s">
        <v>26</v>
      </c>
      <c r="C1046" s="12" t="s">
        <v>181</v>
      </c>
      <c r="D1046" s="12" t="s">
        <v>1227</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1181</v>
      </c>
      <c r="L1046" s="2" t="s">
        <v>641</v>
      </c>
      <c r="M1046" s="20" t="s">
        <v>1178</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50000000000001" hidden="1" customHeight="1">
      <c r="B1047" s="12" t="s">
        <v>26</v>
      </c>
      <c r="C1047" s="12" t="s">
        <v>181</v>
      </c>
      <c r="D1047" s="12" t="s">
        <v>1227</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1173</v>
      </c>
      <c r="L1047" s="2" t="s">
        <v>641</v>
      </c>
      <c r="M1047" s="20" t="s">
        <v>1178</v>
      </c>
      <c r="N1047" s="47">
        <v>45540</v>
      </c>
      <c r="O1047" s="20">
        <f>INDEX(Auxiliar!$D$5:$F$13,MATCH(Table1[[#This Row],[Tipologia_Testes]],Auxiliar!$B$5:$B$13,0),MATCH(Table1[[#This Row],[Complexidade]],Auxiliar!$D$4:$F$4,0))</f>
        <v>0.1</v>
      </c>
      <c r="P1047" s="2" t="s">
        <v>1243</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50000000000001" hidden="1" customHeight="1">
      <c r="B1048" s="12" t="s">
        <v>26</v>
      </c>
      <c r="C1048" s="12" t="s">
        <v>181</v>
      </c>
      <c r="D1048" s="12" t="s">
        <v>1227</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1181</v>
      </c>
      <c r="L1048" s="2" t="s">
        <v>641</v>
      </c>
      <c r="M1048" s="20" t="s">
        <v>1178</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50000000000001" hidden="1" customHeight="1">
      <c r="B1049" s="12" t="s">
        <v>26</v>
      </c>
      <c r="C1049" s="12" t="s">
        <v>181</v>
      </c>
      <c r="D1049" s="12" t="s">
        <v>1227</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1173</v>
      </c>
      <c r="L1049" s="2" t="s">
        <v>641</v>
      </c>
      <c r="M1049" s="20" t="s">
        <v>1178</v>
      </c>
      <c r="N1049" s="47">
        <v>45540</v>
      </c>
      <c r="O1049" s="20">
        <f>INDEX(Auxiliar!$D$5:$F$13,MATCH(Table1[[#This Row],[Tipologia_Testes]],Auxiliar!$B$5:$B$13,0),MATCH(Table1[[#This Row],[Complexidade]],Auxiliar!$D$4:$F$4,0))</f>
        <v>0.1</v>
      </c>
      <c r="P1049" s="2" t="s">
        <v>1243</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50000000000001" hidden="1" customHeight="1">
      <c r="B1050" s="12" t="s">
        <v>26</v>
      </c>
      <c r="C1050" s="12" t="s">
        <v>181</v>
      </c>
      <c r="D1050" s="12" t="s">
        <v>1227</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1181</v>
      </c>
      <c r="L1050" s="2" t="s">
        <v>641</v>
      </c>
      <c r="M1050" s="20" t="s">
        <v>1178</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50000000000001" hidden="1" customHeight="1">
      <c r="B1051" s="12" t="s">
        <v>26</v>
      </c>
      <c r="C1051" s="12" t="s">
        <v>181</v>
      </c>
      <c r="D1051" s="12" t="s">
        <v>1227</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1173</v>
      </c>
      <c r="L1051" s="2" t="s">
        <v>641</v>
      </c>
      <c r="M1051" s="20" t="s">
        <v>1178</v>
      </c>
      <c r="N1051" s="47">
        <v>45540</v>
      </c>
      <c r="O1051" s="20">
        <f>INDEX(Auxiliar!$D$5:$F$13,MATCH(Table1[[#This Row],[Tipologia_Testes]],Auxiliar!$B$5:$B$13,0),MATCH(Table1[[#This Row],[Complexidade]],Auxiliar!$D$4:$F$4,0))</f>
        <v>0.1</v>
      </c>
      <c r="P1051" s="2" t="s">
        <v>1243</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50000000000001" hidden="1" customHeight="1">
      <c r="B1052" s="12" t="s">
        <v>26</v>
      </c>
      <c r="C1052" s="12" t="s">
        <v>181</v>
      </c>
      <c r="D1052" s="12" t="s">
        <v>1227</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1181</v>
      </c>
      <c r="L1052" s="2" t="s">
        <v>641</v>
      </c>
      <c r="M1052" s="20" t="s">
        <v>1178</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50000000000001" hidden="1" customHeight="1">
      <c r="B1053" s="12" t="s">
        <v>26</v>
      </c>
      <c r="C1053" s="12" t="s">
        <v>181</v>
      </c>
      <c r="D1053" s="12" t="s">
        <v>1227</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1173</v>
      </c>
      <c r="L1053" s="2" t="s">
        <v>641</v>
      </c>
      <c r="M1053" s="20" t="s">
        <v>1178</v>
      </c>
      <c r="N1053" s="47">
        <v>45540</v>
      </c>
      <c r="O1053" s="20">
        <f>INDEX(Auxiliar!$D$5:$F$13,MATCH(Table1[[#This Row],[Tipologia_Testes]],Auxiliar!$B$5:$B$13,0),MATCH(Table1[[#This Row],[Complexidade]],Auxiliar!$D$4:$F$4,0))</f>
        <v>0.1</v>
      </c>
      <c r="P1053" s="2" t="s">
        <v>1243</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50000000000001" hidden="1" customHeight="1">
      <c r="B1054" s="12" t="s">
        <v>26</v>
      </c>
      <c r="C1054" s="12" t="s">
        <v>181</v>
      </c>
      <c r="D1054" s="12" t="s">
        <v>1227</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1181</v>
      </c>
      <c r="L1054" s="2" t="s">
        <v>641</v>
      </c>
      <c r="M1054" s="20" t="s">
        <v>1178</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50000000000001" hidden="1" customHeight="1">
      <c r="B1055" s="12" t="s">
        <v>26</v>
      </c>
      <c r="C1055" s="12" t="s">
        <v>181</v>
      </c>
      <c r="D1055" s="12" t="s">
        <v>1227</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1173</v>
      </c>
      <c r="L1055" s="2" t="s">
        <v>641</v>
      </c>
      <c r="M1055" s="20" t="s">
        <v>1178</v>
      </c>
      <c r="N1055" s="47">
        <v>45540</v>
      </c>
      <c r="O1055" s="20">
        <f>INDEX(Auxiliar!$D$5:$F$13,MATCH(Table1[[#This Row],[Tipologia_Testes]],Auxiliar!$B$5:$B$13,0),MATCH(Table1[[#This Row],[Complexidade]],Auxiliar!$D$4:$F$4,0))</f>
        <v>0.1</v>
      </c>
      <c r="P1055" s="2" t="s">
        <v>1243</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50000000000001" hidden="1" customHeight="1">
      <c r="B1056" s="12" t="s">
        <v>26</v>
      </c>
      <c r="C1056" s="12" t="s">
        <v>181</v>
      </c>
      <c r="D1056" s="12" t="s">
        <v>1227</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1181</v>
      </c>
      <c r="L1056" s="2" t="s">
        <v>641</v>
      </c>
      <c r="M1056" s="20" t="s">
        <v>1178</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50000000000001" hidden="1" customHeight="1">
      <c r="B1057" s="12" t="s">
        <v>26</v>
      </c>
      <c r="C1057" s="12" t="s">
        <v>181</v>
      </c>
      <c r="D1057" s="12" t="s">
        <v>1227</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1173</v>
      </c>
      <c r="L1057" s="2" t="s">
        <v>641</v>
      </c>
      <c r="M1057" s="20" t="s">
        <v>1178</v>
      </c>
      <c r="N1057" s="47">
        <v>45540</v>
      </c>
      <c r="O1057" s="20">
        <f>INDEX(Auxiliar!$D$5:$F$13,MATCH(Table1[[#This Row],[Tipologia_Testes]],Auxiliar!$B$5:$B$13,0),MATCH(Table1[[#This Row],[Complexidade]],Auxiliar!$D$4:$F$4,0))</f>
        <v>0.1</v>
      </c>
      <c r="P1057" s="2" t="s">
        <v>1243</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50000000000001" hidden="1" customHeight="1">
      <c r="B1058" s="12" t="s">
        <v>26</v>
      </c>
      <c r="C1058" s="12" t="s">
        <v>181</v>
      </c>
      <c r="D1058" s="12" t="s">
        <v>1227</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1181</v>
      </c>
      <c r="L1058" s="2" t="s">
        <v>641</v>
      </c>
      <c r="M1058" s="20" t="s">
        <v>1178</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50000000000001" hidden="1" customHeight="1">
      <c r="B1059" s="12" t="s">
        <v>26</v>
      </c>
      <c r="C1059" s="12" t="s">
        <v>181</v>
      </c>
      <c r="D1059" s="12" t="s">
        <v>1227</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1173</v>
      </c>
      <c r="L1059" s="2" t="s">
        <v>641</v>
      </c>
      <c r="M1059" s="20" t="s">
        <v>1178</v>
      </c>
      <c r="N1059" s="47">
        <v>45540</v>
      </c>
      <c r="O1059" s="20">
        <f>INDEX(Auxiliar!$D$5:$F$13,MATCH(Table1[[#This Row],[Tipologia_Testes]],Auxiliar!$B$5:$B$13,0),MATCH(Table1[[#This Row],[Complexidade]],Auxiliar!$D$4:$F$4,0))</f>
        <v>0.1</v>
      </c>
      <c r="P1059" s="2" t="s">
        <v>1243</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50000000000001" hidden="1" customHeight="1">
      <c r="B1060" s="12" t="s">
        <v>26</v>
      </c>
      <c r="C1060" s="12" t="s">
        <v>181</v>
      </c>
      <c r="D1060" s="12" t="s">
        <v>1227</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1181</v>
      </c>
      <c r="L1060" s="2" t="s">
        <v>641</v>
      </c>
      <c r="M1060" s="20" t="s">
        <v>1178</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50000000000001" hidden="1" customHeight="1">
      <c r="B1061" s="12" t="s">
        <v>26</v>
      </c>
      <c r="C1061" s="12" t="s">
        <v>181</v>
      </c>
      <c r="D1061" s="12" t="s">
        <v>1227</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1173</v>
      </c>
      <c r="L1061" s="2" t="s">
        <v>641</v>
      </c>
      <c r="M1061" s="20" t="s">
        <v>1178</v>
      </c>
      <c r="N1061" s="47">
        <v>45540</v>
      </c>
      <c r="O1061" s="20">
        <f>INDEX(Auxiliar!$D$5:$F$13,MATCH(Table1[[#This Row],[Tipologia_Testes]],Auxiliar!$B$5:$B$13,0),MATCH(Table1[[#This Row],[Complexidade]],Auxiliar!$D$4:$F$4,0))</f>
        <v>0.1</v>
      </c>
      <c r="P1061" s="2" t="s">
        <v>1243</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50000000000001" hidden="1" customHeight="1">
      <c r="B1062" s="12" t="s">
        <v>26</v>
      </c>
      <c r="C1062" s="12" t="s">
        <v>181</v>
      </c>
      <c r="D1062" s="12" t="s">
        <v>1227</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1181</v>
      </c>
      <c r="L1062" s="2" t="s">
        <v>641</v>
      </c>
      <c r="M1062" s="20" t="s">
        <v>1178</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50000000000001" hidden="1" customHeight="1">
      <c r="B1063" s="12" t="s">
        <v>26</v>
      </c>
      <c r="C1063" s="12" t="s">
        <v>181</v>
      </c>
      <c r="D1063" s="12" t="s">
        <v>1227</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1173</v>
      </c>
      <c r="L1063" s="2" t="s">
        <v>641</v>
      </c>
      <c r="M1063" s="20" t="s">
        <v>1178</v>
      </c>
      <c r="N1063" s="47">
        <v>45540</v>
      </c>
      <c r="O1063" s="20">
        <f>INDEX(Auxiliar!$D$5:$F$13,MATCH(Table1[[#This Row],[Tipologia_Testes]],Auxiliar!$B$5:$B$13,0),MATCH(Table1[[#This Row],[Complexidade]],Auxiliar!$D$4:$F$4,0))</f>
        <v>0.1</v>
      </c>
      <c r="P1063" s="2" t="s">
        <v>1243</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50000000000001" hidden="1" customHeight="1">
      <c r="B1064" s="12" t="s">
        <v>26</v>
      </c>
      <c r="C1064" s="12" t="s">
        <v>181</v>
      </c>
      <c r="D1064" s="12" t="s">
        <v>1227</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1181</v>
      </c>
      <c r="L1064" s="2" t="s">
        <v>641</v>
      </c>
      <c r="M1064" s="20" t="s">
        <v>1178</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50000000000001" hidden="1" customHeight="1">
      <c r="B1065" s="12" t="s">
        <v>26</v>
      </c>
      <c r="C1065" s="12" t="s">
        <v>181</v>
      </c>
      <c r="D1065" s="12" t="s">
        <v>1227</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1173</v>
      </c>
      <c r="L1065" s="2" t="s">
        <v>641</v>
      </c>
      <c r="M1065" s="20" t="s">
        <v>1178</v>
      </c>
      <c r="N1065" s="47">
        <v>45540</v>
      </c>
      <c r="O1065" s="20">
        <f>INDEX(Auxiliar!$D$5:$F$13,MATCH(Table1[[#This Row],[Tipologia_Testes]],Auxiliar!$B$5:$B$13,0),MATCH(Table1[[#This Row],[Complexidade]],Auxiliar!$D$4:$F$4,0))</f>
        <v>0.1</v>
      </c>
      <c r="P1065" s="2" t="s">
        <v>1243</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50000000000001" hidden="1" customHeight="1">
      <c r="B1066" s="12" t="s">
        <v>26</v>
      </c>
      <c r="C1066" s="12" t="s">
        <v>181</v>
      </c>
      <c r="D1066" s="12" t="s">
        <v>1227</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1181</v>
      </c>
      <c r="L1066" s="2" t="s">
        <v>641</v>
      </c>
      <c r="M1066" s="20" t="s">
        <v>1178</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50000000000001" hidden="1" customHeight="1">
      <c r="B1067" s="12" t="s">
        <v>26</v>
      </c>
      <c r="C1067" s="12" t="s">
        <v>181</v>
      </c>
      <c r="D1067" s="12" t="s">
        <v>1227</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1173</v>
      </c>
      <c r="L1067" s="2" t="s">
        <v>641</v>
      </c>
      <c r="M1067" s="20" t="s">
        <v>1178</v>
      </c>
      <c r="N1067" s="47">
        <v>45540</v>
      </c>
      <c r="O1067" s="20">
        <f>INDEX(Auxiliar!$D$5:$F$13,MATCH(Table1[[#This Row],[Tipologia_Testes]],Auxiliar!$B$5:$B$13,0),MATCH(Table1[[#This Row],[Complexidade]],Auxiliar!$D$4:$F$4,0))</f>
        <v>0.1</v>
      </c>
      <c r="P1067" s="2" t="s">
        <v>1243</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50000000000001" hidden="1" customHeight="1">
      <c r="B1068" s="12" t="s">
        <v>26</v>
      </c>
      <c r="C1068" s="12" t="s">
        <v>181</v>
      </c>
      <c r="D1068" s="12" t="s">
        <v>1227</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1181</v>
      </c>
      <c r="L1068" s="2" t="s">
        <v>641</v>
      </c>
      <c r="M1068" s="20" t="s">
        <v>1178</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50000000000001" hidden="1" customHeight="1">
      <c r="B1069" s="12" t="s">
        <v>26</v>
      </c>
      <c r="C1069" s="12" t="s">
        <v>181</v>
      </c>
      <c r="D1069" s="12" t="s">
        <v>1227</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1173</v>
      </c>
      <c r="L1069" s="2" t="s">
        <v>641</v>
      </c>
      <c r="M1069" s="20" t="s">
        <v>1178</v>
      </c>
      <c r="N1069" s="47">
        <v>45540</v>
      </c>
      <c r="O1069" s="20">
        <f>INDEX(Auxiliar!$D$5:$F$13,MATCH(Table1[[#This Row],[Tipologia_Testes]],Auxiliar!$B$5:$B$13,0),MATCH(Table1[[#This Row],[Complexidade]],Auxiliar!$D$4:$F$4,0))</f>
        <v>0.1</v>
      </c>
      <c r="P1069" s="2" t="s">
        <v>1243</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50000000000001" hidden="1" customHeight="1">
      <c r="B1070" s="12" t="s">
        <v>26</v>
      </c>
      <c r="C1070" s="12" t="s">
        <v>181</v>
      </c>
      <c r="D1070" s="12" t="s">
        <v>1227</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1181</v>
      </c>
      <c r="L1070" s="2" t="s">
        <v>641</v>
      </c>
      <c r="M1070" s="20" t="s">
        <v>1178</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50000000000001" hidden="1" customHeight="1">
      <c r="B1071" s="12" t="s">
        <v>26</v>
      </c>
      <c r="C1071" s="12" t="s">
        <v>181</v>
      </c>
      <c r="D1071" s="12" t="s">
        <v>1228</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1181</v>
      </c>
      <c r="L1071" s="2" t="s">
        <v>641</v>
      </c>
      <c r="M1071" s="20" t="s">
        <v>1178</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50000000000001" hidden="1" customHeight="1">
      <c r="B1072" s="12" t="s">
        <v>26</v>
      </c>
      <c r="C1072" s="12" t="s">
        <v>181</v>
      </c>
      <c r="D1072" s="12" t="s">
        <v>1228</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1173</v>
      </c>
      <c r="L1072" s="2" t="s">
        <v>1176</v>
      </c>
      <c r="M1072" s="20" t="s">
        <v>1178</v>
      </c>
      <c r="N1072" s="47">
        <v>45485</v>
      </c>
      <c r="O1072" s="20">
        <f>INDEX(Auxiliar!$D$5:$F$13,MATCH(Table1[[#This Row],[Tipologia_Testes]],Auxiliar!$B$5:$B$13,0),MATCH(Table1[[#This Row],[Complexidade]],Auxiliar!$D$4:$F$4,0))</f>
        <v>0.1</v>
      </c>
      <c r="P1072" s="2" t="s">
        <v>1244</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50000000000001" hidden="1" customHeight="1">
      <c r="B1073" s="12" t="s">
        <v>26</v>
      </c>
      <c r="C1073" s="12" t="s">
        <v>181</v>
      </c>
      <c r="D1073" s="12" t="s">
        <v>1228</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1181</v>
      </c>
      <c r="L1073" s="2" t="s">
        <v>1176</v>
      </c>
      <c r="M1073" s="20" t="s">
        <v>1178</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50000000000001" hidden="1" customHeight="1">
      <c r="B1074" s="12" t="s">
        <v>26</v>
      </c>
      <c r="C1074" s="12" t="s">
        <v>181</v>
      </c>
      <c r="D1074" s="12" t="s">
        <v>1228</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1181</v>
      </c>
      <c r="L1074" s="2" t="s">
        <v>1176</v>
      </c>
      <c r="M1074" s="20" t="s">
        <v>1178</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50000000000001" hidden="1" customHeight="1">
      <c r="B1075" s="12" t="s">
        <v>26</v>
      </c>
      <c r="C1075" s="12" t="s">
        <v>181</v>
      </c>
      <c r="D1075" s="12" t="s">
        <v>1228</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1173</v>
      </c>
      <c r="L1075" s="2" t="s">
        <v>1176</v>
      </c>
      <c r="M1075" s="20" t="s">
        <v>1178</v>
      </c>
      <c r="N1075" s="47">
        <v>45569</v>
      </c>
      <c r="O1075" s="20">
        <f>INDEX(Auxiliar!$D$5:$F$13,MATCH(Table1[[#This Row],[Tipologia_Testes]],Auxiliar!$B$5:$B$13,0),MATCH(Table1[[#This Row],[Complexidade]],Auxiliar!$D$4:$F$4,0))</f>
        <v>0.1</v>
      </c>
      <c r="P1075" s="2" t="s">
        <v>1244</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50000000000001" hidden="1" customHeight="1">
      <c r="B1076" s="12" t="s">
        <v>26</v>
      </c>
      <c r="C1076" s="12" t="s">
        <v>181</v>
      </c>
      <c r="D1076" s="12" t="s">
        <v>1228</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1181</v>
      </c>
      <c r="L1076" s="2" t="s">
        <v>1176</v>
      </c>
      <c r="M1076" s="20" t="s">
        <v>1178</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50000000000001" hidden="1" customHeight="1">
      <c r="B1077" s="12" t="s">
        <v>26</v>
      </c>
      <c r="C1077" s="12" t="s">
        <v>181</v>
      </c>
      <c r="D1077" s="12" t="s">
        <v>1228</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1173</v>
      </c>
      <c r="L1077" s="2" t="s">
        <v>1176</v>
      </c>
      <c r="M1077" s="20" t="s">
        <v>1178</v>
      </c>
      <c r="N1077" s="47">
        <v>45485</v>
      </c>
      <c r="O1077" s="20">
        <f>INDEX(Auxiliar!$D$5:$F$13,MATCH(Table1[[#This Row],[Tipologia_Testes]],Auxiliar!$B$5:$B$13,0),MATCH(Table1[[#This Row],[Complexidade]],Auxiliar!$D$4:$F$4,0))</f>
        <v>0.1</v>
      </c>
      <c r="P1077" s="2" t="s">
        <v>1245</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50000000000001" hidden="1" customHeight="1">
      <c r="B1078" s="12" t="s">
        <v>26</v>
      </c>
      <c r="C1078" s="12" t="s">
        <v>181</v>
      </c>
      <c r="D1078" s="12" t="s">
        <v>1228</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1181</v>
      </c>
      <c r="L1078" s="2" t="s">
        <v>1176</v>
      </c>
      <c r="M1078" s="20" t="s">
        <v>1178</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50000000000001" hidden="1" customHeight="1">
      <c r="B1079" s="12" t="s">
        <v>26</v>
      </c>
      <c r="C1079" s="12" t="s">
        <v>181</v>
      </c>
      <c r="D1079" s="12" t="s">
        <v>1228</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1173</v>
      </c>
      <c r="L1079" s="2" t="s">
        <v>1176</v>
      </c>
      <c r="M1079" s="20" t="s">
        <v>1178</v>
      </c>
      <c r="N1079" s="47">
        <v>45485</v>
      </c>
      <c r="O1079" s="20">
        <f>INDEX(Auxiliar!$D$5:$F$13,MATCH(Table1[[#This Row],[Tipologia_Testes]],Auxiliar!$B$5:$B$13,0),MATCH(Table1[[#This Row],[Complexidade]],Auxiliar!$D$4:$F$4,0))</f>
        <v>0.1</v>
      </c>
      <c r="P1079" s="2" t="s">
        <v>1245</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50000000000001" hidden="1" customHeight="1">
      <c r="B1080" s="12" t="s">
        <v>26</v>
      </c>
      <c r="C1080" s="12" t="s">
        <v>181</v>
      </c>
      <c r="D1080" s="12" t="s">
        <v>1228</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1181</v>
      </c>
      <c r="L1080" s="2" t="s">
        <v>1176</v>
      </c>
      <c r="M1080" s="20" t="s">
        <v>1178</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50000000000001" customHeight="1">
      <c r="B1081" s="12" t="s">
        <v>26</v>
      </c>
      <c r="C1081" s="12" t="s">
        <v>181</v>
      </c>
      <c r="D1081" s="12" t="s">
        <v>1228</v>
      </c>
      <c r="E1081" s="2" t="s">
        <v>38</v>
      </c>
      <c r="F1081" s="12" t="s">
        <v>2157</v>
      </c>
      <c r="G1081" s="12" t="s">
        <v>279</v>
      </c>
      <c r="H1081" s="57" t="str">
        <f>Table1[[#This Row],[Tabela]]&amp;Table1[[#This Row],[Campo]]</f>
        <v>modesg_inp_risco_fisico_zipcodecod_pais</v>
      </c>
      <c r="I1081" s="3" t="s">
        <v>612</v>
      </c>
      <c r="J1081" s="53">
        <f>VLOOKUP(Table1[[#This Row],[Status]],Auxiliar!$B$16:$C$24,2,0)</f>
        <v>1</v>
      </c>
      <c r="K1081" s="20" t="s">
        <v>1181</v>
      </c>
      <c r="L1081" s="2" t="s">
        <v>1176</v>
      </c>
      <c r="M1081" s="20" t="s">
        <v>1178</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50000000000001" customHeight="1">
      <c r="B1082" s="12" t="s">
        <v>26</v>
      </c>
      <c r="C1082" s="12" t="s">
        <v>181</v>
      </c>
      <c r="D1082" s="12" t="s">
        <v>1228</v>
      </c>
      <c r="E1082" s="2" t="s">
        <v>38</v>
      </c>
      <c r="F1082" s="12" t="s">
        <v>2157</v>
      </c>
      <c r="G1082" s="12" t="s">
        <v>2158</v>
      </c>
      <c r="H1082" s="57" t="str">
        <f>Table1[[#This Row],[Tabela]]&amp;Table1[[#This Row],[Campo]]</f>
        <v>modesg_inp_risco_fisico_zipcodelocalizacao</v>
      </c>
      <c r="I1082" s="3" t="s">
        <v>612</v>
      </c>
      <c r="J1082" s="53">
        <f>VLOOKUP(Table1[[#This Row],[Status]],Auxiliar!$B$16:$C$24,2,0)</f>
        <v>1</v>
      </c>
      <c r="K1082" s="20" t="s">
        <v>1181</v>
      </c>
      <c r="L1082" s="2" t="s">
        <v>1176</v>
      </c>
      <c r="M1082" s="20" t="s">
        <v>1178</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50000000000001" customHeight="1">
      <c r="B1083" s="12" t="s">
        <v>26</v>
      </c>
      <c r="C1083" s="12" t="s">
        <v>181</v>
      </c>
      <c r="D1083" s="12" t="s">
        <v>1228</v>
      </c>
      <c r="E1083" s="2" t="s">
        <v>38</v>
      </c>
      <c r="F1083" s="12" t="s">
        <v>2157</v>
      </c>
      <c r="G1083" s="12" t="s">
        <v>281</v>
      </c>
      <c r="H1083" s="57" t="str">
        <f>Table1[[#This Row],[Tabela]]&amp;Table1[[#This Row],[Campo]]</f>
        <v>modesg_inp_risco_fisico_zipcodecod_nace_esg</v>
      </c>
      <c r="I1083" s="3" t="s">
        <v>612</v>
      </c>
      <c r="J1083" s="53">
        <f>VLOOKUP(Table1[[#This Row],[Status]],Auxiliar!$B$16:$C$24,2,0)</f>
        <v>1</v>
      </c>
      <c r="K1083" s="20" t="s">
        <v>1181</v>
      </c>
      <c r="L1083" s="2" t="s">
        <v>1176</v>
      </c>
      <c r="M1083" s="20" t="s">
        <v>1178</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50000000000001" customHeight="1">
      <c r="B1084" s="12" t="s">
        <v>26</v>
      </c>
      <c r="C1084" s="12" t="s">
        <v>181</v>
      </c>
      <c r="D1084" s="12" t="s">
        <v>1228</v>
      </c>
      <c r="E1084" s="2" t="s">
        <v>38</v>
      </c>
      <c r="F1084" s="12" t="s">
        <v>2157</v>
      </c>
      <c r="G1084" s="12" t="s">
        <v>282</v>
      </c>
      <c r="H1084" s="57" t="str">
        <f>Table1[[#This Row],[Tabela]]&amp;Table1[[#This Row],[Campo]]</f>
        <v>modesg_inp_risco_fisico_zipcodeflg_rsc_fsc_agd</v>
      </c>
      <c r="I1084" s="3" t="s">
        <v>612</v>
      </c>
      <c r="J1084" s="53">
        <f>VLOOKUP(Table1[[#This Row],[Status]],Auxiliar!$B$16:$C$24,2,0)</f>
        <v>1</v>
      </c>
      <c r="K1084" s="20" t="s">
        <v>1181</v>
      </c>
      <c r="L1084" s="2" t="s">
        <v>1176</v>
      </c>
      <c r="M1084" s="20" t="s">
        <v>1178</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50000000000001" customHeight="1">
      <c r="B1085" s="12" t="s">
        <v>26</v>
      </c>
      <c r="C1085" s="12" t="s">
        <v>181</v>
      </c>
      <c r="D1085" s="12" t="s">
        <v>1228</v>
      </c>
      <c r="E1085" s="2" t="s">
        <v>38</v>
      </c>
      <c r="F1085" s="12" t="s">
        <v>2157</v>
      </c>
      <c r="G1085" s="12" t="s">
        <v>283</v>
      </c>
      <c r="H1085" s="57" t="str">
        <f>Table1[[#This Row],[Tabela]]&amp;Table1[[#This Row],[Campo]]</f>
        <v>modesg_inp_risco_fisico_zipcodeflg_rsc_fsc_crnc</v>
      </c>
      <c r="I1085" s="3" t="s">
        <v>612</v>
      </c>
      <c r="J1085" s="53">
        <f>VLOOKUP(Table1[[#This Row],[Status]],Auxiliar!$B$16:$C$24,2,0)</f>
        <v>1</v>
      </c>
      <c r="K1085" s="20" t="s">
        <v>1181</v>
      </c>
      <c r="L1085" s="2" t="s">
        <v>1176</v>
      </c>
      <c r="M1085" s="20" t="s">
        <v>1178</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50000000000001" hidden="1" customHeight="1">
      <c r="B1086" s="12" t="s">
        <v>26</v>
      </c>
      <c r="C1086" s="12" t="s">
        <v>181</v>
      </c>
      <c r="D1086" s="12" t="s">
        <v>1220</v>
      </c>
      <c r="E1086" s="2" t="s">
        <v>38</v>
      </c>
      <c r="F1086" s="12" t="s">
        <v>217</v>
      </c>
      <c r="G1086" s="12" t="s">
        <v>208</v>
      </c>
      <c r="H1086" s="57" t="str">
        <f>Table1[[#This Row],[Tabela]]&amp;Table1[[#This Row],[Campo]]</f>
        <v>modesg_inp_emss_scibref_date</v>
      </c>
      <c r="I1086" s="2" t="s">
        <v>612</v>
      </c>
      <c r="J1086" s="45">
        <f>VLOOKUP(Table1[[#This Row],[Status]],Auxiliar!$B$16:$C$24,2,0)</f>
        <v>1</v>
      </c>
      <c r="K1086" s="20" t="s">
        <v>1181</v>
      </c>
      <c r="L1086" s="2" t="s">
        <v>1176</v>
      </c>
      <c r="M1086" s="20" t="s">
        <v>1178</v>
      </c>
      <c r="N1086" s="47">
        <v>45490</v>
      </c>
      <c r="O1086" s="20">
        <f>INDEX(Auxiliar!$D$5:$F$13,MATCH(Table1[[#This Row],[Tipologia_Testes]],Auxiliar!$B$5:$B$13,0),MATCH(Table1[[#This Row],[Complexidade]],Auxiliar!$D$4:$F$4,0))</f>
        <v>0.5</v>
      </c>
      <c r="P1086" s="2"/>
      <c r="Q1086" s="2" t="s">
        <v>1223</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50000000000001" hidden="1" customHeight="1">
      <c r="B1087" s="12" t="s">
        <v>26</v>
      </c>
      <c r="C1087" s="12" t="s">
        <v>181</v>
      </c>
      <c r="D1087" s="12" t="s">
        <v>1220</v>
      </c>
      <c r="E1087" s="2" t="s">
        <v>38</v>
      </c>
      <c r="F1087" s="12" t="s">
        <v>217</v>
      </c>
      <c r="G1087" s="12" t="s">
        <v>240</v>
      </c>
      <c r="H1087" s="57" t="str">
        <f>Table1[[#This Row],[Tabela]]&amp;Table1[[#This Row],[Campo]]</f>
        <v>modesg_inp_emss_scibccli_kgl</v>
      </c>
      <c r="I1087" s="2" t="s">
        <v>612</v>
      </c>
      <c r="J1087" s="45">
        <f>VLOOKUP(Table1[[#This Row],[Status]],Auxiliar!$B$16:$C$24,2,0)</f>
        <v>1</v>
      </c>
      <c r="K1087" s="20" t="s">
        <v>1173</v>
      </c>
      <c r="L1087" s="2" t="s">
        <v>1176</v>
      </c>
      <c r="M1087" s="20" t="s">
        <v>1178</v>
      </c>
      <c r="N1087" s="47">
        <v>45490</v>
      </c>
      <c r="O1087" s="20">
        <f>INDEX(Auxiliar!$D$5:$F$13,MATCH(Table1[[#This Row],[Tipologia_Testes]],Auxiliar!$B$5:$B$13,0),MATCH(Table1[[#This Row],[Complexidade]],Auxiliar!$D$4:$F$4,0))</f>
        <v>0.1</v>
      </c>
      <c r="P1087" s="2" t="s">
        <v>1239</v>
      </c>
      <c r="Q1087" s="2" t="s">
        <v>1223</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50000000000001" hidden="1" customHeight="1">
      <c r="B1088" s="12" t="s">
        <v>26</v>
      </c>
      <c r="C1088" s="12" t="s">
        <v>181</v>
      </c>
      <c r="D1088" s="12" t="s">
        <v>1220</v>
      </c>
      <c r="E1088" s="2" t="s">
        <v>38</v>
      </c>
      <c r="F1088" s="12" t="s">
        <v>217</v>
      </c>
      <c r="G1088" s="12" t="s">
        <v>240</v>
      </c>
      <c r="H1088" s="57" t="str">
        <f>Table1[[#This Row],[Tabela]]&amp;Table1[[#This Row],[Campo]]</f>
        <v>modesg_inp_emss_scibccli_kgl</v>
      </c>
      <c r="I1088" s="2" t="s">
        <v>612</v>
      </c>
      <c r="J1088" s="45">
        <f>VLOOKUP(Table1[[#This Row],[Status]],Auxiliar!$B$16:$C$24,2,0)</f>
        <v>1</v>
      </c>
      <c r="K1088" s="20" t="s">
        <v>1181</v>
      </c>
      <c r="L1088" s="2" t="s">
        <v>1176</v>
      </c>
      <c r="M1088" s="20" t="s">
        <v>1178</v>
      </c>
      <c r="N1088" s="47">
        <v>45490</v>
      </c>
      <c r="O1088" s="20">
        <f>INDEX(Auxiliar!$D$5:$F$13,MATCH(Table1[[#This Row],[Tipologia_Testes]],Auxiliar!$B$5:$B$13,0),MATCH(Table1[[#This Row],[Complexidade]],Auxiliar!$D$4:$F$4,0))</f>
        <v>0.5</v>
      </c>
      <c r="P1088" s="2"/>
      <c r="Q1088" s="2" t="s">
        <v>1223</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50000000000001" hidden="1" customHeight="1">
      <c r="B1089" s="12" t="s">
        <v>26</v>
      </c>
      <c r="C1089" s="12" t="s">
        <v>181</v>
      </c>
      <c r="D1089" s="12" t="s">
        <v>1220</v>
      </c>
      <c r="E1089" s="2" t="s">
        <v>38</v>
      </c>
      <c r="F1089" s="12" t="s">
        <v>217</v>
      </c>
      <c r="G1089" s="12" t="s">
        <v>284</v>
      </c>
      <c r="H1089" s="57" t="str">
        <f>Table1[[#This Row],[Tabela]]&amp;Table1[[#This Row],[Campo]]</f>
        <v>modesg_inp_emss_scibnome_grupo</v>
      </c>
      <c r="I1089" s="2" t="s">
        <v>612</v>
      </c>
      <c r="J1089" s="45">
        <f>VLOOKUP(Table1[[#This Row],[Status]],Auxiliar!$B$16:$C$24,2,0)</f>
        <v>1</v>
      </c>
      <c r="K1089" s="20" t="s">
        <v>1181</v>
      </c>
      <c r="L1089" s="2" t="s">
        <v>1176</v>
      </c>
      <c r="M1089" s="20" t="s">
        <v>1178</v>
      </c>
      <c r="N1089" s="47">
        <v>45490</v>
      </c>
      <c r="O1089" s="20">
        <f>INDEX(Auxiliar!$D$5:$F$13,MATCH(Table1[[#This Row],[Tipologia_Testes]],Auxiliar!$B$5:$B$13,0),MATCH(Table1[[#This Row],[Complexidade]],Auxiliar!$D$4:$F$4,0))</f>
        <v>0.5</v>
      </c>
      <c r="P1089" s="2"/>
      <c r="Q1089" s="2" t="s">
        <v>1223</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50000000000001" hidden="1" customHeight="1">
      <c r="B1090" s="12" t="s">
        <v>26</v>
      </c>
      <c r="C1090" s="12" t="s">
        <v>181</v>
      </c>
      <c r="D1090" s="12" t="s">
        <v>1220</v>
      </c>
      <c r="E1090" s="2" t="s">
        <v>38</v>
      </c>
      <c r="F1090" s="12" t="s">
        <v>217</v>
      </c>
      <c r="G1090" s="12" t="s">
        <v>238</v>
      </c>
      <c r="H1090" s="57" t="str">
        <f>Table1[[#This Row],[Tabela]]&amp;Table1[[#This Row],[Campo]]</f>
        <v>modesg_inp_emss_scibisin</v>
      </c>
      <c r="I1090" s="2" t="s">
        <v>612</v>
      </c>
      <c r="J1090" s="45">
        <f>VLOOKUP(Table1[[#This Row],[Status]],Auxiliar!$B$16:$C$24,2,0)</f>
        <v>1</v>
      </c>
      <c r="K1090" s="20" t="s">
        <v>1173</v>
      </c>
      <c r="L1090" s="2" t="s">
        <v>1176</v>
      </c>
      <c r="M1090" s="20" t="s">
        <v>1178</v>
      </c>
      <c r="N1090" s="47">
        <v>45490</v>
      </c>
      <c r="O1090" s="20">
        <f>INDEX(Auxiliar!$D$5:$F$13,MATCH(Table1[[#This Row],[Tipologia_Testes]],Auxiliar!$B$5:$B$13,0),MATCH(Table1[[#This Row],[Complexidade]],Auxiliar!$D$4:$F$4,0))</f>
        <v>0.1</v>
      </c>
      <c r="P1090" s="2" t="s">
        <v>1239</v>
      </c>
      <c r="Q1090" s="2" t="s">
        <v>1223</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50000000000001" hidden="1" customHeight="1">
      <c r="B1091" s="12" t="s">
        <v>26</v>
      </c>
      <c r="C1091" s="12" t="s">
        <v>181</v>
      </c>
      <c r="D1091" s="12" t="s">
        <v>1220</v>
      </c>
      <c r="E1091" s="2" t="s">
        <v>38</v>
      </c>
      <c r="F1091" s="12" t="s">
        <v>217</v>
      </c>
      <c r="G1091" s="12" t="s">
        <v>238</v>
      </c>
      <c r="H1091" s="57" t="str">
        <f>Table1[[#This Row],[Tabela]]&amp;Table1[[#This Row],[Campo]]</f>
        <v>modesg_inp_emss_scibisin</v>
      </c>
      <c r="I1091" s="2" t="s">
        <v>612</v>
      </c>
      <c r="J1091" s="45">
        <f>VLOOKUP(Table1[[#This Row],[Status]],Auxiliar!$B$16:$C$24,2,0)</f>
        <v>1</v>
      </c>
      <c r="K1091" s="20" t="s">
        <v>1181</v>
      </c>
      <c r="L1091" s="2" t="s">
        <v>1176</v>
      </c>
      <c r="M1091" s="20" t="s">
        <v>1178</v>
      </c>
      <c r="N1091" s="47">
        <v>45490</v>
      </c>
      <c r="O1091" s="20">
        <f>INDEX(Auxiliar!$D$5:$F$13,MATCH(Table1[[#This Row],[Tipologia_Testes]],Auxiliar!$B$5:$B$13,0),MATCH(Table1[[#This Row],[Complexidade]],Auxiliar!$D$4:$F$4,0))</f>
        <v>0.5</v>
      </c>
      <c r="P1091" s="2"/>
      <c r="Q1091" s="2" t="s">
        <v>1223</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50000000000001" hidden="1" customHeight="1">
      <c r="B1092" s="12" t="s">
        <v>26</v>
      </c>
      <c r="C1092" s="12" t="s">
        <v>181</v>
      </c>
      <c r="D1092" s="12" t="s">
        <v>1220</v>
      </c>
      <c r="E1092" s="2" t="s">
        <v>38</v>
      </c>
      <c r="F1092" s="12" t="s">
        <v>217</v>
      </c>
      <c r="G1092" s="12" t="s">
        <v>239</v>
      </c>
      <c r="H1092" s="57" t="str">
        <f>Table1[[#This Row],[Tabela]]&amp;Table1[[#This Row],[Campo]]</f>
        <v>modesg_inp_emss_scibclei</v>
      </c>
      <c r="I1092" s="2" t="s">
        <v>612</v>
      </c>
      <c r="J1092" s="45">
        <f>VLOOKUP(Table1[[#This Row],[Status]],Auxiliar!$B$16:$C$24,2,0)</f>
        <v>1</v>
      </c>
      <c r="K1092" s="20" t="s">
        <v>1173</v>
      </c>
      <c r="L1092" s="2" t="s">
        <v>1176</v>
      </c>
      <c r="M1092" s="20" t="s">
        <v>1178</v>
      </c>
      <c r="N1092" s="47">
        <v>45490</v>
      </c>
      <c r="O1092" s="20">
        <f>INDEX(Auxiliar!$D$5:$F$13,MATCH(Table1[[#This Row],[Tipologia_Testes]],Auxiliar!$B$5:$B$13,0),MATCH(Table1[[#This Row],[Complexidade]],Auxiliar!$D$4:$F$4,0))</f>
        <v>0.1</v>
      </c>
      <c r="P1092" s="2" t="s">
        <v>1239</v>
      </c>
      <c r="Q1092" s="2" t="s">
        <v>1223</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50000000000001" hidden="1" customHeight="1">
      <c r="B1093" s="12" t="s">
        <v>26</v>
      </c>
      <c r="C1093" s="12" t="s">
        <v>181</v>
      </c>
      <c r="D1093" s="12" t="s">
        <v>1220</v>
      </c>
      <c r="E1093" s="2" t="s">
        <v>38</v>
      </c>
      <c r="F1093" s="12" t="s">
        <v>217</v>
      </c>
      <c r="G1093" s="12" t="s">
        <v>239</v>
      </c>
      <c r="H1093" s="57" t="str">
        <f>Table1[[#This Row],[Tabela]]&amp;Table1[[#This Row],[Campo]]</f>
        <v>modesg_inp_emss_scibclei</v>
      </c>
      <c r="I1093" s="2" t="s">
        <v>612</v>
      </c>
      <c r="J1093" s="45">
        <f>VLOOKUP(Table1[[#This Row],[Status]],Auxiliar!$B$16:$C$24,2,0)</f>
        <v>1</v>
      </c>
      <c r="K1093" s="20" t="s">
        <v>1181</v>
      </c>
      <c r="L1093" s="2" t="s">
        <v>1176</v>
      </c>
      <c r="M1093" s="20" t="s">
        <v>1178</v>
      </c>
      <c r="N1093" s="47">
        <v>45490</v>
      </c>
      <c r="O1093" s="20">
        <f>INDEX(Auxiliar!$D$5:$F$13,MATCH(Table1[[#This Row],[Tipologia_Testes]],Auxiliar!$B$5:$B$13,0),MATCH(Table1[[#This Row],[Complexidade]],Auxiliar!$D$4:$F$4,0))</f>
        <v>0.5</v>
      </c>
      <c r="P1093" s="2"/>
      <c r="Q1093" s="2" t="s">
        <v>1223</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50000000000001" hidden="1" customHeight="1">
      <c r="B1094" s="12" t="s">
        <v>26</v>
      </c>
      <c r="C1094" s="12" t="s">
        <v>181</v>
      </c>
      <c r="D1094" s="12" t="s">
        <v>1220</v>
      </c>
      <c r="E1094" s="2" t="s">
        <v>38</v>
      </c>
      <c r="F1094" s="12" t="s">
        <v>217</v>
      </c>
      <c r="G1094" s="12" t="s">
        <v>285</v>
      </c>
      <c r="H1094" s="57" t="str">
        <f>Table1[[#This Row],[Tabela]]&amp;Table1[[#This Row],[Campo]]</f>
        <v>modesg_inp_emss_scibscp1_emss</v>
      </c>
      <c r="I1094" s="2" t="s">
        <v>612</v>
      </c>
      <c r="J1094" s="45">
        <f>VLOOKUP(Table1[[#This Row],[Status]],Auxiliar!$B$16:$C$24,2,0)</f>
        <v>1</v>
      </c>
      <c r="K1094" s="20" t="s">
        <v>1173</v>
      </c>
      <c r="L1094" s="2" t="s">
        <v>1176</v>
      </c>
      <c r="M1094" s="20" t="s">
        <v>1178</v>
      </c>
      <c r="N1094" s="47">
        <v>45499</v>
      </c>
      <c r="O1094" s="20">
        <f>INDEX(Auxiliar!$D$5:$F$13,MATCH(Table1[[#This Row],[Tipologia_Testes]],Auxiliar!$B$5:$B$13,0),MATCH(Table1[[#This Row],[Complexidade]],Auxiliar!$D$4:$F$4,0))</f>
        <v>0.1</v>
      </c>
      <c r="P1094" s="2" t="s">
        <v>1246</v>
      </c>
      <c r="Q1094" s="2" t="s">
        <v>1223</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50000000000001" hidden="1" customHeight="1">
      <c r="B1095" s="12" t="s">
        <v>26</v>
      </c>
      <c r="C1095" s="12" t="s">
        <v>181</v>
      </c>
      <c r="D1095" s="12" t="s">
        <v>1220</v>
      </c>
      <c r="E1095" s="2" t="s">
        <v>38</v>
      </c>
      <c r="F1095" s="12" t="s">
        <v>217</v>
      </c>
      <c r="G1095" s="12" t="s">
        <v>285</v>
      </c>
      <c r="H1095" s="57" t="str">
        <f>Table1[[#This Row],[Tabela]]&amp;Table1[[#This Row],[Campo]]</f>
        <v>modesg_inp_emss_scibscp1_emss</v>
      </c>
      <c r="I1095" s="2" t="s">
        <v>612</v>
      </c>
      <c r="J1095" s="45">
        <f>VLOOKUP(Table1[[#This Row],[Status]],Auxiliar!$B$16:$C$24,2,0)</f>
        <v>1</v>
      </c>
      <c r="K1095" s="20" t="s">
        <v>1181</v>
      </c>
      <c r="L1095" s="2" t="s">
        <v>1176</v>
      </c>
      <c r="M1095" s="20" t="s">
        <v>1178</v>
      </c>
      <c r="N1095" s="47">
        <v>45490</v>
      </c>
      <c r="O1095" s="20">
        <f>INDEX(Auxiliar!$D$5:$F$13,MATCH(Table1[[#This Row],[Tipologia_Testes]],Auxiliar!$B$5:$B$13,0),MATCH(Table1[[#This Row],[Complexidade]],Auxiliar!$D$4:$F$4,0))</f>
        <v>0.5</v>
      </c>
      <c r="P1095" s="2"/>
      <c r="Q1095" s="2" t="s">
        <v>1223</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50000000000001" hidden="1" customHeight="1">
      <c r="B1096" s="12" t="s">
        <v>26</v>
      </c>
      <c r="C1096" s="12" t="s">
        <v>181</v>
      </c>
      <c r="D1096" s="12" t="s">
        <v>1220</v>
      </c>
      <c r="E1096" s="2" t="s">
        <v>38</v>
      </c>
      <c r="F1096" s="12" t="s">
        <v>217</v>
      </c>
      <c r="G1096" s="12" t="s">
        <v>286</v>
      </c>
      <c r="H1096" s="57" t="str">
        <f>Table1[[#This Row],[Tabela]]&amp;Table1[[#This Row],[Campo]]</f>
        <v>modesg_inp_emss_scibscp2_emss</v>
      </c>
      <c r="I1096" s="2" t="s">
        <v>612</v>
      </c>
      <c r="J1096" s="45">
        <f>VLOOKUP(Table1[[#This Row],[Status]],Auxiliar!$B$16:$C$24,2,0)</f>
        <v>1</v>
      </c>
      <c r="K1096" s="20" t="s">
        <v>1173</v>
      </c>
      <c r="L1096" s="2" t="s">
        <v>1176</v>
      </c>
      <c r="M1096" s="20" t="s">
        <v>1178</v>
      </c>
      <c r="N1096" s="47">
        <v>45499</v>
      </c>
      <c r="O1096" s="20">
        <f>INDEX(Auxiliar!$D$5:$F$13,MATCH(Table1[[#This Row],[Tipologia_Testes]],Auxiliar!$B$5:$B$13,0),MATCH(Table1[[#This Row],[Complexidade]],Auxiliar!$D$4:$F$4,0))</f>
        <v>0.1</v>
      </c>
      <c r="P1096" s="2" t="s">
        <v>1246</v>
      </c>
      <c r="Q1096" s="2" t="s">
        <v>1223</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50000000000001" hidden="1" customHeight="1">
      <c r="B1097" s="12" t="s">
        <v>26</v>
      </c>
      <c r="C1097" s="12" t="s">
        <v>181</v>
      </c>
      <c r="D1097" s="12" t="s">
        <v>1220</v>
      </c>
      <c r="E1097" s="2" t="s">
        <v>38</v>
      </c>
      <c r="F1097" s="12" t="s">
        <v>217</v>
      </c>
      <c r="G1097" s="12" t="s">
        <v>286</v>
      </c>
      <c r="H1097" s="57" t="str">
        <f>Table1[[#This Row],[Tabela]]&amp;Table1[[#This Row],[Campo]]</f>
        <v>modesg_inp_emss_scibscp2_emss</v>
      </c>
      <c r="I1097" s="2" t="s">
        <v>612</v>
      </c>
      <c r="J1097" s="45">
        <f>VLOOKUP(Table1[[#This Row],[Status]],Auxiliar!$B$16:$C$24,2,0)</f>
        <v>1</v>
      </c>
      <c r="K1097" s="20" t="s">
        <v>1181</v>
      </c>
      <c r="L1097" s="2" t="s">
        <v>1176</v>
      </c>
      <c r="M1097" s="20" t="s">
        <v>1178</v>
      </c>
      <c r="N1097" s="47">
        <v>45490</v>
      </c>
      <c r="O1097" s="20">
        <f>INDEX(Auxiliar!$D$5:$F$13,MATCH(Table1[[#This Row],[Tipologia_Testes]],Auxiliar!$B$5:$B$13,0),MATCH(Table1[[#This Row],[Complexidade]],Auxiliar!$D$4:$F$4,0))</f>
        <v>0.5</v>
      </c>
      <c r="P1097" s="2"/>
      <c r="Q1097" s="2" t="s">
        <v>1223</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50000000000001" hidden="1" customHeight="1">
      <c r="B1098" s="12" t="s">
        <v>26</v>
      </c>
      <c r="C1098" s="12" t="s">
        <v>181</v>
      </c>
      <c r="D1098" s="12" t="s">
        <v>1220</v>
      </c>
      <c r="E1098" s="2" t="s">
        <v>38</v>
      </c>
      <c r="F1098" s="12" t="s">
        <v>217</v>
      </c>
      <c r="G1098" s="12" t="s">
        <v>287</v>
      </c>
      <c r="H1098" s="57" t="str">
        <f>Table1[[#This Row],[Tabela]]&amp;Table1[[#This Row],[Campo]]</f>
        <v>modesg_inp_emss_scibscp3_emss</v>
      </c>
      <c r="I1098" s="2" t="s">
        <v>612</v>
      </c>
      <c r="J1098" s="45">
        <f>VLOOKUP(Table1[[#This Row],[Status]],Auxiliar!$B$16:$C$24,2,0)</f>
        <v>1</v>
      </c>
      <c r="K1098" s="20" t="s">
        <v>1173</v>
      </c>
      <c r="L1098" s="2" t="s">
        <v>1176</v>
      </c>
      <c r="M1098" s="20" t="s">
        <v>1178</v>
      </c>
      <c r="N1098" s="47">
        <v>45490</v>
      </c>
      <c r="O1098" s="20">
        <f>INDEX(Auxiliar!$D$5:$F$13,MATCH(Table1[[#This Row],[Tipologia_Testes]],Auxiliar!$B$5:$B$13,0),MATCH(Table1[[#This Row],[Complexidade]],Auxiliar!$D$4:$F$4,0))</f>
        <v>0.1</v>
      </c>
      <c r="P1098" s="2" t="s">
        <v>1246</v>
      </c>
      <c r="Q1098" s="2" t="s">
        <v>1223</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50000000000001" hidden="1" customHeight="1">
      <c r="B1099" s="12" t="s">
        <v>26</v>
      </c>
      <c r="C1099" s="12" t="s">
        <v>181</v>
      </c>
      <c r="D1099" s="12" t="s">
        <v>1220</v>
      </c>
      <c r="E1099" s="2" t="s">
        <v>38</v>
      </c>
      <c r="F1099" s="12" t="s">
        <v>217</v>
      </c>
      <c r="G1099" s="12" t="s">
        <v>287</v>
      </c>
      <c r="H1099" s="57" t="str">
        <f>Table1[[#This Row],[Tabela]]&amp;Table1[[#This Row],[Campo]]</f>
        <v>modesg_inp_emss_scibscp3_emss</v>
      </c>
      <c r="I1099" s="2" t="s">
        <v>612</v>
      </c>
      <c r="J1099" s="45">
        <f>VLOOKUP(Table1[[#This Row],[Status]],Auxiliar!$B$16:$C$24,2,0)</f>
        <v>1</v>
      </c>
      <c r="K1099" s="20" t="s">
        <v>1181</v>
      </c>
      <c r="L1099" s="2" t="s">
        <v>1176</v>
      </c>
      <c r="M1099" s="20" t="s">
        <v>1178</v>
      </c>
      <c r="N1099" s="47">
        <v>45490</v>
      </c>
      <c r="O1099" s="20">
        <f>INDEX(Auxiliar!$D$5:$F$13,MATCH(Table1[[#This Row],[Tipologia_Testes]],Auxiliar!$B$5:$B$13,0),MATCH(Table1[[#This Row],[Complexidade]],Auxiliar!$D$4:$F$4,0))</f>
        <v>0.5</v>
      </c>
      <c r="P1099" s="2"/>
      <c r="Q1099" s="2" t="s">
        <v>1223</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50000000000001" hidden="1" customHeight="1">
      <c r="B1100" s="12" t="s">
        <v>26</v>
      </c>
      <c r="C1100" s="12" t="s">
        <v>181</v>
      </c>
      <c r="D1100" s="12" t="s">
        <v>1220</v>
      </c>
      <c r="E1100" s="2" t="s">
        <v>38</v>
      </c>
      <c r="F1100" s="12" t="s">
        <v>217</v>
      </c>
      <c r="G1100" s="12" t="s">
        <v>288</v>
      </c>
      <c r="H1100" s="57" t="str">
        <f>Table1[[#This Row],[Tabela]]&amp;Table1[[#This Row],[Campo]]</f>
        <v>modesg_inp_emss_scibscore_scp1</v>
      </c>
      <c r="I1100" s="2" t="s">
        <v>612</v>
      </c>
      <c r="J1100" s="45">
        <f>VLOOKUP(Table1[[#This Row],[Status]],Auxiliar!$B$16:$C$24,2,0)</f>
        <v>1</v>
      </c>
      <c r="K1100" s="20" t="s">
        <v>1181</v>
      </c>
      <c r="L1100" s="2" t="s">
        <v>1176</v>
      </c>
      <c r="M1100" s="20" t="s">
        <v>1178</v>
      </c>
      <c r="N1100" s="47">
        <v>45490</v>
      </c>
      <c r="O1100" s="20">
        <f>INDEX(Auxiliar!$D$5:$F$13,MATCH(Table1[[#This Row],[Tipologia_Testes]],Auxiliar!$B$5:$B$13,0),MATCH(Table1[[#This Row],[Complexidade]],Auxiliar!$D$4:$F$4,0))</f>
        <v>0.5</v>
      </c>
      <c r="P1100" s="2"/>
      <c r="Q1100" s="2" t="s">
        <v>1223</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50000000000001" hidden="1" customHeight="1">
      <c r="B1101" s="12" t="s">
        <v>26</v>
      </c>
      <c r="C1101" s="12" t="s">
        <v>181</v>
      </c>
      <c r="D1101" s="12" t="s">
        <v>1220</v>
      </c>
      <c r="E1101" s="2" t="s">
        <v>38</v>
      </c>
      <c r="F1101" s="12" t="s">
        <v>217</v>
      </c>
      <c r="G1101" s="12" t="s">
        <v>289</v>
      </c>
      <c r="H1101" s="57" t="str">
        <f>Table1[[#This Row],[Tabela]]&amp;Table1[[#This Row],[Campo]]</f>
        <v>modesg_inp_emss_scibscore_scp2</v>
      </c>
      <c r="I1101" s="2" t="s">
        <v>612</v>
      </c>
      <c r="J1101" s="45">
        <f>VLOOKUP(Table1[[#This Row],[Status]],Auxiliar!$B$16:$C$24,2,0)</f>
        <v>1</v>
      </c>
      <c r="K1101" s="20" t="s">
        <v>1181</v>
      </c>
      <c r="L1101" s="2" t="s">
        <v>1176</v>
      </c>
      <c r="M1101" s="20" t="s">
        <v>1178</v>
      </c>
      <c r="N1101" s="47">
        <v>45490</v>
      </c>
      <c r="O1101" s="20">
        <f>INDEX(Auxiliar!$D$5:$F$13,MATCH(Table1[[#This Row],[Tipologia_Testes]],Auxiliar!$B$5:$B$13,0),MATCH(Table1[[#This Row],[Complexidade]],Auxiliar!$D$4:$F$4,0))</f>
        <v>0.5</v>
      </c>
      <c r="P1101" s="2"/>
      <c r="Q1101" s="2" t="s">
        <v>1223</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50000000000001" hidden="1" customHeight="1">
      <c r="B1102" s="12" t="s">
        <v>26</v>
      </c>
      <c r="C1102" s="12" t="s">
        <v>181</v>
      </c>
      <c r="D1102" s="12" t="s">
        <v>1220</v>
      </c>
      <c r="E1102" s="2" t="s">
        <v>38</v>
      </c>
      <c r="F1102" s="12" t="s">
        <v>217</v>
      </c>
      <c r="G1102" s="12" t="s">
        <v>290</v>
      </c>
      <c r="H1102" s="57" t="str">
        <f>Table1[[#This Row],[Tabela]]&amp;Table1[[#This Row],[Campo]]</f>
        <v>modesg_inp_emss_scibscore_scp3</v>
      </c>
      <c r="I1102" s="2" t="s">
        <v>612</v>
      </c>
      <c r="J1102" s="45">
        <f>VLOOKUP(Table1[[#This Row],[Status]],Auxiliar!$B$16:$C$24,2,0)</f>
        <v>1</v>
      </c>
      <c r="K1102" s="20" t="s">
        <v>1181</v>
      </c>
      <c r="L1102" s="2" t="s">
        <v>1176</v>
      </c>
      <c r="M1102" s="20" t="s">
        <v>1178</v>
      </c>
      <c r="N1102" s="47">
        <v>45490</v>
      </c>
      <c r="O1102" s="20">
        <f>INDEX(Auxiliar!$D$5:$F$13,MATCH(Table1[[#This Row],[Tipologia_Testes]],Auxiliar!$B$5:$B$13,0),MATCH(Table1[[#This Row],[Complexidade]],Auxiliar!$D$4:$F$4,0))</f>
        <v>0.5</v>
      </c>
      <c r="P1102" s="2"/>
      <c r="Q1102" s="2" t="s">
        <v>1223</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50000000000001" hidden="1" customHeight="1">
      <c r="B1103" s="12" t="s">
        <v>26</v>
      </c>
      <c r="C1103" s="12" t="s">
        <v>181</v>
      </c>
      <c r="D1103" s="12" t="s">
        <v>1220</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1181</v>
      </c>
      <c r="L1103" s="2" t="s">
        <v>1176</v>
      </c>
      <c r="M1103" s="20" t="s">
        <v>1178</v>
      </c>
      <c r="N1103" s="47">
        <v>45490</v>
      </c>
      <c r="O1103" s="20">
        <f>INDEX(Auxiliar!$D$5:$F$13,MATCH(Table1[[#This Row],[Tipologia_Testes]],Auxiliar!$B$5:$B$13,0),MATCH(Table1[[#This Row],[Complexidade]],Auxiliar!$D$4:$F$4,0))</f>
        <v>0.5</v>
      </c>
      <c r="P1103" s="2"/>
      <c r="Q1103" s="2" t="s">
        <v>1223</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50000000000001" hidden="1" customHeight="1">
      <c r="B1104" s="12" t="s">
        <v>26</v>
      </c>
      <c r="C1104" s="12" t="s">
        <v>181</v>
      </c>
      <c r="D1104" s="12" t="s">
        <v>1220</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1181</v>
      </c>
      <c r="L1104" s="2" t="s">
        <v>1176</v>
      </c>
      <c r="M1104" s="20" t="s">
        <v>1178</v>
      </c>
      <c r="N1104" s="47">
        <v>45490</v>
      </c>
      <c r="O1104" s="20">
        <f>INDEX(Auxiliar!$D$5:$F$13,MATCH(Table1[[#This Row],[Tipologia_Testes]],Auxiliar!$B$5:$B$13,0),MATCH(Table1[[#This Row],[Complexidade]],Auxiliar!$D$4:$F$4,0))</f>
        <v>0.5</v>
      </c>
      <c r="P1104" s="2"/>
      <c r="Q1104" s="2" t="s">
        <v>1223</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50000000000001" hidden="1" customHeight="1">
      <c r="B1105" s="12" t="s">
        <v>26</v>
      </c>
      <c r="C1105" s="12" t="s">
        <v>181</v>
      </c>
      <c r="D1105" s="12" t="s">
        <v>1220</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1181</v>
      </c>
      <c r="L1105" s="2" t="s">
        <v>1176</v>
      </c>
      <c r="M1105" s="20" t="s">
        <v>1178</v>
      </c>
      <c r="N1105" s="47">
        <v>45490</v>
      </c>
      <c r="O1105" s="20">
        <f>INDEX(Auxiliar!$D$5:$F$13,MATCH(Table1[[#This Row],[Tipologia_Testes]],Auxiliar!$B$5:$B$13,0),MATCH(Table1[[#This Row],[Complexidade]],Auxiliar!$D$4:$F$4,0))</f>
        <v>0.5</v>
      </c>
      <c r="P1105" s="2"/>
      <c r="Q1105" s="2" t="s">
        <v>1223</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50000000000001" hidden="1" customHeight="1">
      <c r="B1106" s="12" t="s">
        <v>26</v>
      </c>
      <c r="C1106" s="12" t="s">
        <v>181</v>
      </c>
      <c r="D1106" s="12" t="s">
        <v>1220</v>
      </c>
      <c r="E1106" s="2" t="s">
        <v>38</v>
      </c>
      <c r="F1106" s="12" t="s">
        <v>217</v>
      </c>
      <c r="G1106" s="12" t="s">
        <v>294</v>
      </c>
      <c r="H1106" s="57" t="str">
        <f>Table1[[#This Row],[Tabela]]&amp;Table1[[#This Row],[Campo]]</f>
        <v>modesg_inp_emss_scibano_info</v>
      </c>
      <c r="I1106" s="2" t="s">
        <v>612</v>
      </c>
      <c r="J1106" s="45">
        <f>VLOOKUP(Table1[[#This Row],[Status]],Auxiliar!$B$16:$C$24,2,0)</f>
        <v>1</v>
      </c>
      <c r="K1106" s="20" t="s">
        <v>1181</v>
      </c>
      <c r="L1106" s="2" t="s">
        <v>1168</v>
      </c>
      <c r="M1106" s="20" t="s">
        <v>1178</v>
      </c>
      <c r="N1106" s="47">
        <v>45490</v>
      </c>
      <c r="O1106" s="20">
        <f>INDEX(Auxiliar!$D$5:$F$13,MATCH(Table1[[#This Row],[Tipologia_Testes]],Auxiliar!$B$5:$B$13,0),MATCH(Table1[[#This Row],[Complexidade]],Auxiliar!$D$4:$F$4,0))</f>
        <v>0.5</v>
      </c>
      <c r="P1106" s="2" t="s">
        <v>1247</v>
      </c>
      <c r="Q1106" s="2" t="s">
        <v>1223</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50000000000001" hidden="1" customHeight="1">
      <c r="B1107" s="12" t="s">
        <v>26</v>
      </c>
      <c r="C1107" s="12" t="s">
        <v>181</v>
      </c>
      <c r="D1107" s="12" t="s">
        <v>1220</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1181</v>
      </c>
      <c r="L1107" s="2" t="s">
        <v>1176</v>
      </c>
      <c r="M1107" s="20" t="s">
        <v>1178</v>
      </c>
      <c r="N1107" s="47">
        <v>45490</v>
      </c>
      <c r="O1107" s="20">
        <f>INDEX(Auxiliar!$D$5:$F$13,MATCH(Table1[[#This Row],[Tipologia_Testes]],Auxiliar!$B$5:$B$13,0),MATCH(Table1[[#This Row],[Complexidade]],Auxiliar!$D$4:$F$4,0))</f>
        <v>0.5</v>
      </c>
      <c r="P1107" s="2"/>
      <c r="Q1107" s="2" t="s">
        <v>1223</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50000000000001" hidden="1" customHeight="1">
      <c r="B1108" s="12" t="s">
        <v>26</v>
      </c>
      <c r="C1108" s="12" t="s">
        <v>181</v>
      </c>
      <c r="D1108" s="12" t="s">
        <v>1220</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1181</v>
      </c>
      <c r="L1108" s="2" t="s">
        <v>1176</v>
      </c>
      <c r="M1108" s="20" t="s">
        <v>1178</v>
      </c>
      <c r="N1108" s="47">
        <v>45490</v>
      </c>
      <c r="O1108" s="20">
        <f>INDEX(Auxiliar!$D$5:$F$13,MATCH(Table1[[#This Row],[Tipologia_Testes]],Auxiliar!$B$5:$B$13,0),MATCH(Table1[[#This Row],[Complexidade]],Auxiliar!$D$4:$F$4,0))</f>
        <v>0.5</v>
      </c>
      <c r="P1108" s="2"/>
      <c r="Q1108" s="2" t="s">
        <v>1223</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50000000000001" hidden="1" customHeight="1">
      <c r="B1109" s="12" t="s">
        <v>26</v>
      </c>
      <c r="C1109" s="12" t="s">
        <v>181</v>
      </c>
      <c r="D1109" s="12" t="s">
        <v>1220</v>
      </c>
      <c r="E1109" s="2" t="s">
        <v>38</v>
      </c>
      <c r="F1109" s="12" t="s">
        <v>218</v>
      </c>
      <c r="G1109" s="12" t="s">
        <v>208</v>
      </c>
      <c r="H1109" s="57" t="str">
        <f>Table1[[#This Row],[Tabela]]&amp;Table1[[#This Row],[Campo]]</f>
        <v>modesg_inp_emss_naceref_date</v>
      </c>
      <c r="I1109" s="2" t="s">
        <v>612</v>
      </c>
      <c r="J1109" s="45">
        <f>VLOOKUP(Table1[[#This Row],[Status]],Auxiliar!$B$16:$C$24,2,0)</f>
        <v>1</v>
      </c>
      <c r="K1109" s="20" t="s">
        <v>1181</v>
      </c>
      <c r="L1109" s="2" t="s">
        <v>1176</v>
      </c>
      <c r="M1109" s="20" t="s">
        <v>1178</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50000000000001" hidden="1" customHeight="1">
      <c r="B1110" s="12" t="s">
        <v>26</v>
      </c>
      <c r="C1110" s="12" t="s">
        <v>181</v>
      </c>
      <c r="D1110" s="12" t="s">
        <v>1220</v>
      </c>
      <c r="E1110" s="2" t="s">
        <v>38</v>
      </c>
      <c r="F1110" s="12" t="s">
        <v>218</v>
      </c>
      <c r="G1110" s="12" t="s">
        <v>297</v>
      </c>
      <c r="H1110" s="57" t="str">
        <f>Table1[[#This Row],[Tabela]]&amp;Table1[[#This Row],[Campo]]</f>
        <v>modesg_inp_emss_naceano</v>
      </c>
      <c r="I1110" s="2" t="s">
        <v>612</v>
      </c>
      <c r="J1110" s="45">
        <f>VLOOKUP(Table1[[#This Row],[Status]],Auxiliar!$B$16:$C$24,2,0)</f>
        <v>1</v>
      </c>
      <c r="K1110" s="20" t="s">
        <v>1181</v>
      </c>
      <c r="L1110" s="2" t="s">
        <v>641</v>
      </c>
      <c r="M1110" s="20" t="s">
        <v>1178</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hidden="1" customHeight="1">
      <c r="B1111" s="12" t="s">
        <v>26</v>
      </c>
      <c r="C1111" s="12" t="s">
        <v>181</v>
      </c>
      <c r="D1111" s="12" t="s">
        <v>1220</v>
      </c>
      <c r="E1111" s="2" t="s">
        <v>38</v>
      </c>
      <c r="F1111" s="12" t="s">
        <v>218</v>
      </c>
      <c r="G1111" s="12" t="s">
        <v>221</v>
      </c>
      <c r="H1111" s="57" t="str">
        <f>Table1[[#This Row],[Tabela]]&amp;Table1[[#This Row],[Campo]]</f>
        <v>modesg_inp_emss_nacenome_pais</v>
      </c>
      <c r="I1111" s="2" t="s">
        <v>612</v>
      </c>
      <c r="J1111" s="45">
        <f>VLOOKUP(Table1[[#This Row],[Status]],Auxiliar!$B$16:$C$24,2,0)</f>
        <v>1</v>
      </c>
      <c r="K1111" s="20" t="s">
        <v>1181</v>
      </c>
      <c r="L1111" s="2" t="s">
        <v>641</v>
      </c>
      <c r="M1111" s="20" t="s">
        <v>1178</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hidden="1" customHeight="1">
      <c r="B1112" s="12" t="s">
        <v>26</v>
      </c>
      <c r="C1112" s="12" t="s">
        <v>181</v>
      </c>
      <c r="D1112" s="12" t="s">
        <v>1220</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1173</v>
      </c>
      <c r="L1112" s="2" t="s">
        <v>1176</v>
      </c>
      <c r="M1112" s="20" t="s">
        <v>1178</v>
      </c>
      <c r="N1112" s="47">
        <v>45562</v>
      </c>
      <c r="O1112" s="20">
        <f>INDEX(Auxiliar!$D$5:$F$13,MATCH(Table1[[#This Row],[Tipologia_Testes]],Auxiliar!$B$5:$B$13,0),MATCH(Table1[[#This Row],[Complexidade]],Auxiliar!$D$4:$F$4,0))</f>
        <v>0.1</v>
      </c>
      <c r="P1112" s="22" t="s">
        <v>1248</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50000000000001" hidden="1" customHeight="1">
      <c r="B1113" s="12" t="s">
        <v>26</v>
      </c>
      <c r="C1113" s="12" t="s">
        <v>181</v>
      </c>
      <c r="D1113" s="12" t="s">
        <v>1220</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1181</v>
      </c>
      <c r="L1113" s="2" t="s">
        <v>1176</v>
      </c>
      <c r="M1113" s="20" t="s">
        <v>1178</v>
      </c>
      <c r="N1113" s="47">
        <v>45562</v>
      </c>
      <c r="O1113" s="20">
        <f>INDEX(Auxiliar!$D$5:$F$13,MATCH(Table1[[#This Row],[Tipologia_Testes]],Auxiliar!$B$5:$B$13,0),MATCH(Table1[[#This Row],[Complexidade]],Auxiliar!$D$4:$F$4,0))</f>
        <v>0.5</v>
      </c>
      <c r="P1113" s="22" t="s">
        <v>1248</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50000000000001" hidden="1" customHeight="1">
      <c r="B1114" s="12" t="s">
        <v>26</v>
      </c>
      <c r="C1114" s="12" t="s">
        <v>181</v>
      </c>
      <c r="D1114" s="12" t="s">
        <v>1220</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1181</v>
      </c>
      <c r="L1114" s="2" t="s">
        <v>1176</v>
      </c>
      <c r="M1114" s="20" t="s">
        <v>1178</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50000000000001" hidden="1" customHeight="1">
      <c r="B1115" s="12" t="s">
        <v>26</v>
      </c>
      <c r="C1115" s="12" t="s">
        <v>181</v>
      </c>
      <c r="D1115" s="12" t="s">
        <v>1220</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1181</v>
      </c>
      <c r="L1115" s="2" t="s">
        <v>641</v>
      </c>
      <c r="M1115" s="20" t="s">
        <v>1178</v>
      </c>
      <c r="N1115" s="47">
        <v>45537</v>
      </c>
      <c r="O1115" s="20">
        <f>INDEX(Auxiliar!$D$5:$F$13,MATCH(Table1[[#This Row],[Tipologia_Testes]],Auxiliar!$B$5:$B$13,0),MATCH(Table1[[#This Row],[Complexidade]],Auxiliar!$D$4:$F$4,0))</f>
        <v>0.5</v>
      </c>
      <c r="P1115" s="2" t="s">
        <v>1249</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50000000000001" hidden="1" customHeight="1">
      <c r="B1116" s="12" t="s">
        <v>26</v>
      </c>
      <c r="C1116" s="12" t="s">
        <v>181</v>
      </c>
      <c r="D1116" s="12" t="s">
        <v>1220</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1181</v>
      </c>
      <c r="L1116" s="2" t="s">
        <v>641</v>
      </c>
      <c r="M1116" s="20" t="s">
        <v>1178</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50000000000001" hidden="1" customHeight="1">
      <c r="B1117" s="12" t="s">
        <v>26</v>
      </c>
      <c r="C1117" s="12" t="s">
        <v>181</v>
      </c>
      <c r="D1117" s="12" t="s">
        <v>1220</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1181</v>
      </c>
      <c r="L1117" s="2" t="s">
        <v>641</v>
      </c>
      <c r="M1117" s="20" t="s">
        <v>1178</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50000000000001" hidden="1" customHeight="1">
      <c r="B1118" s="12" t="s">
        <v>26</v>
      </c>
      <c r="C1118" s="12" t="s">
        <v>181</v>
      </c>
      <c r="D1118" s="12" t="s">
        <v>1220</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1173</v>
      </c>
      <c r="L1118" s="2" t="s">
        <v>1176</v>
      </c>
      <c r="M1118" s="20" t="s">
        <v>1178</v>
      </c>
      <c r="N1118" s="47">
        <v>45540</v>
      </c>
      <c r="O1118" s="20">
        <f>INDEX(Auxiliar!$D$5:$F$13,MATCH(Table1[[#This Row],[Tipologia_Testes]],Auxiliar!$B$5:$B$13,0),MATCH(Table1[[#This Row],[Complexidade]],Auxiliar!$D$4:$F$4,0))</f>
        <v>0.1</v>
      </c>
      <c r="P1118" s="2" t="s">
        <v>1250</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50000000000001" hidden="1" customHeight="1">
      <c r="B1119" s="12" t="s">
        <v>26</v>
      </c>
      <c r="C1119" s="12" t="s">
        <v>181</v>
      </c>
      <c r="D1119" s="12" t="s">
        <v>1220</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1181</v>
      </c>
      <c r="L1119" s="2" t="s">
        <v>1176</v>
      </c>
      <c r="M1119" s="20" t="s">
        <v>1178</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50000000000001" hidden="1" customHeight="1">
      <c r="B1120" s="12" t="s">
        <v>26</v>
      </c>
      <c r="C1120" s="12" t="s">
        <v>181</v>
      </c>
      <c r="D1120" s="12" t="s">
        <v>1220</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1181</v>
      </c>
      <c r="L1120" s="2" t="s">
        <v>1176</v>
      </c>
      <c r="M1120" s="20" t="s">
        <v>1178</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50000000000001" hidden="1" customHeight="1">
      <c r="B1121" s="12" t="s">
        <v>26</v>
      </c>
      <c r="C1121" s="12" t="s">
        <v>181</v>
      </c>
      <c r="D1121" s="12" t="s">
        <v>1220</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1181</v>
      </c>
      <c r="L1121" s="2" t="s">
        <v>1168</v>
      </c>
      <c r="M1121" s="20" t="s">
        <v>1178</v>
      </c>
      <c r="N1121" s="47">
        <v>45540</v>
      </c>
      <c r="O1121" s="20">
        <f>INDEX(Auxiliar!$D$5:$F$13,MATCH(Table1[[#This Row],[Tipologia_Testes]],Auxiliar!$B$5:$B$13,0),MATCH(Table1[[#This Row],[Complexidade]],Auxiliar!$D$4:$F$4,0))</f>
        <v>0.5</v>
      </c>
      <c r="P1121" s="2" t="s">
        <v>1247</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50000000000001" hidden="1" customHeight="1">
      <c r="B1122" s="12" t="s">
        <v>26</v>
      </c>
      <c r="C1122" s="12" t="s">
        <v>181</v>
      </c>
      <c r="D1122" s="12" t="s">
        <v>1220</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1173</v>
      </c>
      <c r="L1122" s="2" t="s">
        <v>1176</v>
      </c>
      <c r="M1122" s="20" t="s">
        <v>1178</v>
      </c>
      <c r="N1122" s="47">
        <v>45562</v>
      </c>
      <c r="O1122" s="20">
        <f>INDEX(Auxiliar!$D$5:$F$13,MATCH(Table1[[#This Row],[Tipologia_Testes]],Auxiliar!$B$5:$B$13,0),MATCH(Table1[[#This Row],[Complexidade]],Auxiliar!$D$4:$F$4,0))</f>
        <v>0.1</v>
      </c>
      <c r="P1122" s="2" t="s">
        <v>1251</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50000000000001" hidden="1" customHeight="1">
      <c r="B1123" s="12" t="s">
        <v>26</v>
      </c>
      <c r="C1123" s="12" t="s">
        <v>181</v>
      </c>
      <c r="D1123" s="12" t="s">
        <v>1220</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1181</v>
      </c>
      <c r="L1123" s="2" t="s">
        <v>1176</v>
      </c>
      <c r="M1123" s="20" t="s">
        <v>1178</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50000000000001" hidden="1" customHeight="1">
      <c r="B1124" s="12" t="s">
        <v>26</v>
      </c>
      <c r="C1124" s="12" t="s">
        <v>181</v>
      </c>
      <c r="D1124" s="12" t="s">
        <v>1220</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1173</v>
      </c>
      <c r="L1124" s="2" t="s">
        <v>1176</v>
      </c>
      <c r="M1124" s="20" t="s">
        <v>1178</v>
      </c>
      <c r="N1124" s="47">
        <v>45562</v>
      </c>
      <c r="O1124" s="20">
        <f>INDEX(Auxiliar!$D$5:$F$13,MATCH(Table1[[#This Row],[Tipologia_Testes]],Auxiliar!$B$5:$B$13,0),MATCH(Table1[[#This Row],[Complexidade]],Auxiliar!$D$4:$F$4,0))</f>
        <v>0.1</v>
      </c>
      <c r="P1124" s="2" t="s">
        <v>1251</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50000000000001" hidden="1" customHeight="1">
      <c r="B1125" s="12" t="s">
        <v>26</v>
      </c>
      <c r="C1125" s="12" t="s">
        <v>181</v>
      </c>
      <c r="D1125" s="12" t="s">
        <v>1220</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1181</v>
      </c>
      <c r="L1125" s="2" t="s">
        <v>1176</v>
      </c>
      <c r="M1125" s="20" t="s">
        <v>1178</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50000000000001" hidden="1" customHeight="1">
      <c r="B1126" s="12" t="s">
        <v>26</v>
      </c>
      <c r="C1126" s="12" t="s">
        <v>181</v>
      </c>
      <c r="D1126" s="12" t="s">
        <v>1220</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1173</v>
      </c>
      <c r="L1126" s="2" t="s">
        <v>1176</v>
      </c>
      <c r="M1126" s="20" t="s">
        <v>1178</v>
      </c>
      <c r="N1126" s="47">
        <v>45562</v>
      </c>
      <c r="O1126" s="20">
        <f>INDEX(Auxiliar!$D$5:$F$13,MATCH(Table1[[#This Row],[Tipologia_Testes]],Auxiliar!$B$5:$B$13,0),MATCH(Table1[[#This Row],[Complexidade]],Auxiliar!$D$4:$F$4,0))</f>
        <v>0.1</v>
      </c>
      <c r="P1126" s="2" t="s">
        <v>1251</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50000000000001" hidden="1" customHeight="1">
      <c r="B1127" s="12" t="s">
        <v>26</v>
      </c>
      <c r="C1127" s="12" t="s">
        <v>181</v>
      </c>
      <c r="D1127" s="12" t="s">
        <v>1220</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1181</v>
      </c>
      <c r="L1127" s="2" t="s">
        <v>1176</v>
      </c>
      <c r="M1127" s="20" t="s">
        <v>1178</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50000000000001" hidden="1" customHeight="1">
      <c r="B1128" s="12" t="s">
        <v>26</v>
      </c>
      <c r="C1128" s="12" t="s">
        <v>181</v>
      </c>
      <c r="D1128" s="12" t="s">
        <v>1220</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1181</v>
      </c>
      <c r="L1128" s="20" t="s">
        <v>1176</v>
      </c>
      <c r="M1128" s="20" t="s">
        <v>1178</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50000000000001" hidden="1" customHeight="1">
      <c r="B1129" s="12" t="s">
        <v>26</v>
      </c>
      <c r="C1129" s="12" t="s">
        <v>181</v>
      </c>
      <c r="D1129" s="12" t="s">
        <v>1220</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1181</v>
      </c>
      <c r="L1129" s="20" t="s">
        <v>1176</v>
      </c>
      <c r="M1129" s="20" t="s">
        <v>1178</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50000000000001" hidden="1" customHeight="1">
      <c r="B1130" s="12" t="s">
        <v>26</v>
      </c>
      <c r="C1130" s="12" t="s">
        <v>181</v>
      </c>
      <c r="D1130" s="12" t="s">
        <v>1220</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1181</v>
      </c>
      <c r="L1130" s="20" t="s">
        <v>1176</v>
      </c>
      <c r="M1130" s="20" t="s">
        <v>1178</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50000000000001" hidden="1" customHeight="1">
      <c r="B1131" s="12" t="s">
        <v>26</v>
      </c>
      <c r="C1131" s="12" t="s">
        <v>181</v>
      </c>
      <c r="D1131" s="12" t="s">
        <v>1220</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1181</v>
      </c>
      <c r="L1131" s="2" t="s">
        <v>641</v>
      </c>
      <c r="M1131" s="20" t="s">
        <v>1178</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50000000000001" hidden="1" customHeight="1">
      <c r="B1132" s="12" t="s">
        <v>26</v>
      </c>
      <c r="C1132" s="12" t="s">
        <v>181</v>
      </c>
      <c r="D1132" s="12" t="s">
        <v>1220</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1181</v>
      </c>
      <c r="L1132" s="2" t="s">
        <v>641</v>
      </c>
      <c r="M1132" s="20" t="s">
        <v>1178</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50000000000001" hidden="1" customHeight="1">
      <c r="B1133" s="12" t="s">
        <v>26</v>
      </c>
      <c r="C1133" s="12" t="s">
        <v>181</v>
      </c>
      <c r="D1133" s="12" t="s">
        <v>1220</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1181</v>
      </c>
      <c r="L1133" s="2" t="s">
        <v>641</v>
      </c>
      <c r="M1133" s="20" t="s">
        <v>1178</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50000000000001" hidden="1" customHeight="1">
      <c r="B1134" s="12" t="s">
        <v>26</v>
      </c>
      <c r="C1134" s="12" t="s">
        <v>181</v>
      </c>
      <c r="D1134" s="12" t="s">
        <v>1220</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1181</v>
      </c>
      <c r="L1134" s="20" t="s">
        <v>1176</v>
      </c>
      <c r="M1134" s="20" t="s">
        <v>1178</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50000000000001" hidden="1" customHeight="1">
      <c r="B1135" s="12" t="s">
        <v>26</v>
      </c>
      <c r="C1135" s="12" t="s">
        <v>181</v>
      </c>
      <c r="D1135" s="12" t="s">
        <v>1220</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1181</v>
      </c>
      <c r="L1135" s="20" t="s">
        <v>1176</v>
      </c>
      <c r="M1135" s="20" t="s">
        <v>1178</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50000000000001" hidden="1" customHeight="1">
      <c r="B1136" s="12" t="s">
        <v>26</v>
      </c>
      <c r="C1136" s="12" t="s">
        <v>181</v>
      </c>
      <c r="D1136" s="12" t="s">
        <v>1220</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1181</v>
      </c>
      <c r="L1136" s="20" t="s">
        <v>1176</v>
      </c>
      <c r="M1136" s="20" t="s">
        <v>1178</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50000000000001" hidden="1" customHeight="1">
      <c r="B1137" s="12" t="s">
        <v>26</v>
      </c>
      <c r="C1137" s="12" t="s">
        <v>181</v>
      </c>
      <c r="D1137" s="12" t="s">
        <v>1220</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1181</v>
      </c>
      <c r="L1137" s="20" t="s">
        <v>1176</v>
      </c>
      <c r="M1137" s="20" t="s">
        <v>1178</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50000000000001" hidden="1" customHeight="1">
      <c r="B1138" s="12" t="s">
        <v>26</v>
      </c>
      <c r="C1138" s="12" t="s">
        <v>181</v>
      </c>
      <c r="D1138" s="12" t="s">
        <v>1220</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1181</v>
      </c>
      <c r="L1138" s="20" t="s">
        <v>1176</v>
      </c>
      <c r="M1138" s="20" t="s">
        <v>1178</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50000000000001" hidden="1" customHeight="1">
      <c r="B1139" s="12" t="s">
        <v>26</v>
      </c>
      <c r="C1139" s="12" t="s">
        <v>181</v>
      </c>
      <c r="D1139" s="12" t="s">
        <v>1220</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1181</v>
      </c>
      <c r="L1139" s="20" t="s">
        <v>1176</v>
      </c>
      <c r="M1139" s="20" t="s">
        <v>1178</v>
      </c>
      <c r="N1139" s="47">
        <v>45546</v>
      </c>
      <c r="O1139" s="20">
        <f>INDEX(Auxiliar!$D$5:$F$13,MATCH(Table1[[#This Row],[Tipologia_Testes]],Auxiliar!$B$5:$B$13,0),MATCH(Table1[[#This Row],[Complexidade]],Auxiliar!$D$4:$F$4,0))</f>
        <v>0.5</v>
      </c>
      <c r="P1139" s="2" t="s">
        <v>1252</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50000000000001" hidden="1" customHeight="1">
      <c r="B1140" s="12" t="s">
        <v>26</v>
      </c>
      <c r="C1140" s="12" t="s">
        <v>181</v>
      </c>
      <c r="D1140" s="12" t="s">
        <v>1220</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1181</v>
      </c>
      <c r="L1140" s="20" t="s">
        <v>1176</v>
      </c>
      <c r="M1140" s="20" t="s">
        <v>1178</v>
      </c>
      <c r="N1140" s="47">
        <v>45546</v>
      </c>
      <c r="O1140" s="20">
        <f>INDEX(Auxiliar!$D$5:$F$13,MATCH(Table1[[#This Row],[Tipologia_Testes]],Auxiliar!$B$5:$B$13,0),MATCH(Table1[[#This Row],[Complexidade]],Auxiliar!$D$4:$F$4,0))</f>
        <v>0.5</v>
      </c>
      <c r="P1140" s="2" t="s">
        <v>1252</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50000000000001" hidden="1" customHeight="1">
      <c r="B1141" s="12" t="s">
        <v>26</v>
      </c>
      <c r="C1141" s="12" t="s">
        <v>181</v>
      </c>
      <c r="D1141" s="12" t="s">
        <v>1220</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1181</v>
      </c>
      <c r="L1141" s="20" t="s">
        <v>1176</v>
      </c>
      <c r="M1141" s="20" t="s">
        <v>1178</v>
      </c>
      <c r="N1141" s="47">
        <v>45546</v>
      </c>
      <c r="O1141" s="20">
        <f>INDEX(Auxiliar!$D$5:$F$13,MATCH(Table1[[#This Row],[Tipologia_Testes]],Auxiliar!$B$5:$B$13,0),MATCH(Table1[[#This Row],[Complexidade]],Auxiliar!$D$4:$F$4,0))</f>
        <v>0.5</v>
      </c>
      <c r="P1141" s="2" t="s">
        <v>1252</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50000000000001" hidden="1" customHeight="1">
      <c r="B1142" s="12" t="s">
        <v>26</v>
      </c>
      <c r="C1142" s="12" t="s">
        <v>181</v>
      </c>
      <c r="D1142" s="12" t="s">
        <v>1220</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1181</v>
      </c>
      <c r="L1142" s="2" t="s">
        <v>1168</v>
      </c>
      <c r="M1142" s="20" t="s">
        <v>1178</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50000000000001" hidden="1" customHeight="1">
      <c r="B1143" s="12" t="s">
        <v>26</v>
      </c>
      <c r="C1143" s="12" t="s">
        <v>181</v>
      </c>
      <c r="D1143" s="12" t="s">
        <v>1220</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1181</v>
      </c>
      <c r="L1143" s="2" t="s">
        <v>641</v>
      </c>
      <c r="M1143" s="20" t="s">
        <v>1178</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50000000000001" hidden="1" customHeight="1">
      <c r="B1144" s="12" t="s">
        <v>26</v>
      </c>
      <c r="C1144" s="12" t="s">
        <v>181</v>
      </c>
      <c r="D1144" s="12" t="s">
        <v>1220</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1173</v>
      </c>
      <c r="L1144" s="20" t="s">
        <v>1176</v>
      </c>
      <c r="M1144" s="20" t="s">
        <v>1178</v>
      </c>
      <c r="N1144" s="47">
        <v>45546</v>
      </c>
      <c r="O1144" s="20">
        <f>INDEX(Auxiliar!$D$5:$F$13,MATCH(Table1[[#This Row],[Tipologia_Testes]],Auxiliar!$B$5:$B$13,0),MATCH(Table1[[#This Row],[Complexidade]],Auxiliar!$D$4:$F$4,0))</f>
        <v>0.1</v>
      </c>
      <c r="P1144" s="2" t="s">
        <v>1253</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50000000000001" hidden="1" customHeight="1">
      <c r="B1145" s="12" t="s">
        <v>26</v>
      </c>
      <c r="C1145" s="12" t="s">
        <v>181</v>
      </c>
      <c r="D1145" s="12" t="s">
        <v>1220</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1181</v>
      </c>
      <c r="L1145" s="20" t="s">
        <v>1176</v>
      </c>
      <c r="M1145" s="20" t="s">
        <v>1178</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50000000000001" hidden="1" customHeight="1">
      <c r="B1146" s="12" t="s">
        <v>26</v>
      </c>
      <c r="C1146" s="12" t="s">
        <v>181</v>
      </c>
      <c r="D1146" s="12" t="s">
        <v>1220</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1173</v>
      </c>
      <c r="L1146" s="20" t="s">
        <v>1176</v>
      </c>
      <c r="M1146" s="20" t="s">
        <v>1178</v>
      </c>
      <c r="N1146" s="47">
        <v>45546</v>
      </c>
      <c r="O1146" s="20">
        <f>INDEX(Auxiliar!$D$5:$F$13,MATCH(Table1[[#This Row],[Tipologia_Testes]],Auxiliar!$B$5:$B$13,0),MATCH(Table1[[#This Row],[Complexidade]],Auxiliar!$D$4:$F$4,0))</f>
        <v>0.1</v>
      </c>
      <c r="P1146" s="2" t="s">
        <v>1253</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50000000000001" hidden="1" customHeight="1">
      <c r="B1147" s="12" t="s">
        <v>26</v>
      </c>
      <c r="C1147" s="12" t="s">
        <v>181</v>
      </c>
      <c r="D1147" s="12" t="s">
        <v>1220</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1181</v>
      </c>
      <c r="L1147" s="20" t="s">
        <v>1176</v>
      </c>
      <c r="M1147" s="20" t="s">
        <v>1178</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 hidden="1" customHeight="1">
      <c r="B1148" s="19" t="s">
        <v>26</v>
      </c>
      <c r="C1148" s="19" t="s">
        <v>181</v>
      </c>
      <c r="D1148" s="12" t="s">
        <v>1220</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1181</v>
      </c>
      <c r="L1148" s="20" t="s">
        <v>1176</v>
      </c>
      <c r="M1148" s="20" t="s">
        <v>1178</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 hidden="1" customHeight="1">
      <c r="B1149" s="38" t="s">
        <v>26</v>
      </c>
      <c r="C1149" s="38" t="s">
        <v>26</v>
      </c>
      <c r="D1149" s="35" t="s">
        <v>337</v>
      </c>
      <c r="E1149" s="110" t="s">
        <v>1254</v>
      </c>
      <c r="F1149" s="39" t="s">
        <v>335</v>
      </c>
      <c r="G1149" s="37" t="s">
        <v>336</v>
      </c>
      <c r="H1149" s="59" t="str">
        <f>Table1[[#This Row],[Tabela]]&amp;Table1[[#This Row],[Campo]]</f>
        <v>lt003_entitynace_esg</v>
      </c>
      <c r="I1149" s="2" t="s">
        <v>2322</v>
      </c>
      <c r="J1149" s="44">
        <f>VLOOKUP(Table1[[#This Row],[Status]],Auxiliar!$B$16:$C$24,2,0)</f>
        <v>7</v>
      </c>
      <c r="K1149" s="44" t="s">
        <v>1170</v>
      </c>
      <c r="L1149" s="45" t="s">
        <v>1176</v>
      </c>
      <c r="M1149" s="20" t="s">
        <v>1177</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 hidden="1" customHeight="1">
      <c r="B1150" s="38" t="s">
        <v>26</v>
      </c>
      <c r="C1150" s="38" t="s">
        <v>26</v>
      </c>
      <c r="D1150" s="35" t="s">
        <v>337</v>
      </c>
      <c r="E1150" s="110" t="s">
        <v>1254</v>
      </c>
      <c r="F1150" s="39" t="s">
        <v>335</v>
      </c>
      <c r="G1150" s="37" t="s">
        <v>336</v>
      </c>
      <c r="H1150" s="59" t="str">
        <f>Table1[[#This Row],[Tabela]]&amp;Table1[[#This Row],[Campo]]</f>
        <v>lt003_entitynace_esg</v>
      </c>
      <c r="I1150" s="2" t="s">
        <v>2322</v>
      </c>
      <c r="J1150" s="44">
        <f>VLOOKUP(Table1[[#This Row],[Status]],Auxiliar!$B$16:$C$24,2,0)</f>
        <v>7</v>
      </c>
      <c r="K1150" s="44" t="s">
        <v>1171</v>
      </c>
      <c r="L1150" s="45" t="s">
        <v>1176</v>
      </c>
      <c r="M1150" s="20" t="s">
        <v>1177</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 hidden="1" customHeight="1">
      <c r="B1151" s="38" t="s">
        <v>26</v>
      </c>
      <c r="C1151" s="38" t="s">
        <v>26</v>
      </c>
      <c r="D1151" s="35" t="s">
        <v>337</v>
      </c>
      <c r="E1151" s="110" t="s">
        <v>1254</v>
      </c>
      <c r="F1151" s="39" t="s">
        <v>335</v>
      </c>
      <c r="G1151" s="37" t="s">
        <v>336</v>
      </c>
      <c r="H1151" s="59" t="str">
        <f>Table1[[#This Row],[Tabela]]&amp;Table1[[#This Row],[Campo]]</f>
        <v>lt003_entitynace_esg</v>
      </c>
      <c r="I1151" s="2" t="s">
        <v>2322</v>
      </c>
      <c r="J1151" s="44">
        <f>VLOOKUP(Table1[[#This Row],[Status]],Auxiliar!$B$16:$C$24,2,0)</f>
        <v>7</v>
      </c>
      <c r="K1151" s="44" t="s">
        <v>1173</v>
      </c>
      <c r="L1151" s="45" t="s">
        <v>1176</v>
      </c>
      <c r="M1151" s="20" t="s">
        <v>1177</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50000000000001" hidden="1"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1170</v>
      </c>
      <c r="L1152" s="45" t="s">
        <v>1176</v>
      </c>
      <c r="M1152" s="20" t="s">
        <v>1177</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50000000000001" hidden="1"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1171</v>
      </c>
      <c r="L1153" s="45" t="s">
        <v>1176</v>
      </c>
      <c r="M1153" s="20" t="s">
        <v>1177</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 hidden="1"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1173</v>
      </c>
      <c r="L1154" s="45" t="s">
        <v>1176</v>
      </c>
      <c r="M1154" s="20" t="s">
        <v>1177</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50000000000001" hidden="1"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1170</v>
      </c>
      <c r="L1155" s="45" t="s">
        <v>1176</v>
      </c>
      <c r="M1155" s="20" t="s">
        <v>1177</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50000000000001" hidden="1"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1171</v>
      </c>
      <c r="L1156" s="45" t="s">
        <v>1176</v>
      </c>
      <c r="M1156" s="20" t="s">
        <v>1177</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 hidden="1"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1173</v>
      </c>
      <c r="L1157" s="45" t="s">
        <v>1176</v>
      </c>
      <c r="M1157" s="20" t="s">
        <v>1177</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50000000000001" hidden="1"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1170</v>
      </c>
      <c r="L1158" s="45" t="s">
        <v>1176</v>
      </c>
      <c r="M1158" s="20" t="s">
        <v>1177</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50000000000001" hidden="1"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1171</v>
      </c>
      <c r="L1159" s="45" t="s">
        <v>1176</v>
      </c>
      <c r="M1159" s="20" t="s">
        <v>1177</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 hidden="1"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1173</v>
      </c>
      <c r="L1160" s="45" t="s">
        <v>1176</v>
      </c>
      <c r="M1160" s="20" t="s">
        <v>1177</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50000000000001" hidden="1"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1170</v>
      </c>
      <c r="L1161" s="45" t="s">
        <v>1176</v>
      </c>
      <c r="M1161" s="20" t="s">
        <v>1177</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50000000000001" hidden="1"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1171</v>
      </c>
      <c r="L1162" s="45" t="s">
        <v>1176</v>
      </c>
      <c r="M1162" s="20" t="s">
        <v>1177</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 hidden="1"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1173</v>
      </c>
      <c r="L1163" s="45" t="s">
        <v>1176</v>
      </c>
      <c r="M1163" s="20" t="s">
        <v>1177</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50000000000001" hidden="1"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1170</v>
      </c>
      <c r="L1164" s="45" t="s">
        <v>1176</v>
      </c>
      <c r="M1164" s="20" t="s">
        <v>1177</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50000000000001" hidden="1"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1171</v>
      </c>
      <c r="L1165" s="45" t="s">
        <v>1176</v>
      </c>
      <c r="M1165" s="20" t="s">
        <v>1177</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 hidden="1"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1173</v>
      </c>
      <c r="L1166" s="45" t="s">
        <v>1176</v>
      </c>
      <c r="M1166" s="20" t="s">
        <v>1177</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50000000000001" hidden="1"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1170</v>
      </c>
      <c r="L1167" s="45" t="s">
        <v>1176</v>
      </c>
      <c r="M1167" s="20" t="s">
        <v>1177</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50000000000001" hidden="1"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1171</v>
      </c>
      <c r="L1168" s="45" t="s">
        <v>1176</v>
      </c>
      <c r="M1168" s="20" t="s">
        <v>1177</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 hidden="1"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1173</v>
      </c>
      <c r="L1169" s="45" t="s">
        <v>1176</v>
      </c>
      <c r="M1169" s="20" t="s">
        <v>1177</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50000000000001" hidden="1"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1170</v>
      </c>
      <c r="L1170" s="45" t="s">
        <v>1176</v>
      </c>
      <c r="M1170" s="20" t="s">
        <v>1177</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50000000000001" hidden="1"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1171</v>
      </c>
      <c r="L1171" s="45" t="s">
        <v>1176</v>
      </c>
      <c r="M1171" s="20" t="s">
        <v>1177</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 hidden="1"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1173</v>
      </c>
      <c r="L1172" s="45" t="s">
        <v>1176</v>
      </c>
      <c r="M1172" s="20" t="s">
        <v>1177</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50000000000001" hidden="1"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1170</v>
      </c>
      <c r="L1173" s="45" t="s">
        <v>1176</v>
      </c>
      <c r="M1173" s="20" t="s">
        <v>1177</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50000000000001" hidden="1"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1171</v>
      </c>
      <c r="L1174" s="45" t="s">
        <v>1176</v>
      </c>
      <c r="M1174" s="20" t="s">
        <v>1177</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 hidden="1"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1173</v>
      </c>
      <c r="L1175" s="45" t="s">
        <v>1176</v>
      </c>
      <c r="M1175" s="20" t="s">
        <v>1177</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50000000000001" hidden="1"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1170</v>
      </c>
      <c r="L1176" s="45" t="s">
        <v>1176</v>
      </c>
      <c r="M1176" s="20" t="s">
        <v>1177</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50000000000001" hidden="1"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1171</v>
      </c>
      <c r="L1177" s="45" t="s">
        <v>1176</v>
      </c>
      <c r="M1177" s="20" t="s">
        <v>1177</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 hidden="1"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1173</v>
      </c>
      <c r="L1178" s="45" t="s">
        <v>1176</v>
      </c>
      <c r="M1178" s="20" t="s">
        <v>1177</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50000000000001" hidden="1"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1170</v>
      </c>
      <c r="L1179" s="45" t="s">
        <v>1176</v>
      </c>
      <c r="M1179" s="20" t="s">
        <v>1177</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50000000000001" hidden="1"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1171</v>
      </c>
      <c r="L1180" s="45" t="s">
        <v>1176</v>
      </c>
      <c r="M1180" s="20" t="s">
        <v>1177</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 hidden="1"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1173</v>
      </c>
      <c r="L1181" s="45" t="s">
        <v>1176</v>
      </c>
      <c r="M1181" s="20" t="s">
        <v>1177</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50000000000001" hidden="1"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1170</v>
      </c>
      <c r="L1182" s="45" t="s">
        <v>1176</v>
      </c>
      <c r="M1182" s="20" t="s">
        <v>1177</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50000000000001" hidden="1"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1171</v>
      </c>
      <c r="L1183" s="45" t="s">
        <v>1176</v>
      </c>
      <c r="M1183" s="20" t="s">
        <v>1177</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 hidden="1"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1173</v>
      </c>
      <c r="L1184" s="45" t="s">
        <v>1176</v>
      </c>
      <c r="M1184" s="20" t="s">
        <v>1177</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50000000000001" hidden="1"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1170</v>
      </c>
      <c r="L1185" s="45" t="s">
        <v>1176</v>
      </c>
      <c r="M1185" s="20" t="s">
        <v>1177</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50000000000001" hidden="1"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1171</v>
      </c>
      <c r="L1186" s="45" t="s">
        <v>1176</v>
      </c>
      <c r="M1186" s="20" t="s">
        <v>1177</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 hidden="1"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1173</v>
      </c>
      <c r="L1187" s="45" t="s">
        <v>1176</v>
      </c>
      <c r="M1187" s="20" t="s">
        <v>1177</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50000000000001" hidden="1"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1170</v>
      </c>
      <c r="L1188" s="45" t="s">
        <v>1176</v>
      </c>
      <c r="M1188" s="20" t="s">
        <v>1177</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50000000000001" hidden="1"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1171</v>
      </c>
      <c r="L1189" s="45" t="s">
        <v>1176</v>
      </c>
      <c r="M1189" s="20" t="s">
        <v>1177</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 hidden="1"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1173</v>
      </c>
      <c r="L1190" s="45" t="s">
        <v>1176</v>
      </c>
      <c r="M1190" s="20" t="s">
        <v>1177</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50000000000001" hidden="1"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1170</v>
      </c>
      <c r="L1191" s="45" t="s">
        <v>1176</v>
      </c>
      <c r="M1191" s="20" t="s">
        <v>1177</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50000000000001" hidden="1"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1171</v>
      </c>
      <c r="L1192" s="45" t="s">
        <v>1176</v>
      </c>
      <c r="M1192" s="20" t="s">
        <v>1177</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 hidden="1"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1173</v>
      </c>
      <c r="L1193" s="45" t="s">
        <v>1176</v>
      </c>
      <c r="M1193" s="20" t="s">
        <v>1177</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50000000000001" hidden="1" customHeight="1">
      <c r="B1194" s="40" t="s">
        <v>26</v>
      </c>
      <c r="C1194" s="40" t="s">
        <v>26</v>
      </c>
      <c r="D1194" s="35" t="s">
        <v>325</v>
      </c>
      <c r="E1194" s="110" t="s">
        <v>1254</v>
      </c>
      <c r="F1194" s="39" t="s">
        <v>335</v>
      </c>
      <c r="G1194" s="37" t="s">
        <v>352</v>
      </c>
      <c r="H1194" s="59" t="str">
        <f>Table1[[#This Row],[Tabela]]&amp;Table1[[#This Row],[Campo]]</f>
        <v>lt003_entityflg_nfrd_applcblty</v>
      </c>
      <c r="I1194" s="2" t="s">
        <v>612</v>
      </c>
      <c r="J1194" s="44">
        <f>VLOOKUP(Table1[[#This Row],[Status]],Auxiliar!$B$16:$C$24,2,0)</f>
        <v>1</v>
      </c>
      <c r="K1194" s="44" t="s">
        <v>1170</v>
      </c>
      <c r="L1194" s="45" t="s">
        <v>1176</v>
      </c>
      <c r="M1194" s="20" t="s">
        <v>1177</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50000000000001" hidden="1" customHeight="1">
      <c r="B1195" s="38" t="s">
        <v>26</v>
      </c>
      <c r="C1195" s="38" t="s">
        <v>26</v>
      </c>
      <c r="D1195" s="38" t="s">
        <v>325</v>
      </c>
      <c r="E1195" s="38" t="s">
        <v>1254</v>
      </c>
      <c r="F1195" s="38" t="s">
        <v>335</v>
      </c>
      <c r="G1195" s="38" t="s">
        <v>352</v>
      </c>
      <c r="H1195" s="58" t="str">
        <f>Table1[[#This Row],[Tabela]]&amp;Table1[[#This Row],[Campo]]</f>
        <v>lt003_entityflg_nfrd_applcblty</v>
      </c>
      <c r="I1195" s="2" t="s">
        <v>612</v>
      </c>
      <c r="J1195" s="44">
        <f>VLOOKUP(Table1[[#This Row],[Status]],Auxiliar!$B$16:$C$24,2,0)</f>
        <v>1</v>
      </c>
      <c r="K1195" s="44" t="s">
        <v>1171</v>
      </c>
      <c r="L1195" s="45" t="s">
        <v>1176</v>
      </c>
      <c r="M1195" s="20" t="s">
        <v>1177</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 hidden="1" customHeight="1">
      <c r="B1196" s="38" t="s">
        <v>26</v>
      </c>
      <c r="C1196" s="38" t="s">
        <v>26</v>
      </c>
      <c r="D1196" s="38" t="s">
        <v>325</v>
      </c>
      <c r="E1196" s="38" t="s">
        <v>1254</v>
      </c>
      <c r="F1196" s="38" t="s">
        <v>335</v>
      </c>
      <c r="G1196" s="38" t="s">
        <v>352</v>
      </c>
      <c r="H1196" s="58" t="str">
        <f>Table1[[#This Row],[Tabela]]&amp;Table1[[#This Row],[Campo]]</f>
        <v>lt003_entityflg_nfrd_applcblty</v>
      </c>
      <c r="I1196" s="2" t="s">
        <v>612</v>
      </c>
      <c r="J1196" s="44">
        <f>VLOOKUP(Table1[[#This Row],[Status]],Auxiliar!$B$16:$C$24,2,0)</f>
        <v>1</v>
      </c>
      <c r="K1196" s="44" t="s">
        <v>1173</v>
      </c>
      <c r="L1196" s="45" t="s">
        <v>1176</v>
      </c>
      <c r="M1196" s="20" t="s">
        <v>1177</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50000000000001" hidden="1"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1170</v>
      </c>
      <c r="L1197" s="45" t="s">
        <v>1176</v>
      </c>
      <c r="M1197" s="20" t="s">
        <v>1177</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50000000000001" hidden="1"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1171</v>
      </c>
      <c r="L1198" s="45" t="s">
        <v>1176</v>
      </c>
      <c r="M1198" s="20" t="s">
        <v>1177</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 hidden="1"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1173</v>
      </c>
      <c r="L1199" s="45" t="s">
        <v>1176</v>
      </c>
      <c r="M1199" s="20" t="s">
        <v>1177</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50000000000001" hidden="1"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1170</v>
      </c>
      <c r="L1200" s="45" t="s">
        <v>1176</v>
      </c>
      <c r="M1200" s="20" t="s">
        <v>1177</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50000000000001" hidden="1"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1171</v>
      </c>
      <c r="L1201" s="45" t="s">
        <v>1176</v>
      </c>
      <c r="M1201" s="20" t="s">
        <v>1177</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 hidden="1"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1173</v>
      </c>
      <c r="L1202" s="45" t="s">
        <v>1176</v>
      </c>
      <c r="M1202" s="20" t="s">
        <v>1177</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50000000000001" hidden="1"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1170</v>
      </c>
      <c r="L1203" s="45" t="s">
        <v>1176</v>
      </c>
      <c r="M1203" s="20" t="s">
        <v>1177</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50000000000001" hidden="1"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1171</v>
      </c>
      <c r="L1204" s="45" t="s">
        <v>1176</v>
      </c>
      <c r="M1204" s="20" t="s">
        <v>1177</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 hidden="1"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1173</v>
      </c>
      <c r="L1205" s="45" t="s">
        <v>1176</v>
      </c>
      <c r="M1205" s="20" t="s">
        <v>1177</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50000000000001" hidden="1" customHeight="1">
      <c r="B1206" s="40" t="s">
        <v>26</v>
      </c>
      <c r="C1206" s="40" t="s">
        <v>26</v>
      </c>
      <c r="D1206" s="35" t="s">
        <v>325</v>
      </c>
      <c r="E1206" s="110" t="s">
        <v>1254</v>
      </c>
      <c r="F1206" s="39" t="s">
        <v>335</v>
      </c>
      <c r="G1206" s="37" t="s">
        <v>356</v>
      </c>
      <c r="H1206" s="59" t="str">
        <f>Table1[[#This Row],[Tabela]]&amp;Table1[[#This Row],[Campo]]</f>
        <v>lt003_entityflg_excldd_eu_prs_algnd_bnchmrk</v>
      </c>
      <c r="I1206" s="2" t="s">
        <v>612</v>
      </c>
      <c r="J1206" s="44">
        <f>VLOOKUP(Table1[[#This Row],[Status]],Auxiliar!$B$16:$C$24,2,0)</f>
        <v>1</v>
      </c>
      <c r="K1206" s="44" t="s">
        <v>1170</v>
      </c>
      <c r="L1206" s="45" t="s">
        <v>1176</v>
      </c>
      <c r="M1206" s="20" t="s">
        <v>1177</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50000000000001" hidden="1" customHeight="1">
      <c r="B1207" s="38" t="s">
        <v>26</v>
      </c>
      <c r="C1207" s="38" t="s">
        <v>26</v>
      </c>
      <c r="D1207" s="38" t="s">
        <v>325</v>
      </c>
      <c r="E1207" s="38" t="s">
        <v>1254</v>
      </c>
      <c r="F1207" s="38" t="s">
        <v>335</v>
      </c>
      <c r="G1207" s="38" t="s">
        <v>356</v>
      </c>
      <c r="H1207" s="58" t="str">
        <f>Table1[[#This Row],[Tabela]]&amp;Table1[[#This Row],[Campo]]</f>
        <v>lt003_entityflg_excldd_eu_prs_algnd_bnchmrk</v>
      </c>
      <c r="I1207" s="2" t="s">
        <v>612</v>
      </c>
      <c r="J1207" s="44">
        <f>VLOOKUP(Table1[[#This Row],[Status]],Auxiliar!$B$16:$C$24,2,0)</f>
        <v>1</v>
      </c>
      <c r="K1207" s="44" t="s">
        <v>1171</v>
      </c>
      <c r="L1207" s="45" t="s">
        <v>1176</v>
      </c>
      <c r="M1207" s="20" t="s">
        <v>1177</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 hidden="1" customHeight="1">
      <c r="B1208" s="38" t="s">
        <v>26</v>
      </c>
      <c r="C1208" s="38" t="s">
        <v>26</v>
      </c>
      <c r="D1208" s="38" t="s">
        <v>325</v>
      </c>
      <c r="E1208" s="38" t="s">
        <v>1254</v>
      </c>
      <c r="F1208" s="38" t="s">
        <v>335</v>
      </c>
      <c r="G1208" s="38" t="s">
        <v>356</v>
      </c>
      <c r="H1208" s="58" t="str">
        <f>Table1[[#This Row],[Tabela]]&amp;Table1[[#This Row],[Campo]]</f>
        <v>lt003_entityflg_excldd_eu_prs_algnd_bnchmrk</v>
      </c>
      <c r="I1208" s="2" t="s">
        <v>612</v>
      </c>
      <c r="J1208" s="44">
        <f>VLOOKUP(Table1[[#This Row],[Status]],Auxiliar!$B$16:$C$24,2,0)</f>
        <v>1</v>
      </c>
      <c r="K1208" s="44" t="s">
        <v>1173</v>
      </c>
      <c r="L1208" s="45" t="s">
        <v>1176</v>
      </c>
      <c r="M1208" s="20" t="s">
        <v>1177</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50000000000001" hidden="1" customHeight="1">
      <c r="B1209" s="40" t="s">
        <v>26</v>
      </c>
      <c r="C1209" s="40" t="s">
        <v>26</v>
      </c>
      <c r="D1209" s="35" t="s">
        <v>325</v>
      </c>
      <c r="E1209" s="39" t="s">
        <v>1254</v>
      </c>
      <c r="F1209" s="39" t="s">
        <v>335</v>
      </c>
      <c r="G1209" s="37" t="s">
        <v>357</v>
      </c>
      <c r="H1209" s="59" t="str">
        <f>Table1[[#This Row],[Tabela]]&amp;Table1[[#This Row],[Campo]]</f>
        <v>lt003_entityflg_act_physcl_rsk</v>
      </c>
      <c r="I1209" s="2" t="s">
        <v>2322</v>
      </c>
      <c r="J1209" s="44">
        <f>VLOOKUP(Table1[[#This Row],[Status]],Auxiliar!$B$16:$C$24,2,0)</f>
        <v>7</v>
      </c>
      <c r="K1209" s="44" t="s">
        <v>1170</v>
      </c>
      <c r="L1209" s="45" t="s">
        <v>1176</v>
      </c>
      <c r="M1209" s="20" t="s">
        <v>1177</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50000000000001" hidden="1" customHeight="1">
      <c r="B1210" s="38" t="s">
        <v>26</v>
      </c>
      <c r="C1210" s="38" t="s">
        <v>26</v>
      </c>
      <c r="D1210" s="38" t="s">
        <v>325</v>
      </c>
      <c r="E1210" s="38" t="s">
        <v>1254</v>
      </c>
      <c r="F1210" s="38" t="s">
        <v>335</v>
      </c>
      <c r="G1210" s="38" t="s">
        <v>357</v>
      </c>
      <c r="H1210" s="58" t="str">
        <f>Table1[[#This Row],[Tabela]]&amp;Table1[[#This Row],[Campo]]</f>
        <v>lt003_entityflg_act_physcl_rsk</v>
      </c>
      <c r="I1210" s="2" t="s">
        <v>2322</v>
      </c>
      <c r="J1210" s="44">
        <f>VLOOKUP(Table1[[#This Row],[Status]],Auxiliar!$B$16:$C$24,2,0)</f>
        <v>7</v>
      </c>
      <c r="K1210" s="44" t="s">
        <v>1171</v>
      </c>
      <c r="L1210" s="45" t="s">
        <v>1176</v>
      </c>
      <c r="M1210" s="20" t="s">
        <v>1177</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 hidden="1" customHeight="1">
      <c r="B1211" s="38" t="s">
        <v>26</v>
      </c>
      <c r="C1211" s="38" t="s">
        <v>26</v>
      </c>
      <c r="D1211" s="38" t="s">
        <v>325</v>
      </c>
      <c r="E1211" s="38" t="s">
        <v>1254</v>
      </c>
      <c r="F1211" s="38" t="s">
        <v>335</v>
      </c>
      <c r="G1211" s="38" t="s">
        <v>357</v>
      </c>
      <c r="H1211" s="58" t="str">
        <f>Table1[[#This Row],[Tabela]]&amp;Table1[[#This Row],[Campo]]</f>
        <v>lt003_entityflg_act_physcl_rsk</v>
      </c>
      <c r="I1211" s="2" t="s">
        <v>2322</v>
      </c>
      <c r="J1211" s="44">
        <f>VLOOKUP(Table1[[#This Row],[Status]],Auxiliar!$B$16:$C$24,2,0)</f>
        <v>7</v>
      </c>
      <c r="K1211" s="44" t="s">
        <v>1173</v>
      </c>
      <c r="L1211" s="45" t="s">
        <v>1176</v>
      </c>
      <c r="M1211" s="20" t="s">
        <v>1177</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50000000000001" hidden="1" customHeight="1">
      <c r="B1212" s="40" t="s">
        <v>26</v>
      </c>
      <c r="C1212" s="40" t="s">
        <v>26</v>
      </c>
      <c r="D1212" s="35" t="s">
        <v>325</v>
      </c>
      <c r="E1212" s="39" t="s">
        <v>1254</v>
      </c>
      <c r="F1212" s="39" t="s">
        <v>335</v>
      </c>
      <c r="G1212" s="37" t="s">
        <v>358</v>
      </c>
      <c r="H1212" s="59" t="str">
        <f>Table1[[#This Row],[Tabela]]&amp;Table1[[#This Row],[Campo]]</f>
        <v>lt003_entityflg_chrnc_physcl_rsk</v>
      </c>
      <c r="I1212" s="2" t="s">
        <v>2322</v>
      </c>
      <c r="J1212" s="44">
        <f>VLOOKUP(Table1[[#This Row],[Status]],Auxiliar!$B$16:$C$24,2,0)</f>
        <v>7</v>
      </c>
      <c r="K1212" s="44" t="s">
        <v>1170</v>
      </c>
      <c r="L1212" s="45" t="s">
        <v>1176</v>
      </c>
      <c r="M1212" s="20" t="s">
        <v>1177</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50000000000001" hidden="1" customHeight="1">
      <c r="B1213" s="38" t="s">
        <v>26</v>
      </c>
      <c r="C1213" s="38" t="s">
        <v>26</v>
      </c>
      <c r="D1213" s="38" t="s">
        <v>325</v>
      </c>
      <c r="E1213" s="38" t="s">
        <v>1254</v>
      </c>
      <c r="F1213" s="38" t="s">
        <v>335</v>
      </c>
      <c r="G1213" s="38" t="s">
        <v>358</v>
      </c>
      <c r="H1213" s="58" t="str">
        <f>Table1[[#This Row],[Tabela]]&amp;Table1[[#This Row],[Campo]]</f>
        <v>lt003_entityflg_chrnc_physcl_rsk</v>
      </c>
      <c r="I1213" s="2" t="s">
        <v>2322</v>
      </c>
      <c r="J1213" s="44">
        <f>VLOOKUP(Table1[[#This Row],[Status]],Auxiliar!$B$16:$C$24,2,0)</f>
        <v>7</v>
      </c>
      <c r="K1213" s="44" t="s">
        <v>1171</v>
      </c>
      <c r="L1213" s="45" t="s">
        <v>1176</v>
      </c>
      <c r="M1213" s="20" t="s">
        <v>1177</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50000000000001" hidden="1" customHeight="1">
      <c r="B1214" s="38" t="s">
        <v>26</v>
      </c>
      <c r="C1214" s="38" t="s">
        <v>26</v>
      </c>
      <c r="D1214" s="38" t="s">
        <v>325</v>
      </c>
      <c r="E1214" s="38" t="s">
        <v>1254</v>
      </c>
      <c r="F1214" s="38" t="s">
        <v>335</v>
      </c>
      <c r="G1214" s="38" t="s">
        <v>358</v>
      </c>
      <c r="H1214" s="58" t="str">
        <f>Table1[[#This Row],[Tabela]]&amp;Table1[[#This Row],[Campo]]</f>
        <v>lt003_entityflg_chrnc_physcl_rsk</v>
      </c>
      <c r="I1214" s="2" t="s">
        <v>2322</v>
      </c>
      <c r="J1214" s="44">
        <f>VLOOKUP(Table1[[#This Row],[Status]],Auxiliar!$B$16:$C$24,2,0)</f>
        <v>7</v>
      </c>
      <c r="K1214" s="44" t="s">
        <v>1173</v>
      </c>
      <c r="L1214" s="45" t="s">
        <v>1176</v>
      </c>
      <c r="M1214" s="20" t="s">
        <v>1177</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50000000000001" hidden="1" customHeight="1">
      <c r="B1215" s="40" t="s">
        <v>26</v>
      </c>
      <c r="C1215" s="40" t="s">
        <v>26</v>
      </c>
      <c r="D1215" s="41" t="s">
        <v>1256</v>
      </c>
      <c r="E1215" s="110" t="s">
        <v>1257</v>
      </c>
      <c r="F1215" s="39" t="s">
        <v>335</v>
      </c>
      <c r="G1215" s="37" t="s">
        <v>359</v>
      </c>
      <c r="H1215" s="59" t="str">
        <f>Table1[[#This Row],[Tabela]]&amp;Table1[[#This Row],[Campo]]</f>
        <v>lt003_entitypst_cd</v>
      </c>
      <c r="I1215" s="2" t="s">
        <v>612</v>
      </c>
      <c r="J1215" s="44">
        <f>VLOOKUP(Table1[[#This Row],[Status]],Auxiliar!$B$16:$C$24,2,0)</f>
        <v>1</v>
      </c>
      <c r="K1215" s="44" t="s">
        <v>1170</v>
      </c>
      <c r="L1215" s="45" t="s">
        <v>1176</v>
      </c>
      <c r="M1215" s="20" t="s">
        <v>1177</v>
      </c>
      <c r="N1215" s="47">
        <v>45604</v>
      </c>
      <c r="O1215" s="20">
        <f>INDEX(Auxiliar!$D$5:$F$13,MATCH(Table1[[#This Row],[Tipologia_Testes]],Auxiliar!$B$5:$B$13,0),MATCH(Table1[[#This Row],[Complexidade]],Auxiliar!$D$4:$F$4,0))</f>
        <v>2</v>
      </c>
      <c r="P1215" s="42" t="s">
        <v>1258</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50000000000001" hidden="1" customHeight="1">
      <c r="B1216" s="38" t="s">
        <v>26</v>
      </c>
      <c r="C1216" s="38" t="s">
        <v>26</v>
      </c>
      <c r="D1216" s="38" t="s">
        <v>1256</v>
      </c>
      <c r="E1216" s="38" t="s">
        <v>1257</v>
      </c>
      <c r="F1216" s="38" t="s">
        <v>335</v>
      </c>
      <c r="G1216" s="38" t="s">
        <v>359</v>
      </c>
      <c r="H1216" s="58" t="str">
        <f>Table1[[#This Row],[Tabela]]&amp;Table1[[#This Row],[Campo]]</f>
        <v>lt003_entitypst_cd</v>
      </c>
      <c r="I1216" s="2" t="s">
        <v>612</v>
      </c>
      <c r="J1216" s="44">
        <f>VLOOKUP(Table1[[#This Row],[Status]],Auxiliar!$B$16:$C$24,2,0)</f>
        <v>1</v>
      </c>
      <c r="K1216" s="44" t="s">
        <v>1171</v>
      </c>
      <c r="L1216" s="45" t="s">
        <v>1176</v>
      </c>
      <c r="M1216" s="20" t="s">
        <v>1177</v>
      </c>
      <c r="N1216" s="47">
        <v>45604</v>
      </c>
      <c r="O1216" s="20">
        <f>INDEX(Auxiliar!$D$5:$F$13,MATCH(Table1[[#This Row],[Tipologia_Testes]],Auxiliar!$B$5:$B$13,0),MATCH(Table1[[#This Row],[Complexidade]],Auxiliar!$D$4:$F$4,0))</f>
        <v>2</v>
      </c>
      <c r="P1216" s="42" t="s">
        <v>1258</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50000000000001" hidden="1" customHeight="1">
      <c r="B1217" s="38" t="s">
        <v>26</v>
      </c>
      <c r="C1217" s="38" t="s">
        <v>26</v>
      </c>
      <c r="D1217" s="38" t="s">
        <v>1256</v>
      </c>
      <c r="E1217" s="38" t="s">
        <v>1257</v>
      </c>
      <c r="F1217" s="38" t="s">
        <v>335</v>
      </c>
      <c r="G1217" s="38" t="s">
        <v>359</v>
      </c>
      <c r="H1217" s="58" t="str">
        <f>Table1[[#This Row],[Tabela]]&amp;Table1[[#This Row],[Campo]]</f>
        <v>lt003_entitypst_cd</v>
      </c>
      <c r="I1217" s="2" t="s">
        <v>612</v>
      </c>
      <c r="J1217" s="44">
        <f>VLOOKUP(Table1[[#This Row],[Status]],Auxiliar!$B$16:$C$24,2,0)</f>
        <v>1</v>
      </c>
      <c r="K1217" s="44" t="s">
        <v>1173</v>
      </c>
      <c r="L1217" s="45" t="s">
        <v>1176</v>
      </c>
      <c r="M1217" s="20" t="s">
        <v>1177</v>
      </c>
      <c r="N1217" s="47">
        <v>45604</v>
      </c>
      <c r="O1217" s="20">
        <f>INDEX(Auxiliar!$D$5:$F$13,MATCH(Table1[[#This Row],[Tipologia_Testes]],Auxiliar!$B$5:$B$13,0),MATCH(Table1[[#This Row],[Complexidade]],Auxiliar!$D$4:$F$4,0))</f>
        <v>0.1</v>
      </c>
      <c r="P1217" s="42" t="s">
        <v>1258</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50000000000001" hidden="1" customHeight="1">
      <c r="B1218" s="40" t="s">
        <v>26</v>
      </c>
      <c r="C1218" s="40" t="s">
        <v>26</v>
      </c>
      <c r="D1218" s="41" t="s">
        <v>392</v>
      </c>
      <c r="E1218" s="110" t="s">
        <v>38</v>
      </c>
      <c r="F1218" s="39" t="s">
        <v>335</v>
      </c>
      <c r="G1218" s="37" t="s">
        <v>360</v>
      </c>
      <c r="H1218" s="59" t="str">
        <f>Table1[[#This Row],[Tabela]]&amp;Table1[[#This Row],[Campo]]</f>
        <v>lt003_entityesg_sbsctr</v>
      </c>
      <c r="I1218" s="2" t="s">
        <v>2322</v>
      </c>
      <c r="J1218" s="44">
        <f>VLOOKUP(Table1[[#This Row],[Status]],Auxiliar!$B$16:$C$24,2,0)</f>
        <v>7</v>
      </c>
      <c r="K1218" s="44" t="s">
        <v>1170</v>
      </c>
      <c r="L1218" s="45" t="s">
        <v>1176</v>
      </c>
      <c r="M1218" s="20" t="s">
        <v>1177</v>
      </c>
      <c r="N1218" s="47">
        <v>45649</v>
      </c>
      <c r="O1218" s="20">
        <f>INDEX(Auxiliar!$D$5:$F$13,MATCH(Table1[[#This Row],[Tipologia_Testes]],Auxiliar!$B$5:$B$13,0),MATCH(Table1[[#This Row],[Complexidade]],Auxiliar!$D$4:$F$4,0))</f>
        <v>2</v>
      </c>
      <c r="P1218" s="42" t="s">
        <v>1255</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50000000000001" hidden="1" customHeight="1">
      <c r="B1219" s="38" t="s">
        <v>26</v>
      </c>
      <c r="C1219" s="38" t="s">
        <v>26</v>
      </c>
      <c r="D1219" s="38" t="s">
        <v>392</v>
      </c>
      <c r="E1219" s="38" t="s">
        <v>38</v>
      </c>
      <c r="F1219" s="38" t="s">
        <v>335</v>
      </c>
      <c r="G1219" s="38" t="s">
        <v>360</v>
      </c>
      <c r="H1219" s="58" t="str">
        <f>Table1[[#This Row],[Tabela]]&amp;Table1[[#This Row],[Campo]]</f>
        <v>lt003_entityesg_sbsctr</v>
      </c>
      <c r="I1219" s="2" t="s">
        <v>2322</v>
      </c>
      <c r="J1219" s="44">
        <f>VLOOKUP(Table1[[#This Row],[Status]],Auxiliar!$B$16:$C$24,2,0)</f>
        <v>7</v>
      </c>
      <c r="K1219" s="44" t="s">
        <v>1171</v>
      </c>
      <c r="L1219" s="45" t="s">
        <v>1176</v>
      </c>
      <c r="M1219" s="20" t="s">
        <v>1177</v>
      </c>
      <c r="N1219" s="47">
        <v>45649</v>
      </c>
      <c r="O1219" s="20">
        <f>INDEX(Auxiliar!$D$5:$F$13,MATCH(Table1[[#This Row],[Tipologia_Testes]],Auxiliar!$B$5:$B$13,0),MATCH(Table1[[#This Row],[Complexidade]],Auxiliar!$D$4:$F$4,0))</f>
        <v>2</v>
      </c>
      <c r="P1219" s="42" t="s">
        <v>1255</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 hidden="1" customHeight="1">
      <c r="B1220" s="38" t="s">
        <v>26</v>
      </c>
      <c r="C1220" s="38" t="s">
        <v>26</v>
      </c>
      <c r="D1220" s="38" t="s">
        <v>392</v>
      </c>
      <c r="E1220" s="38" t="s">
        <v>38</v>
      </c>
      <c r="F1220" s="38" t="s">
        <v>335</v>
      </c>
      <c r="G1220" s="38" t="s">
        <v>360</v>
      </c>
      <c r="H1220" s="58" t="str">
        <f>Table1[[#This Row],[Tabela]]&amp;Table1[[#This Row],[Campo]]</f>
        <v>lt003_entityesg_sbsctr</v>
      </c>
      <c r="I1220" s="2" t="s">
        <v>2322</v>
      </c>
      <c r="J1220" s="44">
        <f>VLOOKUP(Table1[[#This Row],[Status]],Auxiliar!$B$16:$C$24,2,0)</f>
        <v>7</v>
      </c>
      <c r="K1220" s="44" t="s">
        <v>1173</v>
      </c>
      <c r="L1220" s="45" t="s">
        <v>1176</v>
      </c>
      <c r="M1220" s="20" t="s">
        <v>1177</v>
      </c>
      <c r="N1220" s="47">
        <v>45649</v>
      </c>
      <c r="O1220" s="20">
        <f>INDEX(Auxiliar!$D$5:$F$13,MATCH(Table1[[#This Row],[Tipologia_Testes]],Auxiliar!$B$5:$B$13,0),MATCH(Table1[[#This Row],[Complexidade]],Auxiliar!$D$4:$F$4,0))</f>
        <v>0.1</v>
      </c>
      <c r="P1220" s="42" t="s">
        <v>1255</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50000000000001" hidden="1" customHeight="1">
      <c r="B1221" s="40" t="s">
        <v>26</v>
      </c>
      <c r="C1221" s="40" t="s">
        <v>26</v>
      </c>
      <c r="D1221" s="36" t="s">
        <v>1259</v>
      </c>
      <c r="E1221" s="110" t="s">
        <v>1260</v>
      </c>
      <c r="F1221" s="39" t="s">
        <v>335</v>
      </c>
      <c r="G1221" s="37" t="s">
        <v>361</v>
      </c>
      <c r="H1221" s="59" t="str">
        <f>Table1[[#This Row],[Tabela]]&amp;Table1[[#This Row],[Campo]]</f>
        <v>lt003_entityttl_lblty</v>
      </c>
      <c r="I1221" s="2" t="s">
        <v>612</v>
      </c>
      <c r="J1221" s="44">
        <f>VLOOKUP(Table1[[#This Row],[Status]],Auxiliar!$B$16:$C$24,2,0)</f>
        <v>1</v>
      </c>
      <c r="K1221" s="44" t="s">
        <v>1170</v>
      </c>
      <c r="L1221" s="45" t="s">
        <v>1176</v>
      </c>
      <c r="M1221" s="20" t="s">
        <v>1177</v>
      </c>
      <c r="N1221" s="47">
        <v>45649</v>
      </c>
      <c r="O1221" s="20">
        <f>INDEX(Auxiliar!$D$5:$F$13,MATCH(Table1[[#This Row],[Tipologia_Testes]],Auxiliar!$B$5:$B$13,0),MATCH(Table1[[#This Row],[Complexidade]],Auxiliar!$D$4:$F$4,0))</f>
        <v>2</v>
      </c>
      <c r="P1221" s="42" t="s">
        <v>1261</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50000000000001" hidden="1" customHeight="1">
      <c r="B1222" s="38" t="s">
        <v>26</v>
      </c>
      <c r="C1222" s="38" t="s">
        <v>26</v>
      </c>
      <c r="D1222" s="38" t="s">
        <v>1259</v>
      </c>
      <c r="E1222" s="38" t="s">
        <v>1260</v>
      </c>
      <c r="F1222" s="38" t="s">
        <v>335</v>
      </c>
      <c r="G1222" s="38" t="s">
        <v>361</v>
      </c>
      <c r="H1222" s="58" t="str">
        <f>Table1[[#This Row],[Tabela]]&amp;Table1[[#This Row],[Campo]]</f>
        <v>lt003_entityttl_lblty</v>
      </c>
      <c r="I1222" s="2" t="s">
        <v>612</v>
      </c>
      <c r="J1222" s="44">
        <f>VLOOKUP(Table1[[#This Row],[Status]],Auxiliar!$B$16:$C$24,2,0)</f>
        <v>1</v>
      </c>
      <c r="K1222" s="44" t="s">
        <v>1171</v>
      </c>
      <c r="L1222" s="45" t="s">
        <v>1176</v>
      </c>
      <c r="M1222" s="20" t="s">
        <v>1177</v>
      </c>
      <c r="N1222" s="47">
        <v>45649</v>
      </c>
      <c r="O1222" s="20">
        <f>INDEX(Auxiliar!$D$5:$F$13,MATCH(Table1[[#This Row],[Tipologia_Testes]],Auxiliar!$B$5:$B$13,0),MATCH(Table1[[#This Row],[Complexidade]],Auxiliar!$D$4:$F$4,0))</f>
        <v>2</v>
      </c>
      <c r="P1222" s="42" t="s">
        <v>1261</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 hidden="1" customHeight="1">
      <c r="B1223" s="38" t="s">
        <v>26</v>
      </c>
      <c r="C1223" s="38" t="s">
        <v>26</v>
      </c>
      <c r="D1223" s="38" t="s">
        <v>1259</v>
      </c>
      <c r="E1223" s="38" t="s">
        <v>1260</v>
      </c>
      <c r="F1223" s="38" t="s">
        <v>335</v>
      </c>
      <c r="G1223" s="38" t="s">
        <v>361</v>
      </c>
      <c r="H1223" s="58" t="str">
        <f>Table1[[#This Row],[Tabela]]&amp;Table1[[#This Row],[Campo]]</f>
        <v>lt003_entityttl_lblty</v>
      </c>
      <c r="I1223" s="2" t="s">
        <v>612</v>
      </c>
      <c r="J1223" s="44">
        <f>VLOOKUP(Table1[[#This Row],[Status]],Auxiliar!$B$16:$C$24,2,0)</f>
        <v>1</v>
      </c>
      <c r="K1223" s="44" t="s">
        <v>1173</v>
      </c>
      <c r="L1223" s="45" t="s">
        <v>1176</v>
      </c>
      <c r="M1223" s="20" t="s">
        <v>1177</v>
      </c>
      <c r="N1223" s="47">
        <v>45649</v>
      </c>
      <c r="O1223" s="20">
        <f>INDEX(Auxiliar!$D$5:$F$13,MATCH(Table1[[#This Row],[Tipologia_Testes]],Auxiliar!$B$5:$B$13,0),MATCH(Table1[[#This Row],[Complexidade]],Auxiliar!$D$4:$F$4,0))</f>
        <v>0.1</v>
      </c>
      <c r="P1223" s="42" t="s">
        <v>1261</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50000000000001" hidden="1" customHeight="1">
      <c r="B1224" s="40" t="s">
        <v>26</v>
      </c>
      <c r="C1224" s="40" t="s">
        <v>26</v>
      </c>
      <c r="D1224" s="35" t="s">
        <v>1262</v>
      </c>
      <c r="E1224" s="110" t="s">
        <v>1263</v>
      </c>
      <c r="F1224" s="39" t="s">
        <v>335</v>
      </c>
      <c r="G1224" s="37" t="s">
        <v>238</v>
      </c>
      <c r="H1224" s="59" t="str">
        <f>Table1[[#This Row],[Tabela]]&amp;Table1[[#This Row],[Campo]]</f>
        <v>lt003_entityisin</v>
      </c>
      <c r="I1224" s="2" t="s">
        <v>612</v>
      </c>
      <c r="J1224" s="44">
        <f>VLOOKUP(Table1[[#This Row],[Status]],Auxiliar!$B$16:$C$24,2,0)</f>
        <v>1</v>
      </c>
      <c r="K1224" s="44" t="s">
        <v>1170</v>
      </c>
      <c r="L1224" s="45" t="s">
        <v>1176</v>
      </c>
      <c r="M1224" s="20" t="s">
        <v>1177</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50000000000001" hidden="1" customHeight="1">
      <c r="B1225" s="38" t="s">
        <v>26</v>
      </c>
      <c r="C1225" s="38" t="s">
        <v>26</v>
      </c>
      <c r="D1225" s="38" t="s">
        <v>1262</v>
      </c>
      <c r="E1225" s="38" t="s">
        <v>1263</v>
      </c>
      <c r="F1225" s="38" t="s">
        <v>335</v>
      </c>
      <c r="G1225" s="38" t="s">
        <v>238</v>
      </c>
      <c r="H1225" s="58" t="str">
        <f>Table1[[#This Row],[Tabela]]&amp;Table1[[#This Row],[Campo]]</f>
        <v>lt003_entityisin</v>
      </c>
      <c r="I1225" s="2" t="s">
        <v>612</v>
      </c>
      <c r="J1225" s="44">
        <f>VLOOKUP(Table1[[#This Row],[Status]],Auxiliar!$B$16:$C$24,2,0)</f>
        <v>1</v>
      </c>
      <c r="K1225" s="44" t="s">
        <v>1171</v>
      </c>
      <c r="L1225" s="45" t="s">
        <v>1176</v>
      </c>
      <c r="M1225" s="20" t="s">
        <v>1177</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 hidden="1" customHeight="1">
      <c r="B1226" s="38" t="s">
        <v>26</v>
      </c>
      <c r="C1226" s="38" t="s">
        <v>26</v>
      </c>
      <c r="D1226" s="38" t="s">
        <v>1262</v>
      </c>
      <c r="E1226" s="38" t="s">
        <v>1263</v>
      </c>
      <c r="F1226" s="38" t="s">
        <v>335</v>
      </c>
      <c r="G1226" s="38" t="s">
        <v>238</v>
      </c>
      <c r="H1226" s="58" t="str">
        <f>Table1[[#This Row],[Tabela]]&amp;Table1[[#This Row],[Campo]]</f>
        <v>lt003_entityisin</v>
      </c>
      <c r="I1226" s="2" t="s">
        <v>612</v>
      </c>
      <c r="J1226" s="44">
        <f>VLOOKUP(Table1[[#This Row],[Status]],Auxiliar!$B$16:$C$24,2,0)</f>
        <v>1</v>
      </c>
      <c r="K1226" s="44" t="s">
        <v>1173</v>
      </c>
      <c r="L1226" s="45" t="s">
        <v>1176</v>
      </c>
      <c r="M1226" s="20" t="s">
        <v>1177</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50000000000001" hidden="1" customHeight="1">
      <c r="B1227" s="40" t="s">
        <v>26</v>
      </c>
      <c r="C1227" s="40" t="s">
        <v>26</v>
      </c>
      <c r="D1227" s="35" t="s">
        <v>1264</v>
      </c>
      <c r="E1227" s="110" t="s">
        <v>1265</v>
      </c>
      <c r="F1227" s="39" t="s">
        <v>335</v>
      </c>
      <c r="G1227" s="37" t="s">
        <v>362</v>
      </c>
      <c r="H1227" s="59" t="str">
        <f>Table1[[#This Row],[Tabela]]&amp;Table1[[#This Row],[Campo]]</f>
        <v>lt003_entitygrp_annl_trnvr_le</v>
      </c>
      <c r="I1227" s="2" t="s">
        <v>612</v>
      </c>
      <c r="J1227" s="44">
        <f>VLOOKUP(Table1[[#This Row],[Status]],Auxiliar!$B$16:$C$24,2,0)</f>
        <v>1</v>
      </c>
      <c r="K1227" s="44" t="s">
        <v>1170</v>
      </c>
      <c r="L1227" s="45" t="s">
        <v>1176</v>
      </c>
      <c r="M1227" s="20" t="s">
        <v>1177</v>
      </c>
      <c r="N1227" s="47">
        <v>45632</v>
      </c>
      <c r="O1227" s="20">
        <f>INDEX(Auxiliar!$D$5:$F$13,MATCH(Table1[[#This Row],[Tipologia_Testes]],Auxiliar!$B$5:$B$13,0),MATCH(Table1[[#This Row],[Complexidade]],Auxiliar!$D$4:$F$4,0))</f>
        <v>2</v>
      </c>
      <c r="P1227" s="42" t="s">
        <v>1261</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50000000000001" hidden="1" customHeight="1">
      <c r="B1228" s="38" t="s">
        <v>26</v>
      </c>
      <c r="C1228" s="38" t="s">
        <v>26</v>
      </c>
      <c r="D1228" s="38" t="s">
        <v>1264</v>
      </c>
      <c r="E1228" s="38" t="s">
        <v>1265</v>
      </c>
      <c r="F1228" s="38" t="s">
        <v>335</v>
      </c>
      <c r="G1228" s="38" t="s">
        <v>362</v>
      </c>
      <c r="H1228" s="58" t="str">
        <f>Table1[[#This Row],[Tabela]]&amp;Table1[[#This Row],[Campo]]</f>
        <v>lt003_entitygrp_annl_trnvr_le</v>
      </c>
      <c r="I1228" s="2" t="s">
        <v>612</v>
      </c>
      <c r="J1228" s="44">
        <f>VLOOKUP(Table1[[#This Row],[Status]],Auxiliar!$B$16:$C$24,2,0)</f>
        <v>1</v>
      </c>
      <c r="K1228" s="44" t="s">
        <v>1171</v>
      </c>
      <c r="L1228" s="45" t="s">
        <v>1176</v>
      </c>
      <c r="M1228" s="20" t="s">
        <v>1177</v>
      </c>
      <c r="N1228" s="47">
        <v>45632</v>
      </c>
      <c r="O1228" s="20">
        <f>INDEX(Auxiliar!$D$5:$F$13,MATCH(Table1[[#This Row],[Tipologia_Testes]],Auxiliar!$B$5:$B$13,0),MATCH(Table1[[#This Row],[Complexidade]],Auxiliar!$D$4:$F$4,0))</f>
        <v>2</v>
      </c>
      <c r="P1228" s="42" t="s">
        <v>1261</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 hidden="1" customHeight="1">
      <c r="B1229" s="38" t="s">
        <v>26</v>
      </c>
      <c r="C1229" s="38" t="s">
        <v>26</v>
      </c>
      <c r="D1229" s="38" t="s">
        <v>1264</v>
      </c>
      <c r="E1229" s="38" t="s">
        <v>1265</v>
      </c>
      <c r="F1229" s="38" t="s">
        <v>335</v>
      </c>
      <c r="G1229" s="38" t="s">
        <v>362</v>
      </c>
      <c r="H1229" s="58" t="str">
        <f>Table1[[#This Row],[Tabela]]&amp;Table1[[#This Row],[Campo]]</f>
        <v>lt003_entitygrp_annl_trnvr_le</v>
      </c>
      <c r="I1229" s="2" t="s">
        <v>612</v>
      </c>
      <c r="J1229" s="44">
        <f>VLOOKUP(Table1[[#This Row],[Status]],Auxiliar!$B$16:$C$24,2,0)</f>
        <v>1</v>
      </c>
      <c r="K1229" s="44" t="s">
        <v>1173</v>
      </c>
      <c r="L1229" s="45" t="s">
        <v>1176</v>
      </c>
      <c r="M1229" s="20" t="s">
        <v>1177</v>
      </c>
      <c r="N1229" s="47">
        <v>45632</v>
      </c>
      <c r="O1229" s="20">
        <f>INDEX(Auxiliar!$D$5:$F$13,MATCH(Table1[[#This Row],[Tipologia_Testes]],Auxiliar!$B$5:$B$13,0),MATCH(Table1[[#This Row],[Complexidade]],Auxiliar!$D$4:$F$4,0))</f>
        <v>0.1</v>
      </c>
      <c r="P1229" s="42" t="s">
        <v>1261</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50000000000001" hidden="1" customHeight="1">
      <c r="B1230" s="40" t="s">
        <v>26</v>
      </c>
      <c r="C1230" s="40" t="s">
        <v>26</v>
      </c>
      <c r="D1230" s="35" t="s">
        <v>1266</v>
      </c>
      <c r="E1230" s="110" t="s">
        <v>1260</v>
      </c>
      <c r="F1230" s="39" t="s">
        <v>335</v>
      </c>
      <c r="G1230" s="37" t="s">
        <v>363</v>
      </c>
      <c r="H1230" s="59" t="str">
        <f>Table1[[#This Row],[Tabela]]&amp;Table1[[#This Row],[Campo]]</f>
        <v>lt003_entitygrp_ttl_lblty</v>
      </c>
      <c r="I1230" s="2" t="s">
        <v>612</v>
      </c>
      <c r="J1230" s="44">
        <f>VLOOKUP(Table1[[#This Row],[Status]],Auxiliar!$B$16:$C$24,2,0)</f>
        <v>1</v>
      </c>
      <c r="K1230" s="44" t="s">
        <v>1170</v>
      </c>
      <c r="L1230" s="45" t="s">
        <v>1176</v>
      </c>
      <c r="M1230" s="20" t="s">
        <v>1177</v>
      </c>
      <c r="N1230" s="47">
        <v>45649</v>
      </c>
      <c r="O1230" s="20">
        <f>INDEX(Auxiliar!$D$5:$F$13,MATCH(Table1[[#This Row],[Tipologia_Testes]],Auxiliar!$B$5:$B$13,0),MATCH(Table1[[#This Row],[Complexidade]],Auxiliar!$D$4:$F$4,0))</f>
        <v>2</v>
      </c>
      <c r="P1230" s="42" t="s">
        <v>1261</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50000000000001" hidden="1" customHeight="1">
      <c r="B1231" s="38" t="s">
        <v>26</v>
      </c>
      <c r="C1231" s="38" t="s">
        <v>26</v>
      </c>
      <c r="D1231" s="38" t="s">
        <v>1266</v>
      </c>
      <c r="E1231" s="38" t="s">
        <v>1260</v>
      </c>
      <c r="F1231" s="38" t="s">
        <v>335</v>
      </c>
      <c r="G1231" s="38" t="s">
        <v>363</v>
      </c>
      <c r="H1231" s="58" t="str">
        <f>Table1[[#This Row],[Tabela]]&amp;Table1[[#This Row],[Campo]]</f>
        <v>lt003_entitygrp_ttl_lblty</v>
      </c>
      <c r="I1231" s="2" t="s">
        <v>612</v>
      </c>
      <c r="J1231" s="44">
        <f>VLOOKUP(Table1[[#This Row],[Status]],Auxiliar!$B$16:$C$24,2,0)</f>
        <v>1</v>
      </c>
      <c r="K1231" s="44" t="s">
        <v>1171</v>
      </c>
      <c r="L1231" s="45" t="s">
        <v>1176</v>
      </c>
      <c r="M1231" s="20" t="s">
        <v>1177</v>
      </c>
      <c r="N1231" s="47">
        <v>45649</v>
      </c>
      <c r="O1231" s="20">
        <f>INDEX(Auxiliar!$D$5:$F$13,MATCH(Table1[[#This Row],[Tipologia_Testes]],Auxiliar!$B$5:$B$13,0),MATCH(Table1[[#This Row],[Complexidade]],Auxiliar!$D$4:$F$4,0))</f>
        <v>2</v>
      </c>
      <c r="P1231" s="42" t="s">
        <v>1261</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 hidden="1" customHeight="1">
      <c r="B1232" s="38" t="s">
        <v>26</v>
      </c>
      <c r="C1232" s="38" t="s">
        <v>26</v>
      </c>
      <c r="D1232" s="38" t="s">
        <v>1266</v>
      </c>
      <c r="E1232" s="38" t="s">
        <v>1260</v>
      </c>
      <c r="F1232" s="38" t="s">
        <v>335</v>
      </c>
      <c r="G1232" s="38" t="s">
        <v>363</v>
      </c>
      <c r="H1232" s="58" t="str">
        <f>Table1[[#This Row],[Tabela]]&amp;Table1[[#This Row],[Campo]]</f>
        <v>lt003_entitygrp_ttl_lblty</v>
      </c>
      <c r="I1232" s="2" t="s">
        <v>612</v>
      </c>
      <c r="J1232" s="44">
        <f>VLOOKUP(Table1[[#This Row],[Status]],Auxiliar!$B$16:$C$24,2,0)</f>
        <v>1</v>
      </c>
      <c r="K1232" s="44" t="s">
        <v>1173</v>
      </c>
      <c r="L1232" s="45" t="s">
        <v>1176</v>
      </c>
      <c r="M1232" s="20" t="s">
        <v>1177</v>
      </c>
      <c r="N1232" s="47">
        <v>45649</v>
      </c>
      <c r="O1232" s="20">
        <f>INDEX(Auxiliar!$D$5:$F$13,MATCH(Table1[[#This Row],[Tipologia_Testes]],Auxiliar!$B$5:$B$13,0),MATCH(Table1[[#This Row],[Complexidade]],Auxiliar!$D$4:$F$4,0))</f>
        <v>0.1</v>
      </c>
      <c r="P1232" s="42" t="s">
        <v>1261</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50000000000001" hidden="1" customHeight="1">
      <c r="B1233" s="40" t="s">
        <v>26</v>
      </c>
      <c r="C1233" s="40" t="s">
        <v>26</v>
      </c>
      <c r="D1233" s="35" t="s">
        <v>325</v>
      </c>
      <c r="E1233" s="110" t="s">
        <v>1267</v>
      </c>
      <c r="F1233" s="39" t="s">
        <v>335</v>
      </c>
      <c r="G1233" s="37" t="s">
        <v>364</v>
      </c>
      <c r="H1233" s="59" t="str">
        <f>Table1[[#This Row],[Tabela]]&amp;Table1[[#This Row],[Campo]]</f>
        <v>lt003_entityflg_grp_nfrd_applcblty</v>
      </c>
      <c r="I1233" s="2" t="s">
        <v>612</v>
      </c>
      <c r="J1233" s="44">
        <f>VLOOKUP(Table1[[#This Row],[Status]],Auxiliar!$B$16:$C$24,2,0)</f>
        <v>1</v>
      </c>
      <c r="K1233" s="44" t="s">
        <v>1170</v>
      </c>
      <c r="L1233" s="45" t="s">
        <v>1176</v>
      </c>
      <c r="M1233" s="20" t="s">
        <v>1177</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50000000000001" hidden="1" customHeight="1">
      <c r="B1234" s="38" t="s">
        <v>26</v>
      </c>
      <c r="C1234" s="38" t="s">
        <v>26</v>
      </c>
      <c r="D1234" s="38" t="s">
        <v>325</v>
      </c>
      <c r="E1234" s="38" t="s">
        <v>1267</v>
      </c>
      <c r="F1234" s="38" t="s">
        <v>335</v>
      </c>
      <c r="G1234" s="38" t="s">
        <v>364</v>
      </c>
      <c r="H1234" s="58" t="str">
        <f>Table1[[#This Row],[Tabela]]&amp;Table1[[#This Row],[Campo]]</f>
        <v>lt003_entityflg_grp_nfrd_applcblty</v>
      </c>
      <c r="I1234" s="2" t="s">
        <v>612</v>
      </c>
      <c r="J1234" s="44">
        <f>VLOOKUP(Table1[[#This Row],[Status]],Auxiliar!$B$16:$C$24,2,0)</f>
        <v>1</v>
      </c>
      <c r="K1234" s="44" t="s">
        <v>1171</v>
      </c>
      <c r="L1234" s="45" t="s">
        <v>1176</v>
      </c>
      <c r="M1234" s="20" t="s">
        <v>1177</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 hidden="1" customHeight="1">
      <c r="B1235" s="38" t="s">
        <v>26</v>
      </c>
      <c r="C1235" s="38" t="s">
        <v>26</v>
      </c>
      <c r="D1235" s="38" t="s">
        <v>325</v>
      </c>
      <c r="E1235" s="38" t="s">
        <v>1267</v>
      </c>
      <c r="F1235" s="38" t="s">
        <v>335</v>
      </c>
      <c r="G1235" s="38" t="s">
        <v>364</v>
      </c>
      <c r="H1235" s="58" t="str">
        <f>Table1[[#This Row],[Tabela]]&amp;Table1[[#This Row],[Campo]]</f>
        <v>lt003_entityflg_grp_nfrd_applcblty</v>
      </c>
      <c r="I1235" s="2" t="s">
        <v>612</v>
      </c>
      <c r="J1235" s="44">
        <f>VLOOKUP(Table1[[#This Row],[Status]],Auxiliar!$B$16:$C$24,2,0)</f>
        <v>1</v>
      </c>
      <c r="K1235" s="44" t="s">
        <v>1173</v>
      </c>
      <c r="L1235" s="45" t="s">
        <v>1176</v>
      </c>
      <c r="M1235" s="20" t="s">
        <v>1177</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50000000000001" hidden="1" customHeight="1">
      <c r="B1236" s="40" t="s">
        <v>26</v>
      </c>
      <c r="C1236" s="40" t="s">
        <v>26</v>
      </c>
      <c r="D1236" s="35" t="s">
        <v>325</v>
      </c>
      <c r="E1236" s="110" t="s">
        <v>1268</v>
      </c>
      <c r="F1236" s="39" t="s">
        <v>335</v>
      </c>
      <c r="G1236" s="37" t="s">
        <v>365</v>
      </c>
      <c r="H1236" s="59" t="str">
        <f>Table1[[#This Row],[Tabela]]&amp;Table1[[#This Row],[Campo]]</f>
        <v>lt003_entitygrp_emssns_scp1</v>
      </c>
      <c r="I1236" s="2" t="s">
        <v>612</v>
      </c>
      <c r="J1236" s="44">
        <f>VLOOKUP(Table1[[#This Row],[Status]],Auxiliar!$B$16:$C$24,2,0)</f>
        <v>1</v>
      </c>
      <c r="K1236" s="44" t="s">
        <v>1170</v>
      </c>
      <c r="L1236" s="45" t="s">
        <v>1176</v>
      </c>
      <c r="M1236" s="20" t="s">
        <v>1177</v>
      </c>
      <c r="N1236" s="47">
        <v>45674</v>
      </c>
      <c r="O1236" s="20">
        <f>INDEX(Auxiliar!$D$5:$F$13,MATCH(Table1[[#This Row],[Tipologia_Testes]],Auxiliar!$B$5:$B$13,0),MATCH(Table1[[#This Row],[Complexidade]],Auxiliar!$D$4:$F$4,0))</f>
        <v>2</v>
      </c>
      <c r="P1236" s="42" t="s">
        <v>1269</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50000000000001" hidden="1" customHeight="1">
      <c r="B1237" s="38" t="s">
        <v>26</v>
      </c>
      <c r="C1237" s="38" t="s">
        <v>26</v>
      </c>
      <c r="D1237" s="38" t="s">
        <v>325</v>
      </c>
      <c r="E1237" s="38" t="s">
        <v>1268</v>
      </c>
      <c r="F1237" s="38" t="s">
        <v>335</v>
      </c>
      <c r="G1237" s="38" t="s">
        <v>365</v>
      </c>
      <c r="H1237" s="58" t="str">
        <f>Table1[[#This Row],[Tabela]]&amp;Table1[[#This Row],[Campo]]</f>
        <v>lt003_entitygrp_emssns_scp1</v>
      </c>
      <c r="I1237" s="2" t="s">
        <v>612</v>
      </c>
      <c r="J1237" s="44">
        <f>VLOOKUP(Table1[[#This Row],[Status]],Auxiliar!$B$16:$C$24,2,0)</f>
        <v>1</v>
      </c>
      <c r="K1237" s="44" t="s">
        <v>1171</v>
      </c>
      <c r="L1237" s="45" t="s">
        <v>1176</v>
      </c>
      <c r="M1237" s="20" t="s">
        <v>1177</v>
      </c>
      <c r="N1237" s="47">
        <v>45674</v>
      </c>
      <c r="O1237" s="20">
        <f>INDEX(Auxiliar!$D$5:$F$13,MATCH(Table1[[#This Row],[Tipologia_Testes]],Auxiliar!$B$5:$B$13,0),MATCH(Table1[[#This Row],[Complexidade]],Auxiliar!$D$4:$F$4,0))</f>
        <v>2</v>
      </c>
      <c r="P1237" s="42" t="s">
        <v>1269</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 hidden="1" customHeight="1">
      <c r="B1238" s="38" t="s">
        <v>26</v>
      </c>
      <c r="C1238" s="38" t="s">
        <v>26</v>
      </c>
      <c r="D1238" s="38" t="s">
        <v>325</v>
      </c>
      <c r="E1238" s="38" t="s">
        <v>1268</v>
      </c>
      <c r="F1238" s="38" t="s">
        <v>335</v>
      </c>
      <c r="G1238" s="38" t="s">
        <v>365</v>
      </c>
      <c r="H1238" s="58" t="str">
        <f>Table1[[#This Row],[Tabela]]&amp;Table1[[#This Row],[Campo]]</f>
        <v>lt003_entitygrp_emssns_scp1</v>
      </c>
      <c r="I1238" s="2" t="s">
        <v>612</v>
      </c>
      <c r="J1238" s="44">
        <f>VLOOKUP(Table1[[#This Row],[Status]],Auxiliar!$B$16:$C$24,2,0)</f>
        <v>1</v>
      </c>
      <c r="K1238" s="44" t="s">
        <v>1173</v>
      </c>
      <c r="L1238" s="45" t="s">
        <v>1176</v>
      </c>
      <c r="M1238" s="20" t="s">
        <v>1177</v>
      </c>
      <c r="N1238" s="47">
        <v>45674</v>
      </c>
      <c r="O1238" s="20">
        <f>INDEX(Auxiliar!$D$5:$F$13,MATCH(Table1[[#This Row],[Tipologia_Testes]],Auxiliar!$B$5:$B$13,0),MATCH(Table1[[#This Row],[Complexidade]],Auxiliar!$D$4:$F$4,0))</f>
        <v>0.1</v>
      </c>
      <c r="P1238" s="42" t="s">
        <v>1269</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50000000000001" hidden="1" customHeight="1">
      <c r="B1239" s="40" t="s">
        <v>26</v>
      </c>
      <c r="C1239" s="40" t="s">
        <v>26</v>
      </c>
      <c r="D1239" s="35" t="s">
        <v>325</v>
      </c>
      <c r="E1239" s="110" t="s">
        <v>1270</v>
      </c>
      <c r="F1239" s="39" t="s">
        <v>335</v>
      </c>
      <c r="G1239" s="37" t="s">
        <v>366</v>
      </c>
      <c r="H1239" s="59" t="str">
        <f>Table1[[#This Row],[Tabela]]&amp;Table1[[#This Row],[Campo]]</f>
        <v>lt003_entitygrp_emssns_scp2</v>
      </c>
      <c r="I1239" s="2" t="s">
        <v>612</v>
      </c>
      <c r="J1239" s="44">
        <f>VLOOKUP(Table1[[#This Row],[Status]],Auxiliar!$B$16:$C$24,2,0)</f>
        <v>1</v>
      </c>
      <c r="K1239" s="44" t="s">
        <v>1170</v>
      </c>
      <c r="L1239" s="45" t="s">
        <v>1176</v>
      </c>
      <c r="M1239" s="20" t="s">
        <v>1177</v>
      </c>
      <c r="N1239" s="47">
        <v>45674</v>
      </c>
      <c r="O1239" s="20">
        <f>INDEX(Auxiliar!$D$5:$F$13,MATCH(Table1[[#This Row],[Tipologia_Testes]],Auxiliar!$B$5:$B$13,0),MATCH(Table1[[#This Row],[Complexidade]],Auxiliar!$D$4:$F$4,0))</f>
        <v>2</v>
      </c>
      <c r="P1239" s="42" t="s">
        <v>1269</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50000000000001" hidden="1" customHeight="1">
      <c r="B1240" s="38" t="s">
        <v>26</v>
      </c>
      <c r="C1240" s="38" t="s">
        <v>26</v>
      </c>
      <c r="D1240" s="38" t="s">
        <v>325</v>
      </c>
      <c r="E1240" s="38" t="s">
        <v>1270</v>
      </c>
      <c r="F1240" s="38" t="s">
        <v>335</v>
      </c>
      <c r="G1240" s="38" t="s">
        <v>366</v>
      </c>
      <c r="H1240" s="58" t="str">
        <f>Table1[[#This Row],[Tabela]]&amp;Table1[[#This Row],[Campo]]</f>
        <v>lt003_entitygrp_emssns_scp2</v>
      </c>
      <c r="I1240" s="2" t="s">
        <v>612</v>
      </c>
      <c r="J1240" s="44">
        <f>VLOOKUP(Table1[[#This Row],[Status]],Auxiliar!$B$16:$C$24,2,0)</f>
        <v>1</v>
      </c>
      <c r="K1240" s="44" t="s">
        <v>1171</v>
      </c>
      <c r="L1240" s="45" t="s">
        <v>1176</v>
      </c>
      <c r="M1240" s="20" t="s">
        <v>1177</v>
      </c>
      <c r="N1240" s="47">
        <v>45674</v>
      </c>
      <c r="O1240" s="20">
        <f>INDEX(Auxiliar!$D$5:$F$13,MATCH(Table1[[#This Row],[Tipologia_Testes]],Auxiliar!$B$5:$B$13,0),MATCH(Table1[[#This Row],[Complexidade]],Auxiliar!$D$4:$F$4,0))</f>
        <v>2</v>
      </c>
      <c r="P1240" s="42" t="s">
        <v>1269</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 hidden="1" customHeight="1">
      <c r="B1241" s="38" t="s">
        <v>26</v>
      </c>
      <c r="C1241" s="38" t="s">
        <v>26</v>
      </c>
      <c r="D1241" s="38" t="s">
        <v>325</v>
      </c>
      <c r="E1241" s="38" t="s">
        <v>1270</v>
      </c>
      <c r="F1241" s="38" t="s">
        <v>335</v>
      </c>
      <c r="G1241" s="38" t="s">
        <v>366</v>
      </c>
      <c r="H1241" s="58" t="str">
        <f>Table1[[#This Row],[Tabela]]&amp;Table1[[#This Row],[Campo]]</f>
        <v>lt003_entitygrp_emssns_scp2</v>
      </c>
      <c r="I1241" s="2" t="s">
        <v>612</v>
      </c>
      <c r="J1241" s="44">
        <f>VLOOKUP(Table1[[#This Row],[Status]],Auxiliar!$B$16:$C$24,2,0)</f>
        <v>1</v>
      </c>
      <c r="K1241" s="44" t="s">
        <v>1173</v>
      </c>
      <c r="L1241" s="45" t="s">
        <v>1176</v>
      </c>
      <c r="M1241" s="20" t="s">
        <v>1177</v>
      </c>
      <c r="N1241" s="47">
        <v>45674</v>
      </c>
      <c r="O1241" s="20">
        <f>INDEX(Auxiliar!$D$5:$F$13,MATCH(Table1[[#This Row],[Tipologia_Testes]],Auxiliar!$B$5:$B$13,0),MATCH(Table1[[#This Row],[Complexidade]],Auxiliar!$D$4:$F$4,0))</f>
        <v>0.1</v>
      </c>
      <c r="P1241" s="42" t="s">
        <v>1269</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50000000000001" hidden="1" customHeight="1">
      <c r="B1242" s="40" t="s">
        <v>26</v>
      </c>
      <c r="C1242" s="40" t="s">
        <v>26</v>
      </c>
      <c r="D1242" s="35" t="s">
        <v>325</v>
      </c>
      <c r="E1242" s="110" t="s">
        <v>1271</v>
      </c>
      <c r="F1242" s="39" t="s">
        <v>335</v>
      </c>
      <c r="G1242" s="37" t="s">
        <v>367</v>
      </c>
      <c r="H1242" s="59" t="str">
        <f>Table1[[#This Row],[Tabela]]&amp;Table1[[#This Row],[Campo]]</f>
        <v>lt003_entitygrp_emssns_scp3</v>
      </c>
      <c r="I1242" s="2" t="s">
        <v>612</v>
      </c>
      <c r="J1242" s="44">
        <f>VLOOKUP(Table1[[#This Row],[Status]],Auxiliar!$B$16:$C$24,2,0)</f>
        <v>1</v>
      </c>
      <c r="K1242" s="44" t="s">
        <v>1170</v>
      </c>
      <c r="L1242" s="45" t="s">
        <v>1176</v>
      </c>
      <c r="M1242" s="20" t="s">
        <v>1177</v>
      </c>
      <c r="N1242" s="47">
        <v>45674</v>
      </c>
      <c r="O1242" s="20">
        <f>INDEX(Auxiliar!$D$5:$F$13,MATCH(Table1[[#This Row],[Tipologia_Testes]],Auxiliar!$B$5:$B$13,0),MATCH(Table1[[#This Row],[Complexidade]],Auxiliar!$D$4:$F$4,0))</f>
        <v>2</v>
      </c>
      <c r="P1242" s="42" t="s">
        <v>1269</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50000000000001" hidden="1" customHeight="1">
      <c r="B1243" s="38" t="s">
        <v>26</v>
      </c>
      <c r="C1243" s="38" t="s">
        <v>26</v>
      </c>
      <c r="D1243" s="38" t="s">
        <v>325</v>
      </c>
      <c r="E1243" s="38" t="s">
        <v>1271</v>
      </c>
      <c r="F1243" s="38" t="s">
        <v>335</v>
      </c>
      <c r="G1243" s="38" t="s">
        <v>367</v>
      </c>
      <c r="H1243" s="58" t="str">
        <f>Table1[[#This Row],[Tabela]]&amp;Table1[[#This Row],[Campo]]</f>
        <v>lt003_entitygrp_emssns_scp3</v>
      </c>
      <c r="I1243" s="2" t="s">
        <v>612</v>
      </c>
      <c r="J1243" s="44">
        <f>VLOOKUP(Table1[[#This Row],[Status]],Auxiliar!$B$16:$C$24,2,0)</f>
        <v>1</v>
      </c>
      <c r="K1243" s="44" t="s">
        <v>1171</v>
      </c>
      <c r="L1243" s="45" t="s">
        <v>1176</v>
      </c>
      <c r="M1243" s="20" t="s">
        <v>1177</v>
      </c>
      <c r="N1243" s="47">
        <v>45674</v>
      </c>
      <c r="O1243" s="20">
        <f>INDEX(Auxiliar!$D$5:$F$13,MATCH(Table1[[#This Row],[Tipologia_Testes]],Auxiliar!$B$5:$B$13,0),MATCH(Table1[[#This Row],[Complexidade]],Auxiliar!$D$4:$F$4,0))</f>
        <v>2</v>
      </c>
      <c r="P1243" s="42" t="s">
        <v>1269</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50000000000001" hidden="1" customHeight="1">
      <c r="B1244" s="38" t="s">
        <v>26</v>
      </c>
      <c r="C1244" s="38" t="s">
        <v>26</v>
      </c>
      <c r="D1244" s="38" t="s">
        <v>325</v>
      </c>
      <c r="E1244" s="38" t="s">
        <v>1271</v>
      </c>
      <c r="F1244" s="38" t="s">
        <v>335</v>
      </c>
      <c r="G1244" s="38" t="s">
        <v>367</v>
      </c>
      <c r="H1244" s="58" t="str">
        <f>Table1[[#This Row],[Tabela]]&amp;Table1[[#This Row],[Campo]]</f>
        <v>lt003_entitygrp_emssns_scp3</v>
      </c>
      <c r="I1244" s="2" t="s">
        <v>612</v>
      </c>
      <c r="J1244" s="44">
        <f>VLOOKUP(Table1[[#This Row],[Status]],Auxiliar!$B$16:$C$24,2,0)</f>
        <v>1</v>
      </c>
      <c r="K1244" s="44" t="s">
        <v>1173</v>
      </c>
      <c r="L1244" s="45" t="s">
        <v>1176</v>
      </c>
      <c r="M1244" s="20" t="s">
        <v>1177</v>
      </c>
      <c r="N1244" s="47">
        <v>45674</v>
      </c>
      <c r="O1244" s="20">
        <f>INDEX(Auxiliar!$D$5:$F$13,MATCH(Table1[[#This Row],[Tipologia_Testes]],Auxiliar!$B$5:$B$13,0),MATCH(Table1[[#This Row],[Complexidade]],Auxiliar!$D$4:$F$4,0))</f>
        <v>0.1</v>
      </c>
      <c r="P1244" s="42" t="s">
        <v>1269</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50000000000001" hidden="1"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1175</v>
      </c>
      <c r="L1245" s="45" t="s">
        <v>1176</v>
      </c>
      <c r="M1245" s="20" t="s">
        <v>1177</v>
      </c>
      <c r="N1245" s="47">
        <v>45667</v>
      </c>
      <c r="O1245" s="112">
        <v>0.1</v>
      </c>
      <c r="P1245" s="2" t="s">
        <v>1925</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50000000000001" hidden="1" customHeight="1">
      <c r="B1246" s="38" t="s">
        <v>26</v>
      </c>
      <c r="C1246" s="38" t="s">
        <v>26</v>
      </c>
      <c r="D1246" s="336" t="s">
        <v>1272</v>
      </c>
      <c r="E1246" s="339" t="s">
        <v>1254</v>
      </c>
      <c r="F1246" s="338" t="s">
        <v>368</v>
      </c>
      <c r="G1246" s="340" t="s">
        <v>371</v>
      </c>
      <c r="H1246" s="342" t="str">
        <f>Table1[[#This Row],[Tabela]]&amp;Table1[[#This Row],[Campo]]</f>
        <v>lt004_protectiontyp_epc_lbl</v>
      </c>
      <c r="I1246" s="2" t="s">
        <v>612</v>
      </c>
      <c r="J1246" s="44">
        <f>VLOOKUP(Table1[[#This Row],[Status]],Auxiliar!$B$16:$C$24,2,0)</f>
        <v>1</v>
      </c>
      <c r="K1246" s="44" t="s">
        <v>1170</v>
      </c>
      <c r="L1246" s="45" t="s">
        <v>1176</v>
      </c>
      <c r="M1246" s="20" t="s">
        <v>1177</v>
      </c>
      <c r="N1246" s="47">
        <v>45642</v>
      </c>
      <c r="O1246" s="20">
        <f>INDEX(Auxiliar!$D$5:$F$13,MATCH(Table1[[#This Row],[Tipologia_Testes]],Auxiliar!$B$5:$B$13,0),MATCH(Table1[[#This Row],[Complexidade]],Auxiliar!$D$4:$F$4,0))</f>
        <v>2</v>
      </c>
      <c r="P1246" s="42" t="s">
        <v>1273</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50000000000001" hidden="1" customHeight="1">
      <c r="B1247" s="38" t="s">
        <v>26</v>
      </c>
      <c r="C1247" s="38" t="s">
        <v>26</v>
      </c>
      <c r="D1247" s="38" t="s">
        <v>1272</v>
      </c>
      <c r="E1247" s="38" t="s">
        <v>1254</v>
      </c>
      <c r="F1247" s="38" t="s">
        <v>368</v>
      </c>
      <c r="G1247" s="38" t="s">
        <v>371</v>
      </c>
      <c r="H1247" s="58" t="str">
        <f>Table1[[#This Row],[Tabela]]&amp;Table1[[#This Row],[Campo]]</f>
        <v>lt004_protectiontyp_epc_lbl</v>
      </c>
      <c r="I1247" s="2" t="s">
        <v>612</v>
      </c>
      <c r="J1247" s="44">
        <f>VLOOKUP(Table1[[#This Row],[Status]],Auxiliar!$B$16:$C$24,2,0)</f>
        <v>1</v>
      </c>
      <c r="K1247" s="44" t="s">
        <v>1171</v>
      </c>
      <c r="L1247" s="45" t="s">
        <v>1176</v>
      </c>
      <c r="M1247" s="20" t="s">
        <v>1177</v>
      </c>
      <c r="N1247" s="47">
        <v>45642</v>
      </c>
      <c r="O1247" s="20">
        <f>INDEX(Auxiliar!$D$5:$F$13,MATCH(Table1[[#This Row],[Tipologia_Testes]],Auxiliar!$B$5:$B$13,0),MATCH(Table1[[#This Row],[Complexidade]],Auxiliar!$D$4:$F$4,0))</f>
        <v>2</v>
      </c>
      <c r="P1247" s="42" t="s">
        <v>1273</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50000000000001" hidden="1" customHeight="1">
      <c r="B1248" s="40" t="s">
        <v>26</v>
      </c>
      <c r="C1248" s="40" t="s">
        <v>26</v>
      </c>
      <c r="D1248" s="42" t="s">
        <v>1272</v>
      </c>
      <c r="E1248" s="42" t="s">
        <v>1254</v>
      </c>
      <c r="F1248" s="42" t="s">
        <v>368</v>
      </c>
      <c r="G1248" s="42" t="s">
        <v>371</v>
      </c>
      <c r="H1248" s="56" t="str">
        <f>Table1[[#This Row],[Tabela]]&amp;Table1[[#This Row],[Campo]]</f>
        <v>lt004_protectiontyp_epc_lbl</v>
      </c>
      <c r="I1248" s="2" t="s">
        <v>612</v>
      </c>
      <c r="J1248" s="44">
        <f>VLOOKUP(Table1[[#This Row],[Status]],Auxiliar!$B$16:$C$24,2,0)</f>
        <v>1</v>
      </c>
      <c r="K1248" s="44" t="s">
        <v>1173</v>
      </c>
      <c r="L1248" s="45" t="s">
        <v>1176</v>
      </c>
      <c r="M1248" s="20" t="s">
        <v>1177</v>
      </c>
      <c r="N1248" s="47">
        <v>45642</v>
      </c>
      <c r="O1248" s="20">
        <f>INDEX(Auxiliar!$D$5:$F$13,MATCH(Table1[[#This Row],[Tipologia_Testes]],Auxiliar!$B$5:$B$13,0),MATCH(Table1[[#This Row],[Complexidade]],Auxiliar!$D$4:$F$4,0))</f>
        <v>0.1</v>
      </c>
      <c r="P1248" s="42" t="s">
        <v>1273</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50000000000001" hidden="1" customHeight="1">
      <c r="B1249" s="38" t="s">
        <v>26</v>
      </c>
      <c r="C1249" s="38" t="s">
        <v>26</v>
      </c>
      <c r="D1249" s="336" t="s">
        <v>1272</v>
      </c>
      <c r="E1249" s="339" t="s">
        <v>1254</v>
      </c>
      <c r="F1249" s="338" t="s">
        <v>368</v>
      </c>
      <c r="G1249" s="340" t="s">
        <v>369</v>
      </c>
      <c r="H1249" s="342" t="str">
        <f>Table1[[#This Row],[Tabela]]&amp;Table1[[#This Row],[Campo]]</f>
        <v>lt004_protectiontyp_ep_scr</v>
      </c>
      <c r="I1249" s="2" t="s">
        <v>614</v>
      </c>
      <c r="J1249" s="44">
        <f>VLOOKUP(Table1[[#This Row],[Status]],Auxiliar!$B$16:$C$24,2,0)</f>
        <v>5</v>
      </c>
      <c r="K1249" s="44" t="s">
        <v>1170</v>
      </c>
      <c r="L1249" s="45" t="s">
        <v>1176</v>
      </c>
      <c r="M1249" s="20" t="s">
        <v>1177</v>
      </c>
      <c r="N1249" s="47">
        <v>45632</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50000000000001" hidden="1" customHeight="1">
      <c r="B1250" s="38" t="s">
        <v>26</v>
      </c>
      <c r="C1250" s="38" t="s">
        <v>26</v>
      </c>
      <c r="D1250" s="38" t="s">
        <v>1272</v>
      </c>
      <c r="E1250" s="38" t="s">
        <v>1254</v>
      </c>
      <c r="F1250" s="38" t="s">
        <v>368</v>
      </c>
      <c r="G1250" s="38" t="s">
        <v>369</v>
      </c>
      <c r="H1250" s="58" t="str">
        <f>Table1[[#This Row],[Tabela]]&amp;Table1[[#This Row],[Campo]]</f>
        <v>lt004_protectiontyp_ep_scr</v>
      </c>
      <c r="I1250" s="2" t="s">
        <v>614</v>
      </c>
      <c r="J1250" s="44">
        <f>VLOOKUP(Table1[[#This Row],[Status]],Auxiliar!$B$16:$C$24,2,0)</f>
        <v>5</v>
      </c>
      <c r="K1250" s="44" t="s">
        <v>1171</v>
      </c>
      <c r="L1250" s="45" t="s">
        <v>1176</v>
      </c>
      <c r="M1250" s="20" t="s">
        <v>1177</v>
      </c>
      <c r="N1250" s="47">
        <v>45632</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50000000000001" hidden="1" customHeight="1">
      <c r="B1251" s="40" t="s">
        <v>26</v>
      </c>
      <c r="C1251" s="40" t="s">
        <v>26</v>
      </c>
      <c r="D1251" s="42" t="s">
        <v>1272</v>
      </c>
      <c r="E1251" s="42" t="s">
        <v>1254</v>
      </c>
      <c r="F1251" s="42" t="s">
        <v>368</v>
      </c>
      <c r="G1251" s="42" t="s">
        <v>369</v>
      </c>
      <c r="H1251" s="56" t="str">
        <f>Table1[[#This Row],[Tabela]]&amp;Table1[[#This Row],[Campo]]</f>
        <v>lt004_protectiontyp_ep_scr</v>
      </c>
      <c r="I1251" s="2" t="s">
        <v>614</v>
      </c>
      <c r="J1251" s="44">
        <f>VLOOKUP(Table1[[#This Row],[Status]],Auxiliar!$B$16:$C$24,2,0)</f>
        <v>5</v>
      </c>
      <c r="K1251" s="44" t="s">
        <v>1173</v>
      </c>
      <c r="L1251" s="45" t="s">
        <v>1176</v>
      </c>
      <c r="M1251" s="20" t="s">
        <v>1177</v>
      </c>
      <c r="N1251" s="47">
        <v>45632</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50000000000001" hidden="1"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1175</v>
      </c>
      <c r="L1252" s="45" t="s">
        <v>1176</v>
      </c>
      <c r="M1252" s="20" t="s">
        <v>1177</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50000000000001" hidden="1"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1175</v>
      </c>
      <c r="L1253" s="45" t="s">
        <v>1176</v>
      </c>
      <c r="M1253" s="20" t="s">
        <v>1177</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50000000000001" hidden="1"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1175</v>
      </c>
      <c r="L1254" s="45" t="s">
        <v>1176</v>
      </c>
      <c r="M1254" s="20" t="s">
        <v>1177</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50000000000001" hidden="1"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1175</v>
      </c>
      <c r="L1255" s="45" t="s">
        <v>1176</v>
      </c>
      <c r="M1255" s="20" t="s">
        <v>1177</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35" hidden="1"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1175</v>
      </c>
      <c r="L1256" s="45" t="s">
        <v>1176</v>
      </c>
      <c r="M1256" s="20" t="s">
        <v>1177</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50000000000001" hidden="1" customHeight="1">
      <c r="B1257" s="40" t="s">
        <v>26</v>
      </c>
      <c r="C1257" s="40" t="s">
        <v>26</v>
      </c>
      <c r="D1257" s="36" t="s">
        <v>1272</v>
      </c>
      <c r="E1257" s="41" t="s">
        <v>1254</v>
      </c>
      <c r="F1257" s="39" t="s">
        <v>368</v>
      </c>
      <c r="G1257" s="37" t="s">
        <v>378</v>
      </c>
      <c r="H1257" s="59" t="str">
        <f>Table1[[#This Row],[Tabela]]&amp;Table1[[#This Row],[Campo]]</f>
        <v>lt004_protectionmthd_usd_prtctn_scp_3</v>
      </c>
      <c r="I1257" s="2" t="s">
        <v>612</v>
      </c>
      <c r="J1257" s="44">
        <f>VLOOKUP(Table1[[#This Row],[Status]],Auxiliar!$B$16:$C$24,2,0)</f>
        <v>1</v>
      </c>
      <c r="K1257" s="44" t="s">
        <v>1170</v>
      </c>
      <c r="L1257" s="45" t="s">
        <v>1176</v>
      </c>
      <c r="M1257" s="20" t="s">
        <v>1177</v>
      </c>
      <c r="N1257" s="47">
        <v>45667</v>
      </c>
      <c r="O1257" s="20">
        <f>INDEX(Auxiliar!$D$5:$F$13,MATCH(Table1[[#This Row],[Tipologia_Testes]],Auxiliar!$B$5:$B$13,0),MATCH(Table1[[#This Row],[Complexidade]],Auxiliar!$D$4:$F$4,0))</f>
        <v>2</v>
      </c>
      <c r="P1257" s="42" t="s">
        <v>1273</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50000000000001" hidden="1" customHeight="1">
      <c r="B1258" s="38" t="s">
        <v>26</v>
      </c>
      <c r="C1258" s="38" t="s">
        <v>26</v>
      </c>
      <c r="D1258" s="38" t="s">
        <v>1272</v>
      </c>
      <c r="E1258" s="38" t="s">
        <v>1254</v>
      </c>
      <c r="F1258" s="38" t="s">
        <v>368</v>
      </c>
      <c r="G1258" s="38" t="s">
        <v>378</v>
      </c>
      <c r="H1258" s="58" t="str">
        <f>Table1[[#This Row],[Tabela]]&amp;Table1[[#This Row],[Campo]]</f>
        <v>lt004_protectionmthd_usd_prtctn_scp_3</v>
      </c>
      <c r="I1258" s="2" t="s">
        <v>612</v>
      </c>
      <c r="J1258" s="44">
        <f>VLOOKUP(Table1[[#This Row],[Status]],Auxiliar!$B$16:$C$24,2,0)</f>
        <v>1</v>
      </c>
      <c r="K1258" s="44" t="s">
        <v>1171</v>
      </c>
      <c r="L1258" s="45" t="s">
        <v>1176</v>
      </c>
      <c r="M1258" s="20" t="s">
        <v>1177</v>
      </c>
      <c r="N1258" s="47">
        <v>45667</v>
      </c>
      <c r="O1258" s="20">
        <f>INDEX(Auxiliar!$D$5:$F$13,MATCH(Table1[[#This Row],[Tipologia_Testes]],Auxiliar!$B$5:$B$13,0),MATCH(Table1[[#This Row],[Complexidade]],Auxiliar!$D$4:$F$4,0))</f>
        <v>2</v>
      </c>
      <c r="P1258" s="42" t="s">
        <v>1273</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35" hidden="1" customHeight="1">
      <c r="B1259" s="38" t="s">
        <v>26</v>
      </c>
      <c r="C1259" s="38" t="s">
        <v>26</v>
      </c>
      <c r="D1259" s="38" t="s">
        <v>1272</v>
      </c>
      <c r="E1259" s="38" t="s">
        <v>1254</v>
      </c>
      <c r="F1259" s="38" t="s">
        <v>368</v>
      </c>
      <c r="G1259" s="38" t="s">
        <v>378</v>
      </c>
      <c r="H1259" s="58" t="str">
        <f>Table1[[#This Row],[Tabela]]&amp;Table1[[#This Row],[Campo]]</f>
        <v>lt004_protectionmthd_usd_prtctn_scp_3</v>
      </c>
      <c r="I1259" s="2" t="s">
        <v>612</v>
      </c>
      <c r="J1259" s="44">
        <f>VLOOKUP(Table1[[#This Row],[Status]],Auxiliar!$B$16:$C$24,2,0)</f>
        <v>1</v>
      </c>
      <c r="K1259" s="44" t="s">
        <v>1173</v>
      </c>
      <c r="L1259" s="45" t="s">
        <v>1176</v>
      </c>
      <c r="M1259" s="20" t="s">
        <v>1177</v>
      </c>
      <c r="N1259" s="47">
        <v>45667</v>
      </c>
      <c r="O1259" s="20">
        <f>INDEX(Auxiliar!$D$5:$F$13,MATCH(Table1[[#This Row],[Tipologia_Testes]],Auxiliar!$B$5:$B$13,0),MATCH(Table1[[#This Row],[Complexidade]],Auxiliar!$D$4:$F$4,0))</f>
        <v>0.1</v>
      </c>
      <c r="P1259" s="42" t="s">
        <v>1273</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50000000000001" hidden="1" customHeight="1">
      <c r="B1260" s="40" t="s">
        <v>26</v>
      </c>
      <c r="C1260" s="40" t="s">
        <v>26</v>
      </c>
      <c r="D1260" s="36" t="s">
        <v>1272</v>
      </c>
      <c r="E1260" s="41" t="s">
        <v>1254</v>
      </c>
      <c r="F1260" s="39" t="s">
        <v>368</v>
      </c>
      <c r="G1260" s="37" t="s">
        <v>377</v>
      </c>
      <c r="H1260" s="59" t="str">
        <f>Table1[[#This Row],[Tabela]]&amp;Table1[[#This Row],[Campo]]</f>
        <v>lt004_protectionmthd_usd_prtctn_scp_2</v>
      </c>
      <c r="I1260" s="2" t="s">
        <v>612</v>
      </c>
      <c r="J1260" s="44">
        <f>VLOOKUP(Table1[[#This Row],[Status]],Auxiliar!$B$16:$C$24,2,0)</f>
        <v>1</v>
      </c>
      <c r="K1260" s="44" t="s">
        <v>1170</v>
      </c>
      <c r="L1260" s="45" t="s">
        <v>1176</v>
      </c>
      <c r="M1260" s="20" t="s">
        <v>1177</v>
      </c>
      <c r="N1260" s="47">
        <v>45667</v>
      </c>
      <c r="O1260" s="20">
        <f>INDEX(Auxiliar!$D$5:$F$13,MATCH(Table1[[#This Row],[Tipologia_Testes]],Auxiliar!$B$5:$B$13,0),MATCH(Table1[[#This Row],[Complexidade]],Auxiliar!$D$4:$F$4,0))</f>
        <v>2</v>
      </c>
      <c r="P1260" s="42" t="s">
        <v>1273</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50000000000001" hidden="1" customHeight="1">
      <c r="B1261" s="38" t="s">
        <v>26</v>
      </c>
      <c r="C1261" s="38" t="s">
        <v>26</v>
      </c>
      <c r="D1261" s="38" t="s">
        <v>1272</v>
      </c>
      <c r="E1261" s="38" t="s">
        <v>1254</v>
      </c>
      <c r="F1261" s="38" t="s">
        <v>368</v>
      </c>
      <c r="G1261" s="38" t="s">
        <v>377</v>
      </c>
      <c r="H1261" s="58" t="str">
        <f>Table1[[#This Row],[Tabela]]&amp;Table1[[#This Row],[Campo]]</f>
        <v>lt004_protectionmthd_usd_prtctn_scp_2</v>
      </c>
      <c r="I1261" s="2" t="s">
        <v>612</v>
      </c>
      <c r="J1261" s="44">
        <f>VLOOKUP(Table1[[#This Row],[Status]],Auxiliar!$B$16:$C$24,2,0)</f>
        <v>1</v>
      </c>
      <c r="K1261" s="44" t="s">
        <v>1171</v>
      </c>
      <c r="L1261" s="45" t="s">
        <v>1176</v>
      </c>
      <c r="M1261" s="20" t="s">
        <v>1177</v>
      </c>
      <c r="N1261" s="47">
        <v>45667</v>
      </c>
      <c r="O1261" s="20">
        <f>INDEX(Auxiliar!$D$5:$F$13,MATCH(Table1[[#This Row],[Tipologia_Testes]],Auxiliar!$B$5:$B$13,0),MATCH(Table1[[#This Row],[Complexidade]],Auxiliar!$D$4:$F$4,0))</f>
        <v>2</v>
      </c>
      <c r="P1261" s="42" t="s">
        <v>1273</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35" hidden="1" customHeight="1">
      <c r="B1262" s="38" t="s">
        <v>26</v>
      </c>
      <c r="C1262" s="38" t="s">
        <v>26</v>
      </c>
      <c r="D1262" s="38" t="s">
        <v>1272</v>
      </c>
      <c r="E1262" s="38" t="s">
        <v>1254</v>
      </c>
      <c r="F1262" s="38" t="s">
        <v>368</v>
      </c>
      <c r="G1262" s="38" t="s">
        <v>377</v>
      </c>
      <c r="H1262" s="58" t="str">
        <f>Table1[[#This Row],[Tabela]]&amp;Table1[[#This Row],[Campo]]</f>
        <v>lt004_protectionmthd_usd_prtctn_scp_2</v>
      </c>
      <c r="I1262" s="2" t="s">
        <v>612</v>
      </c>
      <c r="J1262" s="44">
        <f>VLOOKUP(Table1[[#This Row],[Status]],Auxiliar!$B$16:$C$24,2,0)</f>
        <v>1</v>
      </c>
      <c r="K1262" s="44" t="s">
        <v>1173</v>
      </c>
      <c r="L1262" s="45" t="s">
        <v>1176</v>
      </c>
      <c r="M1262" s="20" t="s">
        <v>1177</v>
      </c>
      <c r="N1262" s="47">
        <v>45667</v>
      </c>
      <c r="O1262" s="20">
        <f>INDEX(Auxiliar!$D$5:$F$13,MATCH(Table1[[#This Row],[Tipologia_Testes]],Auxiliar!$B$5:$B$13,0),MATCH(Table1[[#This Row],[Complexidade]],Auxiliar!$D$4:$F$4,0))</f>
        <v>0.1</v>
      </c>
      <c r="P1262" s="42" t="s">
        <v>1273</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50000000000001" hidden="1" customHeight="1">
      <c r="B1263" s="40" t="s">
        <v>26</v>
      </c>
      <c r="C1263" s="40" t="s">
        <v>26</v>
      </c>
      <c r="D1263" s="36" t="s">
        <v>1272</v>
      </c>
      <c r="E1263" s="41" t="s">
        <v>1254</v>
      </c>
      <c r="F1263" s="39" t="s">
        <v>368</v>
      </c>
      <c r="G1263" s="37" t="s">
        <v>376</v>
      </c>
      <c r="H1263" s="59" t="str">
        <f>Table1[[#This Row],[Tabela]]&amp;Table1[[#This Row],[Campo]]</f>
        <v>lt004_protectionmthd_usd_prtctn_scp_1</v>
      </c>
      <c r="I1263" s="2" t="s">
        <v>612</v>
      </c>
      <c r="J1263" s="44">
        <f>VLOOKUP(Table1[[#This Row],[Status]],Auxiliar!$B$16:$C$24,2,0)</f>
        <v>1</v>
      </c>
      <c r="K1263" s="44" t="s">
        <v>1170</v>
      </c>
      <c r="L1263" s="45" t="s">
        <v>1176</v>
      </c>
      <c r="M1263" s="20" t="s">
        <v>1177</v>
      </c>
      <c r="N1263" s="47">
        <v>45667</v>
      </c>
      <c r="O1263" s="20">
        <f>INDEX(Auxiliar!$D$5:$F$13,MATCH(Table1[[#This Row],[Tipologia_Testes]],Auxiliar!$B$5:$B$13,0),MATCH(Table1[[#This Row],[Complexidade]],Auxiliar!$D$4:$F$4,0))</f>
        <v>2</v>
      </c>
      <c r="P1263" s="42" t="s">
        <v>1273</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50000000000001" hidden="1" customHeight="1">
      <c r="B1264" s="38" t="s">
        <v>26</v>
      </c>
      <c r="C1264" s="38" t="s">
        <v>26</v>
      </c>
      <c r="D1264" s="38" t="s">
        <v>1272</v>
      </c>
      <c r="E1264" s="38" t="s">
        <v>1254</v>
      </c>
      <c r="F1264" s="38" t="s">
        <v>368</v>
      </c>
      <c r="G1264" s="38" t="s">
        <v>376</v>
      </c>
      <c r="H1264" s="58" t="str">
        <f>Table1[[#This Row],[Tabela]]&amp;Table1[[#This Row],[Campo]]</f>
        <v>lt004_protectionmthd_usd_prtctn_scp_1</v>
      </c>
      <c r="I1264" s="2" t="s">
        <v>612</v>
      </c>
      <c r="J1264" s="44">
        <f>VLOOKUP(Table1[[#This Row],[Status]],Auxiliar!$B$16:$C$24,2,0)</f>
        <v>1</v>
      </c>
      <c r="K1264" s="44" t="s">
        <v>1171</v>
      </c>
      <c r="L1264" s="45" t="s">
        <v>1176</v>
      </c>
      <c r="M1264" s="20" t="s">
        <v>1177</v>
      </c>
      <c r="N1264" s="47">
        <v>45667</v>
      </c>
      <c r="O1264" s="20">
        <f>INDEX(Auxiliar!$D$5:$F$13,MATCH(Table1[[#This Row],[Tipologia_Testes]],Auxiliar!$B$5:$B$13,0),MATCH(Table1[[#This Row],[Complexidade]],Auxiliar!$D$4:$F$4,0))</f>
        <v>2</v>
      </c>
      <c r="P1264" s="42" t="s">
        <v>1273</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50000000000001" hidden="1" customHeight="1">
      <c r="B1265" s="38" t="s">
        <v>26</v>
      </c>
      <c r="C1265" s="38" t="s">
        <v>26</v>
      </c>
      <c r="D1265" s="38" t="s">
        <v>1272</v>
      </c>
      <c r="E1265" s="38" t="s">
        <v>1254</v>
      </c>
      <c r="F1265" s="38" t="s">
        <v>368</v>
      </c>
      <c r="G1265" s="38" t="s">
        <v>376</v>
      </c>
      <c r="H1265" s="58" t="str">
        <f>Table1[[#This Row],[Tabela]]&amp;Table1[[#This Row],[Campo]]</f>
        <v>lt004_protectionmthd_usd_prtctn_scp_1</v>
      </c>
      <c r="I1265" s="2" t="s">
        <v>612</v>
      </c>
      <c r="J1265" s="44">
        <f>VLOOKUP(Table1[[#This Row],[Status]],Auxiliar!$B$16:$C$24,2,0)</f>
        <v>1</v>
      </c>
      <c r="K1265" s="44" t="s">
        <v>1173</v>
      </c>
      <c r="L1265" s="45" t="s">
        <v>1176</v>
      </c>
      <c r="M1265" s="20" t="s">
        <v>1177</v>
      </c>
      <c r="N1265" s="47">
        <v>45667</v>
      </c>
      <c r="O1265" s="20">
        <f>INDEX(Auxiliar!$D$5:$F$13,MATCH(Table1[[#This Row],[Tipologia_Testes]],Auxiliar!$B$5:$B$13,0),MATCH(Table1[[#This Row],[Complexidade]],Auxiliar!$D$4:$F$4,0))</f>
        <v>0.1</v>
      </c>
      <c r="P1265" s="42" t="s">
        <v>1273</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50000000000001" hidden="1"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1170</v>
      </c>
      <c r="L1266" s="45" t="s">
        <v>1176</v>
      </c>
      <c r="M1266" s="20" t="s">
        <v>1177</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50000000000001" hidden="1"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1171</v>
      </c>
      <c r="L1267" s="45" t="s">
        <v>1176</v>
      </c>
      <c r="M1267" s="20" t="s">
        <v>1177</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50000000000001" hidden="1"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1173</v>
      </c>
      <c r="L1268" s="45" t="s">
        <v>1176</v>
      </c>
      <c r="M1268" s="20" t="s">
        <v>1177</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50000000000001" hidden="1"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1170</v>
      </c>
      <c r="L1269" s="45" t="s">
        <v>1176</v>
      </c>
      <c r="M1269" s="20" t="s">
        <v>1177</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50000000000001" hidden="1"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1171</v>
      </c>
      <c r="L1270" s="45" t="s">
        <v>1176</v>
      </c>
      <c r="M1270" s="20" t="s">
        <v>1177</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50000000000001" hidden="1"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1173</v>
      </c>
      <c r="L1271" s="45" t="s">
        <v>1176</v>
      </c>
      <c r="M1271" s="20" t="s">
        <v>1177</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50000000000001" hidden="1" customHeight="1">
      <c r="B1272" s="40" t="s">
        <v>26</v>
      </c>
      <c r="C1272" s="40" t="s">
        <v>26</v>
      </c>
      <c r="D1272" s="36" t="s">
        <v>477</v>
      </c>
      <c r="E1272" s="41" t="s">
        <v>478</v>
      </c>
      <c r="F1272" s="39" t="s">
        <v>368</v>
      </c>
      <c r="G1272" s="37" t="s">
        <v>1278</v>
      </c>
      <c r="H1272" s="59" t="str">
        <f>Table1[[#This Row],[Tabela]]&amp;Table1[[#This Row],[Campo]]</f>
        <v>lt004_protectionflg_exec</v>
      </c>
      <c r="I1272" s="2" t="s">
        <v>611</v>
      </c>
      <c r="J1272" s="44">
        <f>VLOOKUP(Table1[[#This Row],[Status]],Auxiliar!$B$16:$C$24,2,0)</f>
        <v>0</v>
      </c>
      <c r="K1272" s="44" t="s">
        <v>1170</v>
      </c>
      <c r="L1272" s="45" t="s">
        <v>1176</v>
      </c>
      <c r="M1272" s="20" t="s">
        <v>1177</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50000000000001" hidden="1" customHeight="1">
      <c r="B1273" s="38" t="s">
        <v>26</v>
      </c>
      <c r="C1273" s="38" t="s">
        <v>26</v>
      </c>
      <c r="D1273" s="38" t="s">
        <v>477</v>
      </c>
      <c r="E1273" s="38" t="s">
        <v>478</v>
      </c>
      <c r="F1273" s="38" t="s">
        <v>368</v>
      </c>
      <c r="G1273" s="38" t="s">
        <v>1278</v>
      </c>
      <c r="H1273" s="58" t="str">
        <f>Table1[[#This Row],[Tabela]]&amp;Table1[[#This Row],[Campo]]</f>
        <v>lt004_protectionflg_exec</v>
      </c>
      <c r="I1273" s="2" t="s">
        <v>611</v>
      </c>
      <c r="J1273" s="44">
        <f>VLOOKUP(Table1[[#This Row],[Status]],Auxiliar!$B$16:$C$24,2,0)</f>
        <v>0</v>
      </c>
      <c r="K1273" s="44" t="s">
        <v>1171</v>
      </c>
      <c r="L1273" s="45" t="s">
        <v>1176</v>
      </c>
      <c r="M1273" s="20" t="s">
        <v>1177</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 hidden="1" customHeight="1">
      <c r="B1274" s="38" t="s">
        <v>26</v>
      </c>
      <c r="C1274" s="38" t="s">
        <v>26</v>
      </c>
      <c r="D1274" s="38" t="s">
        <v>477</v>
      </c>
      <c r="E1274" s="38" t="s">
        <v>478</v>
      </c>
      <c r="F1274" s="38" t="s">
        <v>368</v>
      </c>
      <c r="G1274" s="38" t="s">
        <v>1278</v>
      </c>
      <c r="H1274" s="58" t="str">
        <f>Table1[[#This Row],[Tabela]]&amp;Table1[[#This Row],[Campo]]</f>
        <v>lt004_protectionflg_exec</v>
      </c>
      <c r="I1274" s="2" t="s">
        <v>611</v>
      </c>
      <c r="J1274" s="44">
        <f>VLOOKUP(Table1[[#This Row],[Status]],Auxiliar!$B$16:$C$24,2,0)</f>
        <v>0</v>
      </c>
      <c r="K1274" s="44" t="s">
        <v>1173</v>
      </c>
      <c r="L1274" s="45" t="s">
        <v>1176</v>
      </c>
      <c r="M1274" s="20" t="s">
        <v>1177</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50000000000001" hidden="1"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1170</v>
      </c>
      <c r="L1275" s="45" t="s">
        <v>1176</v>
      </c>
      <c r="M1275" s="20" t="s">
        <v>1177</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50000000000001" hidden="1"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1171</v>
      </c>
      <c r="L1276" s="45" t="s">
        <v>1176</v>
      </c>
      <c r="M1276" s="20" t="s">
        <v>1177</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 hidden="1"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1173</v>
      </c>
      <c r="L1277" s="45" t="s">
        <v>1176</v>
      </c>
      <c r="M1277" s="20" t="s">
        <v>1177</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50000000000001" hidden="1" customHeight="1">
      <c r="B1278" s="40" t="s">
        <v>26</v>
      </c>
      <c r="C1278" s="40" t="s">
        <v>26</v>
      </c>
      <c r="D1278" s="35" t="s">
        <v>311</v>
      </c>
      <c r="E1278" s="39" t="s">
        <v>283</v>
      </c>
      <c r="F1278" s="39" t="s">
        <v>368</v>
      </c>
      <c r="G1278" s="37" t="s">
        <v>358</v>
      </c>
      <c r="H1278" s="59" t="str">
        <f>Table1[[#This Row],[Tabela]]&amp;Table1[[#This Row],[Campo]]</f>
        <v>lt004_protectionflg_chrnc_physcl_rsk</v>
      </c>
      <c r="I1278" s="2" t="s">
        <v>1842</v>
      </c>
      <c r="J1278" s="44">
        <f>VLOOKUP(Table1[[#This Row],[Status]],Auxiliar!$B$16:$C$24,2,0)</f>
        <v>2</v>
      </c>
      <c r="K1278" s="44" t="s">
        <v>1170</v>
      </c>
      <c r="L1278" s="45" t="s">
        <v>1176</v>
      </c>
      <c r="M1278" s="20" t="s">
        <v>1177</v>
      </c>
      <c r="N1278" s="47">
        <v>45632</v>
      </c>
      <c r="O1278" s="20">
        <f>INDEX(Auxiliar!$D$5:$F$13,MATCH(Table1[[#This Row],[Tipologia_Testes]],Auxiliar!$B$5:$B$13,0),MATCH(Table1[[#This Row],[Complexidade]],Auxiliar!$D$4:$F$4,0))</f>
        <v>2</v>
      </c>
      <c r="P1278" s="42" t="s">
        <v>1261</v>
      </c>
      <c r="Q1278" s="151"/>
      <c r="R1278" s="151">
        <v>45583</v>
      </c>
      <c r="S1278" s="151"/>
      <c r="T1278" s="151">
        <v>45583</v>
      </c>
      <c r="U1278" s="151">
        <v>45596</v>
      </c>
      <c r="V1278" s="151">
        <v>45596</v>
      </c>
      <c r="W1278" s="2">
        <f>VLOOKUP(Table1[[#This Row],[Status]],Auxiliar!$B$16:$D$24,3,0)*Table1[[#This Row],[Estimação (horas)]]</f>
        <v>1</v>
      </c>
      <c r="X1278" s="166">
        <f>+VLOOKUP(CONCATENATE(Table1[[#This Row],[Tabela]],Table1[[#This Row],[Campo]]),'2. Status Detalhe Campos FY24'!A:J,9,FALSE)</f>
        <v>0</v>
      </c>
    </row>
    <row r="1279" spans="2:24" ht="17.850000000000001" hidden="1" customHeight="1">
      <c r="B1279" s="38" t="s">
        <v>26</v>
      </c>
      <c r="C1279" s="38" t="s">
        <v>26</v>
      </c>
      <c r="D1279" s="38" t="s">
        <v>311</v>
      </c>
      <c r="E1279" s="38" t="s">
        <v>283</v>
      </c>
      <c r="F1279" s="38" t="s">
        <v>368</v>
      </c>
      <c r="G1279" s="38" t="s">
        <v>358</v>
      </c>
      <c r="H1279" s="58" t="str">
        <f>Table1[[#This Row],[Tabela]]&amp;Table1[[#This Row],[Campo]]</f>
        <v>lt004_protectionflg_chrnc_physcl_rsk</v>
      </c>
      <c r="I1279" s="2" t="s">
        <v>1842</v>
      </c>
      <c r="J1279" s="44">
        <f>VLOOKUP(Table1[[#This Row],[Status]],Auxiliar!$B$16:$C$24,2,0)</f>
        <v>2</v>
      </c>
      <c r="K1279" s="44" t="s">
        <v>1171</v>
      </c>
      <c r="L1279" s="45" t="s">
        <v>1176</v>
      </c>
      <c r="M1279" s="20" t="s">
        <v>1177</v>
      </c>
      <c r="N1279" s="47">
        <v>45632</v>
      </c>
      <c r="O1279" s="20">
        <f>INDEX(Auxiliar!$D$5:$F$13,MATCH(Table1[[#This Row],[Tipologia_Testes]],Auxiliar!$B$5:$B$13,0),MATCH(Table1[[#This Row],[Complexidade]],Auxiliar!$D$4:$F$4,0))</f>
        <v>2</v>
      </c>
      <c r="P1279" s="42" t="s">
        <v>1261</v>
      </c>
      <c r="Q1279" s="151"/>
      <c r="R1279" s="151">
        <v>45583</v>
      </c>
      <c r="S1279" s="151"/>
      <c r="T1279" s="151">
        <v>45583</v>
      </c>
      <c r="U1279" s="151">
        <v>45596</v>
      </c>
      <c r="V1279" s="151">
        <v>45596</v>
      </c>
      <c r="W1279" s="2">
        <f>VLOOKUP(Table1[[#This Row],[Status]],Auxiliar!$B$16:$D$24,3,0)*Table1[[#This Row],[Estimação (horas)]]</f>
        <v>1</v>
      </c>
      <c r="X1279" s="166">
        <f>+VLOOKUP(CONCATENATE(Table1[[#This Row],[Tabela]],Table1[[#This Row],[Campo]]),'2. Status Detalhe Campos FY24'!A:J,9,FALSE)</f>
        <v>0</v>
      </c>
    </row>
    <row r="1280" spans="2:24" ht="35.1" hidden="1" customHeight="1">
      <c r="B1280" s="38" t="s">
        <v>26</v>
      </c>
      <c r="C1280" s="38" t="s">
        <v>26</v>
      </c>
      <c r="D1280" s="38" t="s">
        <v>311</v>
      </c>
      <c r="E1280" s="38" t="s">
        <v>283</v>
      </c>
      <c r="F1280" s="38" t="s">
        <v>368</v>
      </c>
      <c r="G1280" s="38" t="s">
        <v>358</v>
      </c>
      <c r="H1280" s="58" t="str">
        <f>Table1[[#This Row],[Tabela]]&amp;Table1[[#This Row],[Campo]]</f>
        <v>lt004_protectionflg_chrnc_physcl_rsk</v>
      </c>
      <c r="I1280" s="2" t="s">
        <v>1842</v>
      </c>
      <c r="J1280" s="44">
        <f>VLOOKUP(Table1[[#This Row],[Status]],Auxiliar!$B$16:$C$24,2,0)</f>
        <v>2</v>
      </c>
      <c r="K1280" s="44" t="s">
        <v>1173</v>
      </c>
      <c r="L1280" s="45" t="s">
        <v>1176</v>
      </c>
      <c r="M1280" s="20" t="s">
        <v>1177</v>
      </c>
      <c r="N1280" s="47">
        <v>45632</v>
      </c>
      <c r="O1280" s="20">
        <f>INDEX(Auxiliar!$D$5:$F$13,MATCH(Table1[[#This Row],[Tipologia_Testes]],Auxiliar!$B$5:$B$13,0),MATCH(Table1[[#This Row],[Complexidade]],Auxiliar!$D$4:$F$4,0))</f>
        <v>0.1</v>
      </c>
      <c r="P1280" s="42" t="s">
        <v>1261</v>
      </c>
      <c r="Q1280" s="151"/>
      <c r="R1280" s="151">
        <v>45583</v>
      </c>
      <c r="S1280" s="151"/>
      <c r="T1280" s="151">
        <v>45583</v>
      </c>
      <c r="U1280" s="151">
        <v>45596</v>
      </c>
      <c r="V1280" s="151">
        <v>45596</v>
      </c>
      <c r="W1280" s="2">
        <f>VLOOKUP(Table1[[#This Row],[Status]],Auxiliar!$B$16:$D$24,3,0)*Table1[[#This Row],[Estimação (horas)]]</f>
        <v>0.05</v>
      </c>
      <c r="X1280" s="166">
        <f>+VLOOKUP(CONCATENATE(Table1[[#This Row],[Tabela]],Table1[[#This Row],[Campo]]),'2. Status Detalhe Campos FY24'!A:J,9,FALSE)</f>
        <v>0</v>
      </c>
    </row>
    <row r="1281" spans="2:24" ht="17.850000000000001" hidden="1" customHeight="1">
      <c r="B1281" s="40" t="s">
        <v>26</v>
      </c>
      <c r="C1281" s="40" t="s">
        <v>26</v>
      </c>
      <c r="D1281" s="35" t="s">
        <v>311</v>
      </c>
      <c r="E1281" s="39" t="s">
        <v>282</v>
      </c>
      <c r="F1281" s="39" t="s">
        <v>368</v>
      </c>
      <c r="G1281" s="37" t="s">
        <v>357</v>
      </c>
      <c r="H1281" s="59" t="str">
        <f>Table1[[#This Row],[Tabela]]&amp;Table1[[#This Row],[Campo]]</f>
        <v>lt004_protectionflg_act_physcl_rsk</v>
      </c>
      <c r="I1281" s="2" t="s">
        <v>1842</v>
      </c>
      <c r="J1281" s="44">
        <f>VLOOKUP(Table1[[#This Row],[Status]],Auxiliar!$B$16:$C$24,2,0)</f>
        <v>2</v>
      </c>
      <c r="K1281" s="44" t="s">
        <v>1170</v>
      </c>
      <c r="L1281" s="45" t="s">
        <v>1176</v>
      </c>
      <c r="M1281" s="20" t="s">
        <v>1177</v>
      </c>
      <c r="N1281" s="47">
        <v>45632</v>
      </c>
      <c r="O1281" s="20">
        <f>INDEX(Auxiliar!$D$5:$F$13,MATCH(Table1[[#This Row],[Tipologia_Testes]],Auxiliar!$B$5:$B$13,0),MATCH(Table1[[#This Row],[Complexidade]],Auxiliar!$D$4:$F$4,0))</f>
        <v>2</v>
      </c>
      <c r="P1281" s="42" t="s">
        <v>1261</v>
      </c>
      <c r="Q1281" s="151"/>
      <c r="R1281" s="151">
        <v>45583</v>
      </c>
      <c r="S1281" s="151"/>
      <c r="T1281" s="151">
        <v>45583</v>
      </c>
      <c r="U1281" s="151">
        <v>45596</v>
      </c>
      <c r="V1281" s="151">
        <v>45596</v>
      </c>
      <c r="W1281" s="2">
        <f>VLOOKUP(Table1[[#This Row],[Status]],Auxiliar!$B$16:$D$24,3,0)*Table1[[#This Row],[Estimação (horas)]]</f>
        <v>1</v>
      </c>
      <c r="X1281" s="166">
        <f>+VLOOKUP(CONCATENATE(Table1[[#This Row],[Tabela]],Table1[[#This Row],[Campo]]),'2. Status Detalhe Campos FY24'!A:J,9,FALSE)</f>
        <v>0</v>
      </c>
    </row>
    <row r="1282" spans="2:24" ht="17.850000000000001" hidden="1" customHeight="1">
      <c r="B1282" s="38" t="s">
        <v>26</v>
      </c>
      <c r="C1282" s="38" t="s">
        <v>26</v>
      </c>
      <c r="D1282" s="38" t="s">
        <v>311</v>
      </c>
      <c r="E1282" s="38" t="s">
        <v>282</v>
      </c>
      <c r="F1282" s="38" t="s">
        <v>368</v>
      </c>
      <c r="G1282" s="38" t="s">
        <v>357</v>
      </c>
      <c r="H1282" s="58" t="str">
        <f>Table1[[#This Row],[Tabela]]&amp;Table1[[#This Row],[Campo]]</f>
        <v>lt004_protectionflg_act_physcl_rsk</v>
      </c>
      <c r="I1282" s="2" t="s">
        <v>1842</v>
      </c>
      <c r="J1282" s="44">
        <f>VLOOKUP(Table1[[#This Row],[Status]],Auxiliar!$B$16:$C$24,2,0)</f>
        <v>2</v>
      </c>
      <c r="K1282" s="44" t="s">
        <v>1171</v>
      </c>
      <c r="L1282" s="45" t="s">
        <v>1176</v>
      </c>
      <c r="M1282" s="20" t="s">
        <v>1177</v>
      </c>
      <c r="N1282" s="47">
        <v>45632</v>
      </c>
      <c r="O1282" s="20">
        <f>INDEX(Auxiliar!$D$5:$F$13,MATCH(Table1[[#This Row],[Tipologia_Testes]],Auxiliar!$B$5:$B$13,0),MATCH(Table1[[#This Row],[Complexidade]],Auxiliar!$D$4:$F$4,0))</f>
        <v>2</v>
      </c>
      <c r="P1282" s="42" t="s">
        <v>1261</v>
      </c>
      <c r="Q1282" s="151"/>
      <c r="R1282" s="151">
        <v>45583</v>
      </c>
      <c r="S1282" s="151"/>
      <c r="T1282" s="151">
        <v>45583</v>
      </c>
      <c r="U1282" s="151">
        <v>45596</v>
      </c>
      <c r="V1282" s="151">
        <v>45596</v>
      </c>
      <c r="W1282" s="2">
        <f>VLOOKUP(Table1[[#This Row],[Status]],Auxiliar!$B$16:$D$24,3,0)*Table1[[#This Row],[Estimação (horas)]]</f>
        <v>1</v>
      </c>
      <c r="X1282" s="166">
        <f>+VLOOKUP(CONCATENATE(Table1[[#This Row],[Tabela]],Table1[[#This Row],[Campo]]),'2. Status Detalhe Campos FY24'!A:J,9,FALSE)</f>
        <v>0</v>
      </c>
    </row>
    <row r="1283" spans="2:24" ht="35.1" hidden="1" customHeight="1">
      <c r="B1283" s="38" t="s">
        <v>26</v>
      </c>
      <c r="C1283" s="38" t="s">
        <v>26</v>
      </c>
      <c r="D1283" s="38" t="s">
        <v>311</v>
      </c>
      <c r="E1283" s="38" t="s">
        <v>282</v>
      </c>
      <c r="F1283" s="38" t="s">
        <v>368</v>
      </c>
      <c r="G1283" s="38" t="s">
        <v>357</v>
      </c>
      <c r="H1283" s="58" t="str">
        <f>Table1[[#This Row],[Tabela]]&amp;Table1[[#This Row],[Campo]]</f>
        <v>lt004_protectionflg_act_physcl_rsk</v>
      </c>
      <c r="I1283" s="2" t="s">
        <v>1842</v>
      </c>
      <c r="J1283" s="44">
        <f>VLOOKUP(Table1[[#This Row],[Status]],Auxiliar!$B$16:$C$24,2,0)</f>
        <v>2</v>
      </c>
      <c r="K1283" s="44" t="s">
        <v>1173</v>
      </c>
      <c r="L1283" s="45" t="s">
        <v>1176</v>
      </c>
      <c r="M1283" s="20" t="s">
        <v>1177</v>
      </c>
      <c r="N1283" s="47">
        <v>45632</v>
      </c>
      <c r="O1283" s="20">
        <f>INDEX(Auxiliar!$D$5:$F$13,MATCH(Table1[[#This Row],[Tipologia_Testes]],Auxiliar!$B$5:$B$13,0),MATCH(Table1[[#This Row],[Complexidade]],Auxiliar!$D$4:$F$4,0))</f>
        <v>0.1</v>
      </c>
      <c r="P1283" s="42" t="s">
        <v>1261</v>
      </c>
      <c r="Q1283" s="151"/>
      <c r="R1283" s="151">
        <v>45583</v>
      </c>
      <c r="S1283" s="151"/>
      <c r="T1283" s="151">
        <v>45583</v>
      </c>
      <c r="U1283" s="151">
        <v>45596</v>
      </c>
      <c r="V1283" s="151">
        <v>45596</v>
      </c>
      <c r="W1283" s="2">
        <f>VLOOKUP(Table1[[#This Row],[Status]],Auxiliar!$B$16:$D$24,3,0)*Table1[[#This Row],[Estimação (horas)]]</f>
        <v>0.05</v>
      </c>
      <c r="X1283" s="166">
        <f>+VLOOKUP(CONCATENATE(Table1[[#This Row],[Tabela]],Table1[[#This Row],[Campo]]),'2. Status Detalhe Campos FY24'!A:J,9,FALSE)</f>
        <v>0</v>
      </c>
    </row>
    <row r="1284" spans="2:24" ht="17.850000000000001" hidden="1" customHeight="1">
      <c r="B1284" s="40" t="s">
        <v>26</v>
      </c>
      <c r="C1284" s="40" t="s">
        <v>26</v>
      </c>
      <c r="D1284" s="36" t="s">
        <v>1272</v>
      </c>
      <c r="E1284" s="41" t="s">
        <v>1254</v>
      </c>
      <c r="F1284" s="39" t="s">
        <v>368</v>
      </c>
      <c r="G1284" s="37" t="s">
        <v>372</v>
      </c>
      <c r="H1284" s="59" t="str">
        <f>Table1[[#This Row],[Tabela]]&amp;Table1[[#This Row],[Campo]]</f>
        <v>lt004_protectionepc_lbl</v>
      </c>
      <c r="I1284" s="2" t="s">
        <v>612</v>
      </c>
      <c r="J1284" s="44">
        <f>VLOOKUP(Table1[[#This Row],[Status]],Auxiliar!$B$16:$C$24,2,0)</f>
        <v>1</v>
      </c>
      <c r="K1284" s="44" t="s">
        <v>1170</v>
      </c>
      <c r="L1284" s="45" t="s">
        <v>1176</v>
      </c>
      <c r="M1284" s="20" t="s">
        <v>1177</v>
      </c>
      <c r="N1284" s="47">
        <v>45667</v>
      </c>
      <c r="O1284" s="20">
        <f>INDEX(Auxiliar!$D$5:$F$13,MATCH(Table1[[#This Row],[Tipologia_Testes]],Auxiliar!$B$5:$B$13,0),MATCH(Table1[[#This Row],[Complexidade]],Auxiliar!$D$4:$F$4,0))</f>
        <v>2</v>
      </c>
      <c r="P1284" s="42" t="s">
        <v>1273</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50000000000001" hidden="1" customHeight="1">
      <c r="B1285" s="38" t="s">
        <v>26</v>
      </c>
      <c r="C1285" s="38" t="s">
        <v>26</v>
      </c>
      <c r="D1285" s="38" t="s">
        <v>1272</v>
      </c>
      <c r="E1285" s="38" t="s">
        <v>1254</v>
      </c>
      <c r="F1285" s="38" t="s">
        <v>368</v>
      </c>
      <c r="G1285" s="38" t="s">
        <v>372</v>
      </c>
      <c r="H1285" s="58" t="str">
        <f>Table1[[#This Row],[Tabela]]&amp;Table1[[#This Row],[Campo]]</f>
        <v>lt004_protectionepc_lbl</v>
      </c>
      <c r="I1285" s="2" t="s">
        <v>612</v>
      </c>
      <c r="J1285" s="44">
        <f>VLOOKUP(Table1[[#This Row],[Status]],Auxiliar!$B$16:$C$24,2,0)</f>
        <v>1</v>
      </c>
      <c r="K1285" s="44" t="s">
        <v>1171</v>
      </c>
      <c r="L1285" s="45" t="s">
        <v>1176</v>
      </c>
      <c r="M1285" s="20" t="s">
        <v>1177</v>
      </c>
      <c r="N1285" s="47">
        <v>45667</v>
      </c>
      <c r="O1285" s="20">
        <f>INDEX(Auxiliar!$D$5:$F$13,MATCH(Table1[[#This Row],[Tipologia_Testes]],Auxiliar!$B$5:$B$13,0),MATCH(Table1[[#This Row],[Complexidade]],Auxiliar!$D$4:$F$4,0))</f>
        <v>2</v>
      </c>
      <c r="P1285" s="42" t="s">
        <v>1273</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 hidden="1" customHeight="1">
      <c r="B1286" s="38" t="s">
        <v>26</v>
      </c>
      <c r="C1286" s="38" t="s">
        <v>26</v>
      </c>
      <c r="D1286" s="38" t="s">
        <v>1272</v>
      </c>
      <c r="E1286" s="38" t="s">
        <v>1254</v>
      </c>
      <c r="F1286" s="38" t="s">
        <v>368</v>
      </c>
      <c r="G1286" s="38" t="s">
        <v>372</v>
      </c>
      <c r="H1286" s="58" t="str">
        <f>Table1[[#This Row],[Tabela]]&amp;Table1[[#This Row],[Campo]]</f>
        <v>lt004_protectionepc_lbl</v>
      </c>
      <c r="I1286" s="2" t="s">
        <v>612</v>
      </c>
      <c r="J1286" s="44">
        <f>VLOOKUP(Table1[[#This Row],[Status]],Auxiliar!$B$16:$C$24,2,0)</f>
        <v>1</v>
      </c>
      <c r="K1286" s="44" t="s">
        <v>1173</v>
      </c>
      <c r="L1286" s="45" t="s">
        <v>1176</v>
      </c>
      <c r="M1286" s="20" t="s">
        <v>1177</v>
      </c>
      <c r="N1286" s="47">
        <v>45667</v>
      </c>
      <c r="O1286" s="20">
        <f>INDEX(Auxiliar!$D$5:$F$13,MATCH(Table1[[#This Row],[Tipologia_Testes]],Auxiliar!$B$5:$B$13,0),MATCH(Table1[[#This Row],[Complexidade]],Auxiliar!$D$4:$F$4,0))</f>
        <v>0.1</v>
      </c>
      <c r="P1286" s="42" t="s">
        <v>1273</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50000000000001" hidden="1" customHeight="1">
      <c r="B1287" s="40" t="s">
        <v>26</v>
      </c>
      <c r="C1287" s="40" t="s">
        <v>26</v>
      </c>
      <c r="D1287" s="36" t="s">
        <v>1272</v>
      </c>
      <c r="E1287" s="41" t="s">
        <v>1254</v>
      </c>
      <c r="F1287" s="39" t="s">
        <v>368</v>
      </c>
      <c r="G1287" s="37" t="s">
        <v>370</v>
      </c>
      <c r="H1287" s="59" t="str">
        <f>Table1[[#This Row],[Tabela]]&amp;Table1[[#This Row],[Campo]]</f>
        <v>lt004_protectionep_scr</v>
      </c>
      <c r="I1287" s="2" t="s">
        <v>614</v>
      </c>
      <c r="J1287" s="44">
        <f>VLOOKUP(Table1[[#This Row],[Status]],Auxiliar!$B$16:$C$24,2,0)</f>
        <v>5</v>
      </c>
      <c r="K1287" s="44" t="s">
        <v>1170</v>
      </c>
      <c r="L1287" s="45" t="s">
        <v>1176</v>
      </c>
      <c r="M1287" s="20" t="s">
        <v>1177</v>
      </c>
      <c r="N1287" s="47">
        <v>45667</v>
      </c>
      <c r="O1287" s="20">
        <f>INDEX(Auxiliar!$D$5:$F$13,MATCH(Table1[[#This Row],[Tipologia_Testes]],Auxiliar!$B$5:$B$13,0),MATCH(Table1[[#This Row],[Complexidade]],Auxiliar!$D$4:$F$4,0))</f>
        <v>2</v>
      </c>
      <c r="P1287" s="42" t="s">
        <v>1273</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50000000000001" hidden="1" customHeight="1">
      <c r="B1288" s="38" t="s">
        <v>26</v>
      </c>
      <c r="C1288" s="38" t="s">
        <v>26</v>
      </c>
      <c r="D1288" s="38" t="s">
        <v>1272</v>
      </c>
      <c r="E1288" s="38" t="s">
        <v>1254</v>
      </c>
      <c r="F1288" s="38" t="s">
        <v>368</v>
      </c>
      <c r="G1288" s="38" t="s">
        <v>370</v>
      </c>
      <c r="H1288" s="58" t="str">
        <f>Table1[[#This Row],[Tabela]]&amp;Table1[[#This Row],[Campo]]</f>
        <v>lt004_protectionep_scr</v>
      </c>
      <c r="I1288" s="2" t="s">
        <v>614</v>
      </c>
      <c r="J1288" s="44">
        <f>VLOOKUP(Table1[[#This Row],[Status]],Auxiliar!$B$16:$C$24,2,0)</f>
        <v>5</v>
      </c>
      <c r="K1288" s="44" t="s">
        <v>1171</v>
      </c>
      <c r="L1288" s="45" t="s">
        <v>1176</v>
      </c>
      <c r="M1288" s="20" t="s">
        <v>1177</v>
      </c>
      <c r="N1288" s="47">
        <v>45667</v>
      </c>
      <c r="O1288" s="20">
        <f>INDEX(Auxiliar!$D$5:$F$13,MATCH(Table1[[#This Row],[Tipologia_Testes]],Auxiliar!$B$5:$B$13,0),MATCH(Table1[[#This Row],[Complexidade]],Auxiliar!$D$4:$F$4,0))</f>
        <v>2</v>
      </c>
      <c r="P1288" s="42" t="s">
        <v>1273</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 hidden="1" customHeight="1">
      <c r="B1289" s="38" t="s">
        <v>26</v>
      </c>
      <c r="C1289" s="38" t="s">
        <v>26</v>
      </c>
      <c r="D1289" s="38" t="s">
        <v>1272</v>
      </c>
      <c r="E1289" s="38" t="s">
        <v>1254</v>
      </c>
      <c r="F1289" s="38" t="s">
        <v>368</v>
      </c>
      <c r="G1289" s="38" t="s">
        <v>370</v>
      </c>
      <c r="H1289" s="58" t="str">
        <f>Table1[[#This Row],[Tabela]]&amp;Table1[[#This Row],[Campo]]</f>
        <v>lt004_protectionep_scr</v>
      </c>
      <c r="I1289" s="2" t="s">
        <v>614</v>
      </c>
      <c r="J1289" s="44">
        <f>VLOOKUP(Table1[[#This Row],[Status]],Auxiliar!$B$16:$C$24,2,0)</f>
        <v>5</v>
      </c>
      <c r="K1289" s="44" t="s">
        <v>1173</v>
      </c>
      <c r="L1289" s="45" t="s">
        <v>1176</v>
      </c>
      <c r="M1289" s="20" t="s">
        <v>1177</v>
      </c>
      <c r="N1289" s="47">
        <v>45667</v>
      </c>
      <c r="O1289" s="20">
        <f>INDEX(Auxiliar!$D$5:$F$13,MATCH(Table1[[#This Row],[Tipologia_Testes]],Auxiliar!$B$5:$B$13,0),MATCH(Table1[[#This Row],[Complexidade]],Auxiliar!$D$4:$F$4,0))</f>
        <v>0.1</v>
      </c>
      <c r="P1289" s="42" t="s">
        <v>1273</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50000000000001" hidden="1" customHeight="1">
      <c r="B1290" s="40" t="s">
        <v>26</v>
      </c>
      <c r="C1290" s="40" t="s">
        <v>26</v>
      </c>
      <c r="D1290" s="35" t="s">
        <v>1274</v>
      </c>
      <c r="E1290" s="39" t="s">
        <v>1277</v>
      </c>
      <c r="F1290" s="39" t="s">
        <v>368</v>
      </c>
      <c r="G1290" s="37" t="s">
        <v>375</v>
      </c>
      <c r="H1290" s="59" t="str">
        <f>Table1[[#This Row],[Tabela]]&amp;Table1[[#This Row],[Campo]]</f>
        <v>lt004_protectionemssns_scp3_prtctn</v>
      </c>
      <c r="I1290" s="2" t="s">
        <v>612</v>
      </c>
      <c r="J1290" s="44">
        <f>VLOOKUP(Table1[[#This Row],[Status]],Auxiliar!$B$16:$C$24,2,0)</f>
        <v>1</v>
      </c>
      <c r="K1290" s="44" t="s">
        <v>1170</v>
      </c>
      <c r="L1290" s="45" t="s">
        <v>1176</v>
      </c>
      <c r="M1290" s="20" t="s">
        <v>1177</v>
      </c>
      <c r="N1290" s="47">
        <v>45667</v>
      </c>
      <c r="O1290" s="20">
        <f>INDEX(Auxiliar!$D$5:$F$13,MATCH(Table1[[#This Row],[Tipologia_Testes]],Auxiliar!$B$5:$B$13,0),MATCH(Table1[[#This Row],[Complexidade]],Auxiliar!$D$4:$F$4,0))</f>
        <v>2</v>
      </c>
      <c r="P1290" s="42" t="s">
        <v>1261</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50000000000001" hidden="1" customHeight="1">
      <c r="B1291" s="38" t="s">
        <v>26</v>
      </c>
      <c r="C1291" s="38" t="s">
        <v>26</v>
      </c>
      <c r="D1291" s="38" t="s">
        <v>1274</v>
      </c>
      <c r="E1291" s="38" t="s">
        <v>1277</v>
      </c>
      <c r="F1291" s="38" t="s">
        <v>368</v>
      </c>
      <c r="G1291" s="38" t="s">
        <v>375</v>
      </c>
      <c r="H1291" s="58" t="str">
        <f>Table1[[#This Row],[Tabela]]&amp;Table1[[#This Row],[Campo]]</f>
        <v>lt004_protectionemssns_scp3_prtctn</v>
      </c>
      <c r="I1291" s="2" t="s">
        <v>612</v>
      </c>
      <c r="J1291" s="44">
        <f>VLOOKUP(Table1[[#This Row],[Status]],Auxiliar!$B$16:$C$24,2,0)</f>
        <v>1</v>
      </c>
      <c r="K1291" s="44" t="s">
        <v>1171</v>
      </c>
      <c r="L1291" s="45" t="s">
        <v>1176</v>
      </c>
      <c r="M1291" s="20" t="s">
        <v>1177</v>
      </c>
      <c r="N1291" s="47">
        <v>45667</v>
      </c>
      <c r="O1291" s="20">
        <f>INDEX(Auxiliar!$D$5:$F$13,MATCH(Table1[[#This Row],[Tipologia_Testes]],Auxiliar!$B$5:$B$13,0),MATCH(Table1[[#This Row],[Complexidade]],Auxiliar!$D$4:$F$4,0))</f>
        <v>2</v>
      </c>
      <c r="P1291" s="42" t="s">
        <v>1261</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50000000000001" hidden="1" customHeight="1">
      <c r="B1292" s="38" t="s">
        <v>26</v>
      </c>
      <c r="C1292" s="38" t="s">
        <v>26</v>
      </c>
      <c r="D1292" s="38" t="s">
        <v>1274</v>
      </c>
      <c r="E1292" s="38" t="s">
        <v>1277</v>
      </c>
      <c r="F1292" s="38" t="s">
        <v>368</v>
      </c>
      <c r="G1292" s="38" t="s">
        <v>375</v>
      </c>
      <c r="H1292" s="58" t="str">
        <f>Table1[[#This Row],[Tabela]]&amp;Table1[[#This Row],[Campo]]</f>
        <v>lt004_protectionemssns_scp3_prtctn</v>
      </c>
      <c r="I1292" s="2" t="s">
        <v>612</v>
      </c>
      <c r="J1292" s="44">
        <f>VLOOKUP(Table1[[#This Row],[Status]],Auxiliar!$B$16:$C$24,2,0)</f>
        <v>1</v>
      </c>
      <c r="K1292" s="44" t="s">
        <v>1173</v>
      </c>
      <c r="L1292" s="45" t="s">
        <v>1176</v>
      </c>
      <c r="M1292" s="20" t="s">
        <v>1177</v>
      </c>
      <c r="N1292" s="47">
        <v>45667</v>
      </c>
      <c r="O1292" s="20">
        <f>INDEX(Auxiliar!$D$5:$F$13,MATCH(Table1[[#This Row],[Tipologia_Testes]],Auxiliar!$B$5:$B$13,0),MATCH(Table1[[#This Row],[Complexidade]],Auxiliar!$D$4:$F$4,0))</f>
        <v>0.1</v>
      </c>
      <c r="P1292" s="42" t="s">
        <v>1261</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50000000000001" hidden="1"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1170</v>
      </c>
      <c r="L1293" s="45" t="s">
        <v>1176</v>
      </c>
      <c r="M1293" s="20" t="s">
        <v>1177</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50000000000001" hidden="1"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1171</v>
      </c>
      <c r="L1294" s="45" t="s">
        <v>1176</v>
      </c>
      <c r="M1294" s="20" t="s">
        <v>1177</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50000000000001" hidden="1"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1173</v>
      </c>
      <c r="L1295" s="45" t="s">
        <v>1176</v>
      </c>
      <c r="M1295" s="20" t="s">
        <v>1177</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50000000000001" hidden="1" customHeight="1">
      <c r="B1296" s="40" t="s">
        <v>26</v>
      </c>
      <c r="C1296" s="40" t="s">
        <v>26</v>
      </c>
      <c r="D1296" s="2" t="s">
        <v>38</v>
      </c>
      <c r="E1296" s="41" t="s">
        <v>38</v>
      </c>
      <c r="F1296" s="39" t="s">
        <v>379</v>
      </c>
      <c r="G1296" s="37" t="s">
        <v>381</v>
      </c>
      <c r="H1296" s="59" t="str">
        <f>Table1[[#This Row],[Tabela]]&amp;Table1[[#This Row],[Campo]]</f>
        <v>lt002_instrumentrsk_mtgtd_ccp</v>
      </c>
      <c r="I1296" s="2" t="s">
        <v>2322</v>
      </c>
      <c r="J1296" s="44">
        <f>VLOOKUP(Table1[[#This Row],[Status]],Auxiliar!$B$16:$C$24,2,0)</f>
        <v>7</v>
      </c>
      <c r="K1296" s="44" t="s">
        <v>1170</v>
      </c>
      <c r="L1296" s="45" t="s">
        <v>1176</v>
      </c>
      <c r="M1296" s="20" t="s">
        <v>1177</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50000000000001" hidden="1" customHeight="1">
      <c r="B1297" s="38" t="s">
        <v>26</v>
      </c>
      <c r="C1297" s="38" t="s">
        <v>26</v>
      </c>
      <c r="D1297" s="2" t="s">
        <v>38</v>
      </c>
      <c r="E1297" s="38" t="s">
        <v>38</v>
      </c>
      <c r="F1297" s="38" t="s">
        <v>379</v>
      </c>
      <c r="G1297" s="38" t="s">
        <v>381</v>
      </c>
      <c r="H1297" s="58" t="str">
        <f>Table1[[#This Row],[Tabela]]&amp;Table1[[#This Row],[Campo]]</f>
        <v>lt002_instrumentrsk_mtgtd_ccp</v>
      </c>
      <c r="I1297" s="2" t="s">
        <v>2322</v>
      </c>
      <c r="J1297" s="44">
        <f>VLOOKUP(Table1[[#This Row],[Status]],Auxiliar!$B$16:$C$24,2,0)</f>
        <v>7</v>
      </c>
      <c r="K1297" s="44" t="s">
        <v>1171</v>
      </c>
      <c r="L1297" s="45" t="s">
        <v>1176</v>
      </c>
      <c r="M1297" s="20" t="s">
        <v>1177</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50000000000001" hidden="1" customHeight="1">
      <c r="B1298" s="38" t="s">
        <v>26</v>
      </c>
      <c r="C1298" s="38" t="s">
        <v>26</v>
      </c>
      <c r="D1298" s="2" t="s">
        <v>38</v>
      </c>
      <c r="E1298" s="38" t="s">
        <v>38</v>
      </c>
      <c r="F1298" s="38" t="s">
        <v>379</v>
      </c>
      <c r="G1298" s="38" t="s">
        <v>381</v>
      </c>
      <c r="H1298" s="58" t="str">
        <f>Table1[[#This Row],[Tabela]]&amp;Table1[[#This Row],[Campo]]</f>
        <v>lt002_instrumentrsk_mtgtd_ccp</v>
      </c>
      <c r="I1298" s="2" t="s">
        <v>2322</v>
      </c>
      <c r="J1298" s="44">
        <f>VLOOKUP(Table1[[#This Row],[Status]],Auxiliar!$B$16:$C$24,2,0)</f>
        <v>7</v>
      </c>
      <c r="K1298" s="44" t="s">
        <v>1173</v>
      </c>
      <c r="L1298" s="45" t="s">
        <v>1176</v>
      </c>
      <c r="M1298" s="20" t="s">
        <v>1177</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50000000000001" hidden="1" customHeight="1">
      <c r="B1299" s="40" t="s">
        <v>26</v>
      </c>
      <c r="C1299" s="40" t="s">
        <v>26</v>
      </c>
      <c r="D1299" s="36" t="s">
        <v>1272</v>
      </c>
      <c r="E1299" s="41" t="s">
        <v>1254</v>
      </c>
      <c r="F1299" s="39" t="s">
        <v>1862</v>
      </c>
      <c r="G1299" s="37" t="s">
        <v>382</v>
      </c>
      <c r="H1299" s="59" t="str">
        <f>Table1[[#This Row],[Tabela]]&amp;Table1[[#This Row],[Campo]]</f>
        <v>lt007_instr_activityenvrnmntl_objctv</v>
      </c>
      <c r="I1299" s="2" t="s">
        <v>612</v>
      </c>
      <c r="J1299" s="44">
        <f>VLOOKUP(Table1[[#This Row],[Status]],Auxiliar!$B$16:$C$24,2,0)</f>
        <v>1</v>
      </c>
      <c r="K1299" s="44" t="s">
        <v>1170</v>
      </c>
      <c r="L1299" s="45" t="s">
        <v>1176</v>
      </c>
      <c r="M1299" s="20" t="s">
        <v>1177</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50000000000001" hidden="1" customHeight="1">
      <c r="B1300" s="38" t="s">
        <v>26</v>
      </c>
      <c r="C1300" s="38" t="s">
        <v>26</v>
      </c>
      <c r="D1300" s="38" t="s">
        <v>1272</v>
      </c>
      <c r="E1300" s="38" t="s">
        <v>1254</v>
      </c>
      <c r="F1300" s="39" t="s">
        <v>1862</v>
      </c>
      <c r="G1300" s="38" t="s">
        <v>382</v>
      </c>
      <c r="H1300" s="58" t="str">
        <f>Table1[[#This Row],[Tabela]]&amp;Table1[[#This Row],[Campo]]</f>
        <v>lt007_instr_activityenvrnmntl_objctv</v>
      </c>
      <c r="I1300" s="2" t="s">
        <v>612</v>
      </c>
      <c r="J1300" s="44">
        <f>VLOOKUP(Table1[[#This Row],[Status]],Auxiliar!$B$16:$C$24,2,0)</f>
        <v>1</v>
      </c>
      <c r="K1300" s="44" t="s">
        <v>1171</v>
      </c>
      <c r="L1300" s="45" t="s">
        <v>1176</v>
      </c>
      <c r="M1300" s="20" t="s">
        <v>1177</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50000000000001" hidden="1" customHeight="1">
      <c r="B1301" s="38" t="s">
        <v>26</v>
      </c>
      <c r="C1301" s="38" t="s">
        <v>26</v>
      </c>
      <c r="D1301" s="38" t="s">
        <v>1272</v>
      </c>
      <c r="E1301" s="38" t="s">
        <v>1254</v>
      </c>
      <c r="F1301" s="39" t="s">
        <v>1862</v>
      </c>
      <c r="G1301" s="38" t="s">
        <v>382</v>
      </c>
      <c r="H1301" s="58" t="str">
        <f>Table1[[#This Row],[Tabela]]&amp;Table1[[#This Row],[Campo]]</f>
        <v>lt007_instr_activityenvrnmntl_objctv</v>
      </c>
      <c r="I1301" s="2" t="s">
        <v>612</v>
      </c>
      <c r="J1301" s="44">
        <f>VLOOKUP(Table1[[#This Row],[Status]],Auxiliar!$B$16:$C$24,2,0)</f>
        <v>1</v>
      </c>
      <c r="K1301" s="44" t="s">
        <v>1173</v>
      </c>
      <c r="L1301" s="45" t="s">
        <v>1176</v>
      </c>
      <c r="M1301" s="20" t="s">
        <v>1177</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50000000000001" hidden="1" customHeight="1">
      <c r="B1302" s="40" t="s">
        <v>26</v>
      </c>
      <c r="C1302" s="40" t="s">
        <v>26</v>
      </c>
      <c r="D1302" s="36" t="s">
        <v>1272</v>
      </c>
      <c r="E1302" s="41" t="s">
        <v>1254</v>
      </c>
      <c r="F1302" s="39" t="s">
        <v>1862</v>
      </c>
      <c r="G1302" s="37" t="s">
        <v>383</v>
      </c>
      <c r="H1302" s="59" t="str">
        <f>Table1[[#This Row],[Tabela]]&amp;Table1[[#This Row],[Campo]]</f>
        <v>lt007_instr_activitytyp_actvty</v>
      </c>
      <c r="I1302" s="2" t="s">
        <v>612</v>
      </c>
      <c r="J1302" s="44">
        <f>VLOOKUP(Table1[[#This Row],[Status]],Auxiliar!$B$16:$C$24,2,0)</f>
        <v>1</v>
      </c>
      <c r="K1302" s="44" t="s">
        <v>1170</v>
      </c>
      <c r="L1302" s="45" t="s">
        <v>1176</v>
      </c>
      <c r="M1302" s="20" t="s">
        <v>1177</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50000000000001" hidden="1" customHeight="1">
      <c r="B1303" s="38" t="s">
        <v>26</v>
      </c>
      <c r="C1303" s="38" t="s">
        <v>26</v>
      </c>
      <c r="D1303" s="38" t="s">
        <v>1272</v>
      </c>
      <c r="E1303" s="38" t="s">
        <v>1254</v>
      </c>
      <c r="F1303" s="39" t="s">
        <v>1862</v>
      </c>
      <c r="G1303" s="38" t="s">
        <v>383</v>
      </c>
      <c r="H1303" s="58" t="str">
        <f>Table1[[#This Row],[Tabela]]&amp;Table1[[#This Row],[Campo]]</f>
        <v>lt007_instr_activitytyp_actvty</v>
      </c>
      <c r="I1303" s="2" t="s">
        <v>612</v>
      </c>
      <c r="J1303" s="44">
        <f>VLOOKUP(Table1[[#This Row],[Status]],Auxiliar!$B$16:$C$24,2,0)</f>
        <v>1</v>
      </c>
      <c r="K1303" s="44" t="s">
        <v>1171</v>
      </c>
      <c r="L1303" s="45" t="s">
        <v>1176</v>
      </c>
      <c r="M1303" s="20" t="s">
        <v>1177</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50000000000001" hidden="1" customHeight="1">
      <c r="B1304" s="38" t="s">
        <v>26</v>
      </c>
      <c r="C1304" s="38" t="s">
        <v>26</v>
      </c>
      <c r="D1304" s="38" t="s">
        <v>1272</v>
      </c>
      <c r="E1304" s="38" t="s">
        <v>1254</v>
      </c>
      <c r="F1304" s="39" t="s">
        <v>1862</v>
      </c>
      <c r="G1304" s="38" t="s">
        <v>383</v>
      </c>
      <c r="H1304" s="58" t="str">
        <f>Table1[[#This Row],[Tabela]]&amp;Table1[[#This Row],[Campo]]</f>
        <v>lt007_instr_activitytyp_actvty</v>
      </c>
      <c r="I1304" s="2" t="s">
        <v>612</v>
      </c>
      <c r="J1304" s="44">
        <f>VLOOKUP(Table1[[#This Row],[Status]],Auxiliar!$B$16:$C$24,2,0)</f>
        <v>1</v>
      </c>
      <c r="K1304" s="44" t="s">
        <v>1173</v>
      </c>
      <c r="L1304" s="45" t="s">
        <v>1176</v>
      </c>
      <c r="M1304" s="20" t="s">
        <v>1177</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50000000000001" hidden="1" customHeight="1">
      <c r="B1305" s="38" t="s">
        <v>26</v>
      </c>
      <c r="C1305" s="38" t="s">
        <v>26</v>
      </c>
      <c r="D1305" s="37" t="s">
        <v>1272</v>
      </c>
      <c r="E1305" s="41" t="s">
        <v>1254</v>
      </c>
      <c r="F1305" s="39" t="s">
        <v>379</v>
      </c>
      <c r="G1305" s="37" t="s">
        <v>384</v>
      </c>
      <c r="H1305" s="59" t="str">
        <f>Table1[[#This Row],[Tabela]]&amp;Table1[[#This Row],[Campo]]</f>
        <v>lt002_instrumentlns_clltrlzd_clssfctn</v>
      </c>
      <c r="I1305" s="2" t="s">
        <v>612</v>
      </c>
      <c r="J1305" s="44">
        <f>VLOOKUP(Table1[[#This Row],[Status]],Auxiliar!$B$16:$C$24,2,0)</f>
        <v>1</v>
      </c>
      <c r="K1305" s="44" t="s">
        <v>1170</v>
      </c>
      <c r="L1305" s="45" t="s">
        <v>1176</v>
      </c>
      <c r="M1305" s="20" t="s">
        <v>1177</v>
      </c>
      <c r="N1305" s="47">
        <v>45583</v>
      </c>
      <c r="O1305" s="20">
        <f>INDEX(Auxiliar!$D$5:$F$13,MATCH(Table1[[#This Row],[Tipologia_Testes]],Auxiliar!$B$5:$B$13,0),MATCH(Table1[[#This Row],[Complexidade]],Auxiliar!$D$4:$F$4,0))</f>
        <v>2</v>
      </c>
      <c r="P1305" s="42" t="s">
        <v>1279</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50000000000001" hidden="1" customHeight="1">
      <c r="B1306" s="38" t="s">
        <v>26</v>
      </c>
      <c r="C1306" s="38" t="s">
        <v>26</v>
      </c>
      <c r="D1306" s="38" t="s">
        <v>1272</v>
      </c>
      <c r="E1306" s="38" t="s">
        <v>1254</v>
      </c>
      <c r="F1306" s="38" t="s">
        <v>379</v>
      </c>
      <c r="G1306" s="38" t="s">
        <v>384</v>
      </c>
      <c r="H1306" s="58" t="str">
        <f>Table1[[#This Row],[Tabela]]&amp;Table1[[#This Row],[Campo]]</f>
        <v>lt002_instrumentlns_clltrlzd_clssfctn</v>
      </c>
      <c r="I1306" s="2" t="s">
        <v>612</v>
      </c>
      <c r="J1306" s="44">
        <f>VLOOKUP(Table1[[#This Row],[Status]],Auxiliar!$B$16:$C$24,2,0)</f>
        <v>1</v>
      </c>
      <c r="K1306" s="44" t="s">
        <v>1171</v>
      </c>
      <c r="L1306" s="45" t="s">
        <v>1176</v>
      </c>
      <c r="M1306" s="20" t="s">
        <v>1177</v>
      </c>
      <c r="N1306" s="47">
        <v>45596</v>
      </c>
      <c r="O1306" s="20">
        <f>INDEX(Auxiliar!$D$5:$F$13,MATCH(Table1[[#This Row],[Tipologia_Testes]],Auxiliar!$B$5:$B$13,0),MATCH(Table1[[#This Row],[Complexidade]],Auxiliar!$D$4:$F$4,0))</f>
        <v>2</v>
      </c>
      <c r="P1306" s="42" t="s">
        <v>1279</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50000000000001" hidden="1" customHeight="1">
      <c r="B1307" s="38" t="s">
        <v>26</v>
      </c>
      <c r="C1307" s="38" t="s">
        <v>26</v>
      </c>
      <c r="D1307" s="38" t="s">
        <v>1272</v>
      </c>
      <c r="E1307" s="38" t="s">
        <v>1254</v>
      </c>
      <c r="F1307" s="38" t="s">
        <v>379</v>
      </c>
      <c r="G1307" s="38" t="s">
        <v>384</v>
      </c>
      <c r="H1307" s="58" t="str">
        <f>Table1[[#This Row],[Tabela]]&amp;Table1[[#This Row],[Campo]]</f>
        <v>lt002_instrumentlns_clltrlzd_clssfctn</v>
      </c>
      <c r="I1307" s="2" t="s">
        <v>612</v>
      </c>
      <c r="J1307" s="44">
        <f>VLOOKUP(Table1[[#This Row],[Status]],Auxiliar!$B$16:$C$24,2,0)</f>
        <v>1</v>
      </c>
      <c r="K1307" s="44" t="s">
        <v>1173</v>
      </c>
      <c r="L1307" s="45" t="s">
        <v>1176</v>
      </c>
      <c r="M1307" s="20" t="s">
        <v>1177</v>
      </c>
      <c r="N1307" s="47">
        <v>45596</v>
      </c>
      <c r="O1307" s="20">
        <f>INDEX(Auxiliar!$D$5:$F$13,MATCH(Table1[[#This Row],[Tipologia_Testes]],Auxiliar!$B$5:$B$13,0),MATCH(Table1[[#This Row],[Complexidade]],Auxiliar!$D$4:$F$4,0))</f>
        <v>0.1</v>
      </c>
      <c r="P1307" s="42" t="s">
        <v>1279</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50000000000001" hidden="1" customHeight="1">
      <c r="B1308" s="38" t="s">
        <v>26</v>
      </c>
      <c r="C1308" s="38" t="s">
        <v>26</v>
      </c>
      <c r="D1308" s="38" t="s">
        <v>1272</v>
      </c>
      <c r="E1308" s="38" t="s">
        <v>1254</v>
      </c>
      <c r="F1308" s="38" t="s">
        <v>379</v>
      </c>
      <c r="G1308" s="38" t="s">
        <v>2166</v>
      </c>
      <c r="H1308" s="58" t="str">
        <f>Table1[[#This Row],[Tabela]]&amp;Table1[[#This Row],[Campo]]</f>
        <v>lt002_instrumentFRBRNC_STTS_INSTRMNT</v>
      </c>
      <c r="I1308" s="2" t="s">
        <v>2322</v>
      </c>
      <c r="J1308" s="44">
        <f>VLOOKUP(Table1[[#This Row],[Status]],Auxiliar!$B$16:$C$24,2,0)</f>
        <v>7</v>
      </c>
      <c r="K1308" s="44" t="s">
        <v>1171</v>
      </c>
      <c r="L1308" s="45" t="s">
        <v>1176</v>
      </c>
      <c r="M1308" s="20" t="s">
        <v>1177</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6">
        <f>+VLOOKUP(CONCATENATE(Table1[[#This Row],[Tabela]],Table1[[#This Row],[Campo]]),'2. Status Detalhe Campos FY24'!A:J,9,FALSE)</f>
        <v>0</v>
      </c>
    </row>
    <row r="1309" spans="2:24" ht="17.850000000000001" hidden="1" customHeight="1">
      <c r="B1309" s="38" t="s">
        <v>26</v>
      </c>
      <c r="C1309" s="38" t="s">
        <v>26</v>
      </c>
      <c r="D1309" s="38" t="s">
        <v>1272</v>
      </c>
      <c r="E1309" s="38" t="s">
        <v>1254</v>
      </c>
      <c r="F1309" s="38" t="s">
        <v>379</v>
      </c>
      <c r="G1309" s="38" t="s">
        <v>2167</v>
      </c>
      <c r="H1309" s="58" t="str">
        <f>Table1[[#This Row],[Tabela]]&amp;Table1[[#This Row],[Campo]]</f>
        <v>lt002_instrumentINTRNL_SGMNT</v>
      </c>
      <c r="I1309" s="2" t="s">
        <v>2322</v>
      </c>
      <c r="J1309" s="44">
        <f>VLOOKUP(Table1[[#This Row],[Status]],Auxiliar!$B$16:$C$24,2,0)</f>
        <v>7</v>
      </c>
      <c r="K1309" s="44" t="s">
        <v>1171</v>
      </c>
      <c r="L1309" s="45" t="s">
        <v>1176</v>
      </c>
      <c r="M1309" s="20" t="s">
        <v>1177</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6">
        <f>+VLOOKUP(CONCATENATE(Table1[[#This Row],[Tabela]],Table1[[#This Row],[Campo]]),'2. Status Detalhe Campos FY24'!A:J,9,FALSE)</f>
        <v>0</v>
      </c>
    </row>
    <row r="1310" spans="2:24" ht="17.850000000000001" hidden="1" customHeight="1">
      <c r="B1310" s="38" t="s">
        <v>26</v>
      </c>
      <c r="C1310" s="38" t="s">
        <v>26</v>
      </c>
      <c r="D1310" s="38" t="s">
        <v>1272</v>
      </c>
      <c r="E1310" s="38" t="s">
        <v>1254</v>
      </c>
      <c r="F1310" s="38" t="s">
        <v>379</v>
      </c>
      <c r="G1310" s="38" t="s">
        <v>2168</v>
      </c>
      <c r="H1310" s="58" t="str">
        <f>Table1[[#This Row],[Tabela]]&amp;Table1[[#This Row],[Campo]]</f>
        <v>lt002_instrumentDT_ORGNL_MTRTY</v>
      </c>
      <c r="I1310" s="2" t="s">
        <v>2322</v>
      </c>
      <c r="J1310" s="44">
        <f>VLOOKUP(Table1[[#This Row],[Status]],Auxiliar!$B$16:$C$24,2,0)</f>
        <v>7</v>
      </c>
      <c r="K1310" s="44" t="s">
        <v>1171</v>
      </c>
      <c r="L1310" s="45" t="s">
        <v>1176</v>
      </c>
      <c r="M1310" s="20" t="s">
        <v>1177</v>
      </c>
      <c r="N1310" s="47">
        <v>45695</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6">
        <f>+VLOOKUP(CONCATENATE(Table1[[#This Row],[Tabela]],Table1[[#This Row],[Campo]]),'2. Status Detalhe Campos FY24'!A:J,9,FALSE)</f>
        <v>0</v>
      </c>
    </row>
    <row r="1311" spans="2:24" ht="17.850000000000001" hidden="1" customHeight="1">
      <c r="B1311" s="38" t="s">
        <v>26</v>
      </c>
      <c r="C1311" s="38" t="s">
        <v>26</v>
      </c>
      <c r="D1311" s="38" t="s">
        <v>1272</v>
      </c>
      <c r="E1311" s="38" t="s">
        <v>1254</v>
      </c>
      <c r="F1311" s="38" t="s">
        <v>379</v>
      </c>
      <c r="G1311" s="38" t="s">
        <v>2169</v>
      </c>
      <c r="H1311" s="58" t="str">
        <f>Table1[[#This Row],[Tabela]]&amp;Table1[[#This Row],[Campo]]</f>
        <v>lt002_instrumentEAD</v>
      </c>
      <c r="I1311" s="2" t="s">
        <v>2322</v>
      </c>
      <c r="J1311" s="44">
        <f>VLOOKUP(Table1[[#This Row],[Status]],Auxiliar!$B$16:$C$24,2,0)</f>
        <v>7</v>
      </c>
      <c r="K1311" s="44" t="s">
        <v>1171</v>
      </c>
      <c r="L1311" s="45" t="s">
        <v>1176</v>
      </c>
      <c r="M1311" s="20" t="s">
        <v>1177</v>
      </c>
      <c r="N1311" s="47">
        <v>45695</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0.5</v>
      </c>
      <c r="X1311" s="166">
        <f>+VLOOKUP(CONCATENATE(Table1[[#This Row],[Tabela]],Table1[[#This Row],[Campo]]),'2. Status Detalhe Campos FY24'!A:J,9,FALSE)</f>
        <v>0</v>
      </c>
    </row>
    <row r="1312" spans="2:24" ht="17.850000000000001" hidden="1" customHeight="1">
      <c r="B1312" s="38" t="s">
        <v>26</v>
      </c>
      <c r="C1312" s="38" t="s">
        <v>26</v>
      </c>
      <c r="D1312" s="38" t="s">
        <v>1272</v>
      </c>
      <c r="E1312" s="38" t="s">
        <v>1254</v>
      </c>
      <c r="F1312" s="38" t="s">
        <v>379</v>
      </c>
      <c r="G1312" s="38" t="s">
        <v>1414</v>
      </c>
      <c r="H1312" s="58" t="str">
        <f>Table1[[#This Row],[Tabela]]&amp;Table1[[#This Row],[Campo]]</f>
        <v>lt002_instrumentOFF_BLNC_SHT_AMNT_INSTRMNT</v>
      </c>
      <c r="I1312" s="2" t="s">
        <v>2322</v>
      </c>
      <c r="J1312" s="44">
        <f>VLOOKUP(Table1[[#This Row],[Status]],Auxiliar!$B$16:$C$24,2,0)</f>
        <v>7</v>
      </c>
      <c r="K1312" s="44" t="s">
        <v>1171</v>
      </c>
      <c r="L1312" s="45" t="s">
        <v>1176</v>
      </c>
      <c r="M1312" s="20" t="s">
        <v>1177</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50000000000001" hidden="1" customHeight="1">
      <c r="B1313" s="38" t="s">
        <v>26</v>
      </c>
      <c r="C1313" s="38" t="s">
        <v>26</v>
      </c>
      <c r="D1313" s="38" t="s">
        <v>1272</v>
      </c>
      <c r="E1313" s="38" t="s">
        <v>1254</v>
      </c>
      <c r="F1313" s="38" t="s">
        <v>379</v>
      </c>
      <c r="G1313" s="38" t="s">
        <v>1420</v>
      </c>
      <c r="H1313" s="58" t="str">
        <f>Table1[[#This Row],[Tabela]]&amp;Table1[[#This Row],[Campo]]</f>
        <v>lt002_instrumentRWA</v>
      </c>
      <c r="I1313" s="2" t="s">
        <v>2322</v>
      </c>
      <c r="J1313" s="44">
        <f>VLOOKUP(Table1[[#This Row],[Status]],Auxiliar!$B$16:$C$24,2,0)</f>
        <v>7</v>
      </c>
      <c r="K1313" s="44" t="s">
        <v>1171</v>
      </c>
      <c r="L1313" s="45" t="s">
        <v>1176</v>
      </c>
      <c r="M1313" s="20" t="s">
        <v>1177</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6">
        <f>+VLOOKUP(CONCATENATE(Table1[[#This Row],[Tabela]],Table1[[#This Row],[Campo]]),'2. Status Detalhe Campos FY24'!A:J,9,FALSE)</f>
        <v>0</v>
      </c>
    </row>
    <row r="1314" spans="2:24" ht="17.850000000000001" hidden="1" customHeight="1">
      <c r="B1314" s="38" t="s">
        <v>26</v>
      </c>
      <c r="C1314" s="38" t="s">
        <v>26</v>
      </c>
      <c r="D1314" s="38" t="s">
        <v>1272</v>
      </c>
      <c r="E1314" s="38" t="s">
        <v>1254</v>
      </c>
      <c r="F1314" s="38" t="s">
        <v>379</v>
      </c>
      <c r="G1314" s="38" t="s">
        <v>2170</v>
      </c>
      <c r="H1314" s="58" t="str">
        <f>Table1[[#This Row],[Tabela]]&amp;Table1[[#This Row],[Campo]]</f>
        <v>lt002_instrumentLTV</v>
      </c>
      <c r="I1314" s="2" t="s">
        <v>2322</v>
      </c>
      <c r="J1314" s="44">
        <f>VLOOKUP(Table1[[#This Row],[Status]],Auxiliar!$B$16:$C$24,2,0)</f>
        <v>7</v>
      </c>
      <c r="K1314" s="44" t="s">
        <v>1171</v>
      </c>
      <c r="L1314" s="45" t="s">
        <v>1176</v>
      </c>
      <c r="M1314" s="20" t="s">
        <v>1177</v>
      </c>
      <c r="N1314" s="47">
        <v>45695</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0.5</v>
      </c>
      <c r="X1314" s="166">
        <f>+VLOOKUP(CONCATENATE(Table1[[#This Row],[Tabela]],Table1[[#This Row],[Campo]]),'2. Status Detalhe Campos FY24'!A:J,9,FALSE)</f>
        <v>0</v>
      </c>
    </row>
    <row r="1315" spans="2:24" ht="17.850000000000001" hidden="1" customHeight="1">
      <c r="B1315" s="38" t="s">
        <v>26</v>
      </c>
      <c r="C1315" s="38" t="s">
        <v>26</v>
      </c>
      <c r="D1315" s="38" t="s">
        <v>1272</v>
      </c>
      <c r="E1315" s="38" t="s">
        <v>1254</v>
      </c>
      <c r="F1315" s="38" t="s">
        <v>379</v>
      </c>
      <c r="G1315" s="38" t="s">
        <v>2171</v>
      </c>
      <c r="H1315" s="58" t="str">
        <f>Table1[[#This Row],[Tabela]]&amp;Table1[[#This Row],[Campo]]</f>
        <v>lt002_instrumentLTV_INCPTN</v>
      </c>
      <c r="I1315" s="2" t="s">
        <v>2322</v>
      </c>
      <c r="J1315" s="44">
        <f>VLOOKUP(Table1[[#This Row],[Status]],Auxiliar!$B$16:$C$24,2,0)</f>
        <v>7</v>
      </c>
      <c r="K1315" s="44" t="s">
        <v>1171</v>
      </c>
      <c r="L1315" s="45" t="s">
        <v>1176</v>
      </c>
      <c r="M1315" s="20" t="s">
        <v>1177</v>
      </c>
      <c r="N1315" s="47">
        <v>45695</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0.5</v>
      </c>
      <c r="X1315" s="166">
        <f>+VLOOKUP(CONCATENATE(Table1[[#This Row],[Tabela]],Table1[[#This Row],[Campo]]),'2. Status Detalhe Campos FY24'!A:J,9,FALSE)</f>
        <v>0</v>
      </c>
    </row>
    <row r="1316" spans="2:24" ht="17.850000000000001" hidden="1" customHeight="1">
      <c r="B1316" s="38" t="s">
        <v>26</v>
      </c>
      <c r="C1316" s="38" t="s">
        <v>26</v>
      </c>
      <c r="D1316" s="38" t="s">
        <v>1272</v>
      </c>
      <c r="E1316" s="38" t="s">
        <v>1254</v>
      </c>
      <c r="F1316" s="38" t="s">
        <v>379</v>
      </c>
      <c r="G1316" s="38" t="s">
        <v>2172</v>
      </c>
      <c r="H1316" s="58" t="str">
        <f>Table1[[#This Row],[Tabela]]&amp;Table1[[#This Row],[Campo]]</f>
        <v>lt002_instrumentEIR</v>
      </c>
      <c r="I1316" s="2" t="s">
        <v>2322</v>
      </c>
      <c r="J1316" s="44">
        <f>VLOOKUP(Table1[[#This Row],[Status]],Auxiliar!$B$16:$C$24,2,0)</f>
        <v>7</v>
      </c>
      <c r="K1316" s="44" t="s">
        <v>1171</v>
      </c>
      <c r="L1316" s="45" t="s">
        <v>1176</v>
      </c>
      <c r="M1316" s="20" t="s">
        <v>1177</v>
      </c>
      <c r="N1316" s="47">
        <v>45695</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0.5</v>
      </c>
      <c r="X1316" s="166">
        <f>+VLOOKUP(CONCATENATE(Table1[[#This Row],[Tabela]],Table1[[#This Row],[Campo]]),'2. Status Detalhe Campos FY24'!A:J,9,FALSE)</f>
        <v>0</v>
      </c>
    </row>
    <row r="1317" spans="2:24" ht="17.850000000000001" hidden="1" customHeight="1">
      <c r="B1317" s="38" t="s">
        <v>26</v>
      </c>
      <c r="C1317" s="38" t="s">
        <v>26</v>
      </c>
      <c r="D1317" s="38" t="s">
        <v>1272</v>
      </c>
      <c r="E1317" s="38" t="s">
        <v>1254</v>
      </c>
      <c r="F1317" s="38" t="s">
        <v>379</v>
      </c>
      <c r="G1317" s="38" t="s">
        <v>2173</v>
      </c>
      <c r="H1317" s="58" t="str">
        <f>Table1[[#This Row],[Tabela]]&amp;Table1[[#This Row],[Campo]]</f>
        <v>lt002_instrumentEIR_INCPTN</v>
      </c>
      <c r="I1317" s="2" t="s">
        <v>2322</v>
      </c>
      <c r="J1317" s="44">
        <f>VLOOKUP(Table1[[#This Row],[Status]],Auxiliar!$B$16:$C$24,2,0)</f>
        <v>7</v>
      </c>
      <c r="K1317" s="44" t="s">
        <v>1171</v>
      </c>
      <c r="L1317" s="45" t="s">
        <v>1176</v>
      </c>
      <c r="M1317" s="20" t="s">
        <v>1177</v>
      </c>
      <c r="N1317" s="47">
        <v>45695</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0.5</v>
      </c>
      <c r="X1317" s="166">
        <f>+VLOOKUP(CONCATENATE(Table1[[#This Row],[Tabela]],Table1[[#This Row],[Campo]]),'2. Status Detalhe Campos FY24'!A:J,9,FALSE)</f>
        <v>0</v>
      </c>
    </row>
    <row r="1318" spans="2:24" ht="17.850000000000001" hidden="1" customHeight="1">
      <c r="B1318" s="38" t="s">
        <v>26</v>
      </c>
      <c r="C1318" s="38" t="s">
        <v>26</v>
      </c>
      <c r="D1318" s="38" t="s">
        <v>1272</v>
      </c>
      <c r="E1318" s="38" t="s">
        <v>1254</v>
      </c>
      <c r="F1318" s="38" t="s">
        <v>379</v>
      </c>
      <c r="G1318" s="38" t="s">
        <v>2174</v>
      </c>
      <c r="H1318" s="58" t="str">
        <f>Table1[[#This Row],[Tabela]]&amp;Table1[[#This Row],[Campo]]</f>
        <v>lt002_instrumentINTRNL_SGMNT_CAT_MSTA</v>
      </c>
      <c r="I1318" s="2" t="s">
        <v>2322</v>
      </c>
      <c r="J1318" s="44">
        <f>VLOOKUP(Table1[[#This Row],[Status]],Auxiliar!$B$16:$C$24,2,0)</f>
        <v>7</v>
      </c>
      <c r="K1318" s="44" t="s">
        <v>1171</v>
      </c>
      <c r="L1318" s="45" t="s">
        <v>1176</v>
      </c>
      <c r="M1318" s="20" t="s">
        <v>1177</v>
      </c>
      <c r="N1318" s="47">
        <v>45695</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0.5</v>
      </c>
      <c r="X1318" s="166">
        <f>+VLOOKUP(CONCATENATE(Table1[[#This Row],[Tabela]],Table1[[#This Row],[Campo]]),'2. Status Detalhe Campos FY24'!A:J,9,FALSE)</f>
        <v>0</v>
      </c>
    </row>
    <row r="1319" spans="2:24" ht="17.850000000000001" hidden="1" customHeight="1">
      <c r="B1319" s="38" t="s">
        <v>26</v>
      </c>
      <c r="C1319" s="38" t="s">
        <v>26</v>
      </c>
      <c r="D1319" s="38" t="s">
        <v>1272</v>
      </c>
      <c r="E1319" s="38" t="s">
        <v>1254</v>
      </c>
      <c r="F1319" s="38" t="s">
        <v>379</v>
      </c>
      <c r="G1319" s="38" t="s">
        <v>2175</v>
      </c>
      <c r="H1319" s="58" t="str">
        <f>Table1[[#This Row],[Tabela]]&amp;Table1[[#This Row],[Campo]]</f>
        <v>lt002_instrumentINTRNL_SGMNT_CATGSUB</v>
      </c>
      <c r="I1319" s="2" t="s">
        <v>2322</v>
      </c>
      <c r="J1319" s="44">
        <f>VLOOKUP(Table1[[#This Row],[Status]],Auxiliar!$B$16:$C$24,2,0)</f>
        <v>7</v>
      </c>
      <c r="K1319" s="44" t="s">
        <v>1171</v>
      </c>
      <c r="L1319" s="45" t="s">
        <v>1176</v>
      </c>
      <c r="M1319" s="20" t="s">
        <v>1177</v>
      </c>
      <c r="N1319" s="47">
        <v>45695</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0.5</v>
      </c>
      <c r="X1319" s="166">
        <f>+VLOOKUP(CONCATENATE(Table1[[#This Row],[Tabela]],Table1[[#This Row],[Campo]]),'2. Status Detalhe Campos FY24'!A:J,9,FALSE)</f>
        <v>0</v>
      </c>
    </row>
    <row r="1320" spans="2:24" ht="17.850000000000001" hidden="1" customHeight="1">
      <c r="B1320" s="38" t="s">
        <v>26</v>
      </c>
      <c r="C1320" s="38" t="s">
        <v>26</v>
      </c>
      <c r="D1320" s="38" t="s">
        <v>1272</v>
      </c>
      <c r="E1320" s="38" t="s">
        <v>1254</v>
      </c>
      <c r="F1320" s="38" t="s">
        <v>379</v>
      </c>
      <c r="G1320" s="38" t="s">
        <v>1336</v>
      </c>
      <c r="H1320" s="58" t="str">
        <f>Table1[[#This Row],[Tabela]]&amp;Table1[[#This Row],[Campo]]</f>
        <v>lt002_instrumentNW_BSNSS</v>
      </c>
      <c r="I1320" s="2" t="s">
        <v>2322</v>
      </c>
      <c r="J1320" s="44">
        <f>VLOOKUP(Table1[[#This Row],[Status]],Auxiliar!$B$16:$C$24,2,0)</f>
        <v>7</v>
      </c>
      <c r="K1320" s="44" t="s">
        <v>1171</v>
      </c>
      <c r="L1320" s="45" t="s">
        <v>1176</v>
      </c>
      <c r="M1320" s="20" t="s">
        <v>1177</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50000000000001" hidden="1" customHeight="1">
      <c r="B1321" s="38" t="s">
        <v>26</v>
      </c>
      <c r="C1321" s="38" t="s">
        <v>26</v>
      </c>
      <c r="D1321" s="38" t="s">
        <v>1272</v>
      </c>
      <c r="E1321" s="38" t="s">
        <v>1254</v>
      </c>
      <c r="F1321" s="38" t="s">
        <v>379</v>
      </c>
      <c r="G1321" s="38" t="s">
        <v>1346</v>
      </c>
      <c r="H1321" s="58" t="str">
        <f>Table1[[#This Row],[Tabela]]&amp;Table1[[#This Row],[Campo]]</f>
        <v>lt002_instrumentCNCLLD_INSTRMNT_STTS</v>
      </c>
      <c r="I1321" s="2" t="s">
        <v>614</v>
      </c>
      <c r="J1321" s="44">
        <f>VLOOKUP(Table1[[#This Row],[Status]],Auxiliar!$B$16:$C$24,2,0)</f>
        <v>5</v>
      </c>
      <c r="K1321" s="44" t="s">
        <v>1171</v>
      </c>
      <c r="L1321" s="45" t="s">
        <v>1176</v>
      </c>
      <c r="M1321" s="20" t="s">
        <v>1177</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50000000000001" hidden="1" customHeight="1">
      <c r="B1322" s="38" t="s">
        <v>26</v>
      </c>
      <c r="C1322" s="38" t="s">
        <v>26</v>
      </c>
      <c r="D1322" s="38" t="s">
        <v>1272</v>
      </c>
      <c r="E1322" s="38" t="s">
        <v>1254</v>
      </c>
      <c r="F1322" s="38" t="s">
        <v>379</v>
      </c>
      <c r="G1322" s="38" t="s">
        <v>2176</v>
      </c>
      <c r="H1322" s="58" t="str">
        <f>Table1[[#This Row],[Tabela]]&amp;Table1[[#This Row],[Campo]]</f>
        <v>lt002_instrumentTYP_OFF_BLNC_PRDCT</v>
      </c>
      <c r="I1322" s="2" t="s">
        <v>2322</v>
      </c>
      <c r="J1322" s="44">
        <f>VLOOKUP(Table1[[#This Row],[Status]],Auxiliar!$B$16:$C$24,2,0)</f>
        <v>7</v>
      </c>
      <c r="K1322" s="44" t="s">
        <v>1171</v>
      </c>
      <c r="L1322" s="45" t="s">
        <v>1176</v>
      </c>
      <c r="M1322" s="20" t="s">
        <v>1177</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 hidden="1" customHeight="1">
      <c r="B1323" s="38" t="s">
        <v>26</v>
      </c>
      <c r="C1323" s="38" t="s">
        <v>26</v>
      </c>
      <c r="D1323" s="38" t="s">
        <v>1272</v>
      </c>
      <c r="E1323" s="38" t="s">
        <v>1254</v>
      </c>
      <c r="F1323" s="38" t="s">
        <v>379</v>
      </c>
      <c r="G1323" s="38" t="s">
        <v>2177</v>
      </c>
      <c r="H1323" s="58" t="str">
        <f>Table1[[#This Row],[Tabela]]&amp;Table1[[#This Row],[Campo]]</f>
        <v>lt002_instrumentFLG_MNMM_SFGRDS</v>
      </c>
      <c r="I1323" s="2" t="s">
        <v>2322</v>
      </c>
      <c r="J1323" s="44">
        <f>VLOOKUP(Table1[[#This Row],[Status]],Auxiliar!$B$16:$C$24,2,0)</f>
        <v>7</v>
      </c>
      <c r="K1323" s="44" t="s">
        <v>1171</v>
      </c>
      <c r="L1323" s="45" t="s">
        <v>1176</v>
      </c>
      <c r="M1323" s="20" t="s">
        <v>1177</v>
      </c>
      <c r="N1323" s="47">
        <v>45695</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0.5</v>
      </c>
      <c r="X1323" s="166">
        <f>+VLOOKUP(CONCATENATE(Table1[[#This Row],[Tabela]],Table1[[#This Row],[Campo]]),'2. Status Detalhe Campos FY24'!A:J,9,FALSE)</f>
        <v>0</v>
      </c>
    </row>
    <row r="1324" spans="2:24" ht="17.850000000000001" hidden="1" customHeight="1">
      <c r="B1324" s="38" t="s">
        <v>26</v>
      </c>
      <c r="C1324" s="38" t="s">
        <v>26</v>
      </c>
      <c r="D1324" s="36" t="s">
        <v>1863</v>
      </c>
      <c r="E1324" s="110" t="s">
        <v>38</v>
      </c>
      <c r="F1324" s="39" t="s">
        <v>379</v>
      </c>
      <c r="G1324" s="37" t="s">
        <v>385</v>
      </c>
      <c r="H1324" s="59" t="str">
        <f>Table1[[#This Row],[Tabela]]&amp;Table1[[#This Row],[Campo]]</f>
        <v>lt002_instrumentmthd_usd_instrmnt_scp_1</v>
      </c>
      <c r="I1324" s="2" t="s">
        <v>2321</v>
      </c>
      <c r="J1324" s="44">
        <f>VLOOKUP(Table1[[#This Row],[Status]],Auxiliar!$B$16:$C$24,2,0)</f>
        <v>3</v>
      </c>
      <c r="K1324" s="44" t="s">
        <v>1170</v>
      </c>
      <c r="L1324" s="45" t="s">
        <v>1176</v>
      </c>
      <c r="M1324" s="20" t="s">
        <v>1177</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6">
        <f>+VLOOKUP(CONCATENATE(Table1[[#This Row],[Tabela]],Table1[[#This Row],[Campo]]),'2. Status Detalhe Campos FY24'!A:J,9,FALSE)</f>
        <v>0</v>
      </c>
    </row>
    <row r="1325" spans="2:24" ht="17.850000000000001" hidden="1" customHeight="1">
      <c r="B1325" s="38" t="s">
        <v>26</v>
      </c>
      <c r="C1325" s="38" t="s">
        <v>26</v>
      </c>
      <c r="D1325" s="38" t="s">
        <v>1863</v>
      </c>
      <c r="E1325" s="38" t="s">
        <v>38</v>
      </c>
      <c r="F1325" s="38" t="s">
        <v>379</v>
      </c>
      <c r="G1325" s="38" t="s">
        <v>385</v>
      </c>
      <c r="H1325" s="58" t="str">
        <f>Table1[[#This Row],[Tabela]]&amp;Table1[[#This Row],[Campo]]</f>
        <v>lt002_instrumentmthd_usd_instrmnt_scp_1</v>
      </c>
      <c r="I1325" s="2" t="s">
        <v>2321</v>
      </c>
      <c r="J1325" s="44">
        <f>VLOOKUP(Table1[[#This Row],[Status]],Auxiliar!$B$16:$C$24,2,0)</f>
        <v>3</v>
      </c>
      <c r="K1325" s="44" t="s">
        <v>1171</v>
      </c>
      <c r="L1325" s="45" t="s">
        <v>1176</v>
      </c>
      <c r="M1325" s="20" t="s">
        <v>1177</v>
      </c>
      <c r="N1325" s="47">
        <v>45667</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6">
        <f>+VLOOKUP(CONCATENATE(Table1[[#This Row],[Tabela]],Table1[[#This Row],[Campo]]),'2. Status Detalhe Campos FY24'!A:J,9,FALSE)</f>
        <v>0</v>
      </c>
    </row>
    <row r="1326" spans="2:24" ht="35.1" hidden="1" customHeight="1">
      <c r="B1326" s="38" t="s">
        <v>26</v>
      </c>
      <c r="C1326" s="38" t="s">
        <v>26</v>
      </c>
      <c r="D1326" s="38" t="s">
        <v>1863</v>
      </c>
      <c r="E1326" s="38" t="s">
        <v>38</v>
      </c>
      <c r="F1326" s="38" t="s">
        <v>379</v>
      </c>
      <c r="G1326" s="38" t="s">
        <v>385</v>
      </c>
      <c r="H1326" s="58" t="str">
        <f>Table1[[#This Row],[Tabela]]&amp;Table1[[#This Row],[Campo]]</f>
        <v>lt002_instrumentmthd_usd_instrmnt_scp_1</v>
      </c>
      <c r="I1326" s="2" t="s">
        <v>2321</v>
      </c>
      <c r="J1326" s="44">
        <f>VLOOKUP(Table1[[#This Row],[Status]],Auxiliar!$B$16:$C$24,2,0)</f>
        <v>3</v>
      </c>
      <c r="K1326" s="44" t="s">
        <v>1173</v>
      </c>
      <c r="L1326" s="45" t="s">
        <v>1176</v>
      </c>
      <c r="M1326" s="20" t="s">
        <v>1177</v>
      </c>
      <c r="N1326" s="47">
        <v>45667</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6">
        <f>+VLOOKUP(CONCATENATE(Table1[[#This Row],[Tabela]],Table1[[#This Row],[Campo]]),'2. Status Detalhe Campos FY24'!A:J,9,FALSE)</f>
        <v>0</v>
      </c>
    </row>
    <row r="1327" spans="2:24" ht="17.850000000000001" hidden="1" customHeight="1">
      <c r="B1327" s="38" t="s">
        <v>26</v>
      </c>
      <c r="C1327" s="38" t="s">
        <v>26</v>
      </c>
      <c r="D1327" s="36" t="s">
        <v>1863</v>
      </c>
      <c r="E1327" s="110" t="s">
        <v>38</v>
      </c>
      <c r="F1327" s="39" t="s">
        <v>379</v>
      </c>
      <c r="G1327" s="37" t="s">
        <v>386</v>
      </c>
      <c r="H1327" s="59" t="str">
        <f>Table1[[#This Row],[Tabela]]&amp;Table1[[#This Row],[Campo]]</f>
        <v>lt002_instrumentmthd_usd_instrmnt_scp_2</v>
      </c>
      <c r="I1327" s="2" t="s">
        <v>2321</v>
      </c>
      <c r="J1327" s="44">
        <f>VLOOKUP(Table1[[#This Row],[Status]],Auxiliar!$B$16:$C$24,2,0)</f>
        <v>3</v>
      </c>
      <c r="K1327" s="44" t="s">
        <v>1170</v>
      </c>
      <c r="L1327" s="45" t="s">
        <v>1176</v>
      </c>
      <c r="M1327" s="20" t="s">
        <v>1177</v>
      </c>
      <c r="N1327" s="47">
        <v>45667</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6">
        <f>+VLOOKUP(CONCATENATE(Table1[[#This Row],[Tabela]],Table1[[#This Row],[Campo]]),'2. Status Detalhe Campos FY24'!A:J,9,FALSE)</f>
        <v>0</v>
      </c>
    </row>
    <row r="1328" spans="2:24" ht="17.850000000000001" hidden="1" customHeight="1">
      <c r="B1328" s="38" t="s">
        <v>26</v>
      </c>
      <c r="C1328" s="38" t="s">
        <v>26</v>
      </c>
      <c r="D1328" s="38" t="s">
        <v>1863</v>
      </c>
      <c r="E1328" s="38" t="s">
        <v>38</v>
      </c>
      <c r="F1328" s="38" t="s">
        <v>379</v>
      </c>
      <c r="G1328" s="38" t="s">
        <v>386</v>
      </c>
      <c r="H1328" s="58" t="str">
        <f>Table1[[#This Row],[Tabela]]&amp;Table1[[#This Row],[Campo]]</f>
        <v>lt002_instrumentmthd_usd_instrmnt_scp_2</v>
      </c>
      <c r="I1328" s="2" t="s">
        <v>2321</v>
      </c>
      <c r="J1328" s="44">
        <f>VLOOKUP(Table1[[#This Row],[Status]],Auxiliar!$B$16:$C$24,2,0)</f>
        <v>3</v>
      </c>
      <c r="K1328" s="44" t="s">
        <v>1171</v>
      </c>
      <c r="L1328" s="45" t="s">
        <v>1176</v>
      </c>
      <c r="M1328" s="20" t="s">
        <v>1177</v>
      </c>
      <c r="N1328" s="47">
        <v>45667</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6">
        <f>+VLOOKUP(CONCATENATE(Table1[[#This Row],[Tabela]],Table1[[#This Row],[Campo]]),'2. Status Detalhe Campos FY24'!A:J,9,FALSE)</f>
        <v>0</v>
      </c>
    </row>
    <row r="1329" spans="2:24" ht="35.1" hidden="1" customHeight="1">
      <c r="B1329" s="38" t="s">
        <v>26</v>
      </c>
      <c r="C1329" s="38" t="s">
        <v>26</v>
      </c>
      <c r="D1329" s="38" t="s">
        <v>1863</v>
      </c>
      <c r="E1329" s="38" t="s">
        <v>38</v>
      </c>
      <c r="F1329" s="38" t="s">
        <v>379</v>
      </c>
      <c r="G1329" s="38" t="s">
        <v>386</v>
      </c>
      <c r="H1329" s="58" t="str">
        <f>Table1[[#This Row],[Tabela]]&amp;Table1[[#This Row],[Campo]]</f>
        <v>lt002_instrumentmthd_usd_instrmnt_scp_2</v>
      </c>
      <c r="I1329" s="2" t="s">
        <v>2321</v>
      </c>
      <c r="J1329" s="44">
        <f>VLOOKUP(Table1[[#This Row],[Status]],Auxiliar!$B$16:$C$24,2,0)</f>
        <v>3</v>
      </c>
      <c r="K1329" s="44" t="s">
        <v>1173</v>
      </c>
      <c r="L1329" s="45" t="s">
        <v>1176</v>
      </c>
      <c r="M1329" s="20" t="s">
        <v>1177</v>
      </c>
      <c r="N1329" s="47">
        <v>45667</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6">
        <f>+VLOOKUP(CONCATENATE(Table1[[#This Row],[Tabela]],Table1[[#This Row],[Campo]]),'2. Status Detalhe Campos FY24'!A:J,9,FALSE)</f>
        <v>0</v>
      </c>
    </row>
    <row r="1330" spans="2:24" ht="17.850000000000001" hidden="1" customHeight="1">
      <c r="B1330" s="38" t="s">
        <v>26</v>
      </c>
      <c r="C1330" s="38" t="s">
        <v>26</v>
      </c>
      <c r="D1330" s="36" t="s">
        <v>1863</v>
      </c>
      <c r="E1330" s="110" t="s">
        <v>38</v>
      </c>
      <c r="F1330" s="39" t="s">
        <v>379</v>
      </c>
      <c r="G1330" s="37" t="s">
        <v>387</v>
      </c>
      <c r="H1330" s="59" t="str">
        <f>Table1[[#This Row],[Tabela]]&amp;Table1[[#This Row],[Campo]]</f>
        <v>lt002_instrumentmthd_usd_instrmnt_scp_3</v>
      </c>
      <c r="I1330" s="2" t="s">
        <v>2321</v>
      </c>
      <c r="J1330" s="44">
        <f>VLOOKUP(Table1[[#This Row],[Status]],Auxiliar!$B$16:$C$24,2,0)</f>
        <v>3</v>
      </c>
      <c r="K1330" s="44" t="s">
        <v>1170</v>
      </c>
      <c r="L1330" s="45" t="s">
        <v>1176</v>
      </c>
      <c r="M1330" s="20" t="s">
        <v>1177</v>
      </c>
      <c r="N1330" s="47">
        <v>45667</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6">
        <f>+VLOOKUP(CONCATENATE(Table1[[#This Row],[Tabela]],Table1[[#This Row],[Campo]]),'2. Status Detalhe Campos FY24'!A:J,9,FALSE)</f>
        <v>0</v>
      </c>
    </row>
    <row r="1331" spans="2:24" ht="17.850000000000001" hidden="1" customHeight="1">
      <c r="B1331" s="38" t="s">
        <v>26</v>
      </c>
      <c r="C1331" s="38" t="s">
        <v>26</v>
      </c>
      <c r="D1331" s="38" t="s">
        <v>1863</v>
      </c>
      <c r="E1331" s="38" t="s">
        <v>38</v>
      </c>
      <c r="F1331" s="38" t="s">
        <v>379</v>
      </c>
      <c r="G1331" s="38" t="s">
        <v>387</v>
      </c>
      <c r="H1331" s="58" t="str">
        <f>Table1[[#This Row],[Tabela]]&amp;Table1[[#This Row],[Campo]]</f>
        <v>lt002_instrumentmthd_usd_instrmnt_scp_3</v>
      </c>
      <c r="I1331" s="2" t="s">
        <v>2321</v>
      </c>
      <c r="J1331" s="44">
        <f>VLOOKUP(Table1[[#This Row],[Status]],Auxiliar!$B$16:$C$24,2,0)</f>
        <v>3</v>
      </c>
      <c r="K1331" s="44" t="s">
        <v>1171</v>
      </c>
      <c r="L1331" s="45" t="s">
        <v>1176</v>
      </c>
      <c r="M1331" s="20" t="s">
        <v>1177</v>
      </c>
      <c r="N1331" s="47">
        <v>45667</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6">
        <f>+VLOOKUP(CONCATENATE(Table1[[#This Row],[Tabela]],Table1[[#This Row],[Campo]]),'2. Status Detalhe Campos FY24'!A:J,9,FALSE)</f>
        <v>0</v>
      </c>
    </row>
    <row r="1332" spans="2:24" ht="17.850000000000001" hidden="1" customHeight="1">
      <c r="B1332" s="38" t="s">
        <v>26</v>
      </c>
      <c r="C1332" s="38" t="s">
        <v>26</v>
      </c>
      <c r="D1332" s="38" t="s">
        <v>1863</v>
      </c>
      <c r="E1332" s="38" t="s">
        <v>38</v>
      </c>
      <c r="F1332" s="38" t="s">
        <v>379</v>
      </c>
      <c r="G1332" s="38" t="s">
        <v>387</v>
      </c>
      <c r="H1332" s="58" t="str">
        <f>Table1[[#This Row],[Tabela]]&amp;Table1[[#This Row],[Campo]]</f>
        <v>lt002_instrumentmthd_usd_instrmnt_scp_3</v>
      </c>
      <c r="I1332" s="2" t="s">
        <v>2321</v>
      </c>
      <c r="J1332" s="44">
        <f>VLOOKUP(Table1[[#This Row],[Status]],Auxiliar!$B$16:$C$24,2,0)</f>
        <v>3</v>
      </c>
      <c r="K1332" s="44" t="s">
        <v>1173</v>
      </c>
      <c r="L1332" s="45" t="s">
        <v>1176</v>
      </c>
      <c r="M1332" s="20" t="s">
        <v>1177</v>
      </c>
      <c r="N1332" s="47">
        <v>45667</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6">
        <f>+VLOOKUP(CONCATENATE(Table1[[#This Row],[Tabela]],Table1[[#This Row],[Campo]]),'2. Status Detalhe Campos FY24'!A:J,9,FALSE)</f>
        <v>0</v>
      </c>
    </row>
    <row r="1333" spans="2:24" ht="17.850000000000001" hidden="1" customHeight="1">
      <c r="B1333" s="38" t="s">
        <v>26</v>
      </c>
      <c r="C1333" s="38" t="s">
        <v>26</v>
      </c>
      <c r="D1333" s="2" t="s">
        <v>38</v>
      </c>
      <c r="E1333" s="39" t="s">
        <v>38</v>
      </c>
      <c r="F1333" s="39" t="s">
        <v>1863</v>
      </c>
      <c r="G1333" s="39" t="s">
        <v>390</v>
      </c>
      <c r="H1333" s="59" t="str">
        <f>Table1[[#This Row],[Tabela]]&amp;Table1[[#This Row],[Campo]]</f>
        <v>lt827_mthd_usd_instrmntambito</v>
      </c>
      <c r="I1333" s="2" t="s">
        <v>612</v>
      </c>
      <c r="J1333" s="44">
        <f>VLOOKUP(Table1[[#This Row],[Status]],Auxiliar!$B$16:$C$24,2,0)</f>
        <v>1</v>
      </c>
      <c r="K1333" s="44" t="s">
        <v>1170</v>
      </c>
      <c r="L1333" s="45" t="s">
        <v>1176</v>
      </c>
      <c r="M1333" s="20" t="s">
        <v>1177</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50000000000001" hidden="1" customHeight="1">
      <c r="B1334" s="38" t="s">
        <v>26</v>
      </c>
      <c r="C1334" s="38" t="s">
        <v>26</v>
      </c>
      <c r="D1334" s="2" t="s">
        <v>38</v>
      </c>
      <c r="E1334" s="38" t="s">
        <v>38</v>
      </c>
      <c r="F1334" s="38" t="s">
        <v>1863</v>
      </c>
      <c r="G1334" s="38" t="s">
        <v>390</v>
      </c>
      <c r="H1334" s="58" t="str">
        <f>Table1[[#This Row],[Tabela]]&amp;Table1[[#This Row],[Campo]]</f>
        <v>lt827_mthd_usd_instrmntambito</v>
      </c>
      <c r="I1334" s="2" t="s">
        <v>612</v>
      </c>
      <c r="J1334" s="44">
        <f>VLOOKUP(Table1[[#This Row],[Status]],Auxiliar!$B$16:$C$24,2,0)</f>
        <v>1</v>
      </c>
      <c r="K1334" s="44" t="s">
        <v>1171</v>
      </c>
      <c r="L1334" s="45" t="s">
        <v>1176</v>
      </c>
      <c r="M1334" s="20" t="s">
        <v>1177</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50000000000001" hidden="1" customHeight="1">
      <c r="B1335" s="38" t="s">
        <v>26</v>
      </c>
      <c r="C1335" s="38" t="s">
        <v>26</v>
      </c>
      <c r="D1335" s="2" t="s">
        <v>38</v>
      </c>
      <c r="E1335" s="38" t="s">
        <v>38</v>
      </c>
      <c r="F1335" s="38" t="s">
        <v>1863</v>
      </c>
      <c r="G1335" s="38" t="s">
        <v>390</v>
      </c>
      <c r="H1335" s="58" t="str">
        <f>Table1[[#This Row],[Tabela]]&amp;Table1[[#This Row],[Campo]]</f>
        <v>lt827_mthd_usd_instrmntambito</v>
      </c>
      <c r="I1335" s="2" t="s">
        <v>612</v>
      </c>
      <c r="J1335" s="44">
        <f>VLOOKUP(Table1[[#This Row],[Status]],Auxiliar!$B$16:$C$24,2,0)</f>
        <v>1</v>
      </c>
      <c r="K1335" s="44" t="s">
        <v>1173</v>
      </c>
      <c r="L1335" s="45" t="s">
        <v>1176</v>
      </c>
      <c r="M1335" s="20" t="s">
        <v>1177</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50000000000001" hidden="1" customHeight="1">
      <c r="B1336" s="38" t="s">
        <v>26</v>
      </c>
      <c r="C1336" s="38" t="s">
        <v>26</v>
      </c>
      <c r="D1336" s="2" t="s">
        <v>38</v>
      </c>
      <c r="E1336" s="39" t="s">
        <v>38</v>
      </c>
      <c r="F1336" s="39" t="s">
        <v>1863</v>
      </c>
      <c r="G1336" s="39" t="s">
        <v>208</v>
      </c>
      <c r="H1336" s="59" t="str">
        <f>Table1[[#This Row],[Tabela]]&amp;Table1[[#This Row],[Campo]]</f>
        <v>lt827_mthd_usd_instrmntref_date</v>
      </c>
      <c r="I1336" s="2" t="s">
        <v>612</v>
      </c>
      <c r="J1336" s="44">
        <f>VLOOKUP(Table1[[#This Row],[Status]],Auxiliar!$B$16:$C$24,2,0)</f>
        <v>1</v>
      </c>
      <c r="K1336" s="44" t="s">
        <v>1170</v>
      </c>
      <c r="L1336" s="45" t="s">
        <v>1176</v>
      </c>
      <c r="M1336" s="20" t="s">
        <v>1177</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50000000000001" hidden="1" customHeight="1">
      <c r="B1337" s="38" t="s">
        <v>26</v>
      </c>
      <c r="C1337" s="38" t="s">
        <v>26</v>
      </c>
      <c r="D1337" s="2" t="s">
        <v>38</v>
      </c>
      <c r="E1337" s="38" t="s">
        <v>38</v>
      </c>
      <c r="F1337" s="38" t="s">
        <v>1863</v>
      </c>
      <c r="G1337" s="38" t="s">
        <v>208</v>
      </c>
      <c r="H1337" s="58" t="str">
        <f>Table1[[#This Row],[Tabela]]&amp;Table1[[#This Row],[Campo]]</f>
        <v>lt827_mthd_usd_instrmntref_date</v>
      </c>
      <c r="I1337" s="2" t="s">
        <v>612</v>
      </c>
      <c r="J1337" s="44">
        <f>VLOOKUP(Table1[[#This Row],[Status]],Auxiliar!$B$16:$C$24,2,0)</f>
        <v>1</v>
      </c>
      <c r="K1337" s="44" t="s">
        <v>1171</v>
      </c>
      <c r="L1337" s="45" t="s">
        <v>1176</v>
      </c>
      <c r="M1337" s="20" t="s">
        <v>1177</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50000000000001" hidden="1" customHeight="1">
      <c r="B1338" s="38" t="s">
        <v>26</v>
      </c>
      <c r="C1338" s="38" t="s">
        <v>26</v>
      </c>
      <c r="D1338" s="2" t="s">
        <v>38</v>
      </c>
      <c r="E1338" s="38" t="s">
        <v>38</v>
      </c>
      <c r="F1338" s="38" t="s">
        <v>1863</v>
      </c>
      <c r="G1338" s="38" t="s">
        <v>208</v>
      </c>
      <c r="H1338" s="58" t="str">
        <f>Table1[[#This Row],[Tabela]]&amp;Table1[[#This Row],[Campo]]</f>
        <v>lt827_mthd_usd_instrmntref_date</v>
      </c>
      <c r="I1338" s="2" t="s">
        <v>612</v>
      </c>
      <c r="J1338" s="44">
        <f>VLOOKUP(Table1[[#This Row],[Status]],Auxiliar!$B$16:$C$24,2,0)</f>
        <v>1</v>
      </c>
      <c r="K1338" s="44" t="s">
        <v>1173</v>
      </c>
      <c r="L1338" s="45" t="s">
        <v>1176</v>
      </c>
      <c r="M1338" s="20" t="s">
        <v>1177</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50000000000001" hidden="1" customHeight="1">
      <c r="B1339" s="38" t="s">
        <v>26</v>
      </c>
      <c r="C1339" s="38" t="s">
        <v>26</v>
      </c>
      <c r="D1339" s="2" t="s">
        <v>38</v>
      </c>
      <c r="E1339" s="39" t="s">
        <v>38</v>
      </c>
      <c r="F1339" s="39" t="s">
        <v>1863</v>
      </c>
      <c r="G1339" s="39" t="s">
        <v>211</v>
      </c>
      <c r="H1339" s="59" t="str">
        <f>Table1[[#This Row],[Tabela]]&amp;Table1[[#This Row],[Campo]]</f>
        <v>lt827_mthd_usd_instrmntordem</v>
      </c>
      <c r="I1339" s="2" t="s">
        <v>612</v>
      </c>
      <c r="J1339" s="44">
        <f>VLOOKUP(Table1[[#This Row],[Status]],Auxiliar!$B$16:$C$24,2,0)</f>
        <v>1</v>
      </c>
      <c r="K1339" s="44" t="s">
        <v>1170</v>
      </c>
      <c r="L1339" s="45" t="s">
        <v>1176</v>
      </c>
      <c r="M1339" s="20" t="s">
        <v>1177</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50000000000001" hidden="1" customHeight="1">
      <c r="B1340" s="38" t="s">
        <v>26</v>
      </c>
      <c r="C1340" s="38" t="s">
        <v>26</v>
      </c>
      <c r="D1340" s="2" t="s">
        <v>38</v>
      </c>
      <c r="E1340" s="38" t="s">
        <v>38</v>
      </c>
      <c r="F1340" s="38" t="s">
        <v>1863</v>
      </c>
      <c r="G1340" s="38" t="s">
        <v>211</v>
      </c>
      <c r="H1340" s="58" t="str">
        <f>Table1[[#This Row],[Tabela]]&amp;Table1[[#This Row],[Campo]]</f>
        <v>lt827_mthd_usd_instrmntordem</v>
      </c>
      <c r="I1340" s="2" t="s">
        <v>612</v>
      </c>
      <c r="J1340" s="44">
        <f>VLOOKUP(Table1[[#This Row],[Status]],Auxiliar!$B$16:$C$24,2,0)</f>
        <v>1</v>
      </c>
      <c r="K1340" s="44" t="s">
        <v>1171</v>
      </c>
      <c r="L1340" s="45" t="s">
        <v>1176</v>
      </c>
      <c r="M1340" s="20" t="s">
        <v>1177</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50000000000001" hidden="1" customHeight="1">
      <c r="B1341" s="38" t="s">
        <v>26</v>
      </c>
      <c r="C1341" s="38" t="s">
        <v>26</v>
      </c>
      <c r="D1341" s="2" t="s">
        <v>38</v>
      </c>
      <c r="E1341" s="38" t="s">
        <v>38</v>
      </c>
      <c r="F1341" s="38" t="s">
        <v>1863</v>
      </c>
      <c r="G1341" s="38" t="s">
        <v>211</v>
      </c>
      <c r="H1341" s="58" t="str">
        <f>Table1[[#This Row],[Tabela]]&amp;Table1[[#This Row],[Campo]]</f>
        <v>lt827_mthd_usd_instrmntordem</v>
      </c>
      <c r="I1341" s="2" t="s">
        <v>612</v>
      </c>
      <c r="J1341" s="44">
        <f>VLOOKUP(Table1[[#This Row],[Status]],Auxiliar!$B$16:$C$24,2,0)</f>
        <v>1</v>
      </c>
      <c r="K1341" s="44" t="s">
        <v>1173</v>
      </c>
      <c r="L1341" s="45" t="s">
        <v>1176</v>
      </c>
      <c r="M1341" s="20" t="s">
        <v>1177</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50000000000001" hidden="1" customHeight="1">
      <c r="B1342" s="38" t="s">
        <v>26</v>
      </c>
      <c r="C1342" s="38" t="s">
        <v>26</v>
      </c>
      <c r="D1342" s="2" t="s">
        <v>38</v>
      </c>
      <c r="E1342" s="39" t="s">
        <v>38</v>
      </c>
      <c r="F1342" s="39" t="s">
        <v>1863</v>
      </c>
      <c r="G1342" s="39" t="s">
        <v>391</v>
      </c>
      <c r="H1342" s="59" t="str">
        <f>Table1[[#This Row],[Tabela]]&amp;Table1[[#This Row],[Campo]]</f>
        <v>lt827_mthd_usd_instrmnttabela</v>
      </c>
      <c r="I1342" s="2" t="s">
        <v>612</v>
      </c>
      <c r="J1342" s="44">
        <f>VLOOKUP(Table1[[#This Row],[Status]],Auxiliar!$B$16:$C$24,2,0)</f>
        <v>1</v>
      </c>
      <c r="K1342" s="44" t="s">
        <v>1170</v>
      </c>
      <c r="L1342" s="45" t="s">
        <v>1176</v>
      </c>
      <c r="M1342" s="20" t="s">
        <v>1177</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50000000000001" hidden="1" customHeight="1">
      <c r="B1343" s="38" t="s">
        <v>26</v>
      </c>
      <c r="C1343" s="38" t="s">
        <v>26</v>
      </c>
      <c r="D1343" s="2" t="s">
        <v>38</v>
      </c>
      <c r="E1343" s="38" t="s">
        <v>38</v>
      </c>
      <c r="F1343" s="38" t="s">
        <v>1863</v>
      </c>
      <c r="G1343" s="38" t="s">
        <v>391</v>
      </c>
      <c r="H1343" s="58" t="str">
        <f>Table1[[#This Row],[Tabela]]&amp;Table1[[#This Row],[Campo]]</f>
        <v>lt827_mthd_usd_instrmnttabela</v>
      </c>
      <c r="I1343" s="2" t="s">
        <v>612</v>
      </c>
      <c r="J1343" s="44">
        <f>VLOOKUP(Table1[[#This Row],[Status]],Auxiliar!$B$16:$C$24,2,0)</f>
        <v>1</v>
      </c>
      <c r="K1343" s="44" t="s">
        <v>1171</v>
      </c>
      <c r="L1343" s="45" t="s">
        <v>1176</v>
      </c>
      <c r="M1343" s="20" t="s">
        <v>1177</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50000000000001" hidden="1" customHeight="1">
      <c r="B1344" s="38" t="s">
        <v>26</v>
      </c>
      <c r="C1344" s="38" t="s">
        <v>26</v>
      </c>
      <c r="D1344" s="2" t="s">
        <v>38</v>
      </c>
      <c r="E1344" s="38" t="s">
        <v>38</v>
      </c>
      <c r="F1344" s="38" t="s">
        <v>1863</v>
      </c>
      <c r="G1344" s="38" t="s">
        <v>391</v>
      </c>
      <c r="H1344" s="58" t="str">
        <f>Table1[[#This Row],[Tabela]]&amp;Table1[[#This Row],[Campo]]</f>
        <v>lt827_mthd_usd_instrmnttabela</v>
      </c>
      <c r="I1344" s="2" t="s">
        <v>612</v>
      </c>
      <c r="J1344" s="44">
        <f>VLOOKUP(Table1[[#This Row],[Status]],Auxiliar!$B$16:$C$24,2,0)</f>
        <v>1</v>
      </c>
      <c r="K1344" s="44" t="s">
        <v>1173</v>
      </c>
      <c r="L1344" s="45" t="s">
        <v>1176</v>
      </c>
      <c r="M1344" s="20" t="s">
        <v>1177</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50000000000001" hidden="1" customHeight="1">
      <c r="B1345" s="38" t="s">
        <v>26</v>
      </c>
      <c r="C1345" s="38" t="s">
        <v>26</v>
      </c>
      <c r="D1345" s="2" t="s">
        <v>38</v>
      </c>
      <c r="E1345" s="39" t="s">
        <v>38</v>
      </c>
      <c r="F1345" s="39" t="s">
        <v>1863</v>
      </c>
      <c r="G1345" s="37" t="s">
        <v>319</v>
      </c>
      <c r="H1345" s="59" t="str">
        <f>Table1[[#This Row],[Tabela]]&amp;Table1[[#This Row],[Campo]]</f>
        <v>lt827_mthd_usd_instrmntorigem_scp1_emss</v>
      </c>
      <c r="I1345" s="2" t="s">
        <v>612</v>
      </c>
      <c r="J1345" s="44">
        <f>VLOOKUP(Table1[[#This Row],[Status]],Auxiliar!$B$16:$C$24,2,0)</f>
        <v>1</v>
      </c>
      <c r="K1345" s="44" t="s">
        <v>1170</v>
      </c>
      <c r="L1345" s="45" t="s">
        <v>1176</v>
      </c>
      <c r="M1345" s="20" t="s">
        <v>1177</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50000000000001" hidden="1" customHeight="1">
      <c r="B1346" s="38" t="s">
        <v>26</v>
      </c>
      <c r="C1346" s="38" t="s">
        <v>26</v>
      </c>
      <c r="D1346" s="2" t="s">
        <v>38</v>
      </c>
      <c r="E1346" s="38" t="s">
        <v>38</v>
      </c>
      <c r="F1346" s="38" t="s">
        <v>1863</v>
      </c>
      <c r="G1346" s="38" t="s">
        <v>319</v>
      </c>
      <c r="H1346" s="58" t="str">
        <f>Table1[[#This Row],[Tabela]]&amp;Table1[[#This Row],[Campo]]</f>
        <v>lt827_mthd_usd_instrmntorigem_scp1_emss</v>
      </c>
      <c r="I1346" s="2" t="s">
        <v>612</v>
      </c>
      <c r="J1346" s="44">
        <f>VLOOKUP(Table1[[#This Row],[Status]],Auxiliar!$B$16:$C$24,2,0)</f>
        <v>1</v>
      </c>
      <c r="K1346" s="44" t="s">
        <v>1171</v>
      </c>
      <c r="L1346" s="45" t="s">
        <v>1176</v>
      </c>
      <c r="M1346" s="20" t="s">
        <v>1177</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50000000000001" hidden="1" customHeight="1">
      <c r="B1347" s="38" t="s">
        <v>26</v>
      </c>
      <c r="C1347" s="38" t="s">
        <v>26</v>
      </c>
      <c r="D1347" s="2" t="s">
        <v>38</v>
      </c>
      <c r="E1347" s="38" t="s">
        <v>38</v>
      </c>
      <c r="F1347" s="38" t="s">
        <v>1863</v>
      </c>
      <c r="G1347" s="38" t="s">
        <v>319</v>
      </c>
      <c r="H1347" s="58" t="str">
        <f>Table1[[#This Row],[Tabela]]&amp;Table1[[#This Row],[Campo]]</f>
        <v>lt827_mthd_usd_instrmntorigem_scp1_emss</v>
      </c>
      <c r="I1347" s="2" t="s">
        <v>612</v>
      </c>
      <c r="J1347" s="44">
        <f>VLOOKUP(Table1[[#This Row],[Status]],Auxiliar!$B$16:$C$24,2,0)</f>
        <v>1</v>
      </c>
      <c r="K1347" s="44" t="s">
        <v>1173</v>
      </c>
      <c r="L1347" s="45" t="s">
        <v>1176</v>
      </c>
      <c r="M1347" s="20" t="s">
        <v>1177</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50000000000001" hidden="1" customHeight="1">
      <c r="B1348" s="38" t="s">
        <v>26</v>
      </c>
      <c r="C1348" s="38" t="s">
        <v>26</v>
      </c>
      <c r="D1348" s="2" t="s">
        <v>38</v>
      </c>
      <c r="E1348" s="39" t="s">
        <v>38</v>
      </c>
      <c r="F1348" s="39" t="s">
        <v>1863</v>
      </c>
      <c r="G1348" s="37" t="s">
        <v>320</v>
      </c>
      <c r="H1348" s="59" t="str">
        <f>Table1[[#This Row],[Tabela]]&amp;Table1[[#This Row],[Campo]]</f>
        <v>lt827_mthd_usd_instrmntorigem_scp2_emss</v>
      </c>
      <c r="I1348" s="2" t="s">
        <v>612</v>
      </c>
      <c r="J1348" s="44">
        <f>VLOOKUP(Table1[[#This Row],[Status]],Auxiliar!$B$16:$C$24,2,0)</f>
        <v>1</v>
      </c>
      <c r="K1348" s="44" t="s">
        <v>1170</v>
      </c>
      <c r="L1348" s="45" t="s">
        <v>1176</v>
      </c>
      <c r="M1348" s="20" t="s">
        <v>1177</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50000000000001" hidden="1" customHeight="1">
      <c r="B1349" s="38" t="s">
        <v>26</v>
      </c>
      <c r="C1349" s="38" t="s">
        <v>26</v>
      </c>
      <c r="D1349" s="2" t="s">
        <v>38</v>
      </c>
      <c r="E1349" s="38" t="s">
        <v>38</v>
      </c>
      <c r="F1349" s="38" t="s">
        <v>1863</v>
      </c>
      <c r="G1349" s="38" t="s">
        <v>320</v>
      </c>
      <c r="H1349" s="58" t="str">
        <f>Table1[[#This Row],[Tabela]]&amp;Table1[[#This Row],[Campo]]</f>
        <v>lt827_mthd_usd_instrmntorigem_scp2_emss</v>
      </c>
      <c r="I1349" s="2" t="s">
        <v>612</v>
      </c>
      <c r="J1349" s="44">
        <f>VLOOKUP(Table1[[#This Row],[Status]],Auxiliar!$B$16:$C$24,2,0)</f>
        <v>1</v>
      </c>
      <c r="K1349" s="44" t="s">
        <v>1171</v>
      </c>
      <c r="L1349" s="45" t="s">
        <v>1176</v>
      </c>
      <c r="M1349" s="20" t="s">
        <v>1177</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50000000000001" hidden="1" customHeight="1">
      <c r="B1350" s="38" t="s">
        <v>26</v>
      </c>
      <c r="C1350" s="38" t="s">
        <v>26</v>
      </c>
      <c r="D1350" s="2" t="s">
        <v>38</v>
      </c>
      <c r="E1350" s="38" t="s">
        <v>38</v>
      </c>
      <c r="F1350" s="38" t="s">
        <v>1863</v>
      </c>
      <c r="G1350" s="38" t="s">
        <v>320</v>
      </c>
      <c r="H1350" s="58" t="str">
        <f>Table1[[#This Row],[Tabela]]&amp;Table1[[#This Row],[Campo]]</f>
        <v>lt827_mthd_usd_instrmntorigem_scp2_emss</v>
      </c>
      <c r="I1350" s="2" t="s">
        <v>612</v>
      </c>
      <c r="J1350" s="44">
        <f>VLOOKUP(Table1[[#This Row],[Status]],Auxiliar!$B$16:$C$24,2,0)</f>
        <v>1</v>
      </c>
      <c r="K1350" s="44" t="s">
        <v>1173</v>
      </c>
      <c r="L1350" s="45" t="s">
        <v>1176</v>
      </c>
      <c r="M1350" s="20" t="s">
        <v>1177</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50000000000001" hidden="1" customHeight="1">
      <c r="B1351" s="38" t="s">
        <v>26</v>
      </c>
      <c r="C1351" s="38" t="s">
        <v>26</v>
      </c>
      <c r="D1351" s="2" t="s">
        <v>38</v>
      </c>
      <c r="E1351" s="39" t="s">
        <v>38</v>
      </c>
      <c r="F1351" s="39" t="s">
        <v>1863</v>
      </c>
      <c r="G1351" s="37" t="s">
        <v>321</v>
      </c>
      <c r="H1351" s="59" t="str">
        <f>Table1[[#This Row],[Tabela]]&amp;Table1[[#This Row],[Campo]]</f>
        <v>lt827_mthd_usd_instrmntorigem_scp3_emss</v>
      </c>
      <c r="I1351" s="2" t="s">
        <v>612</v>
      </c>
      <c r="J1351" s="44">
        <f>VLOOKUP(Table1[[#This Row],[Status]],Auxiliar!$B$16:$C$24,2,0)</f>
        <v>1</v>
      </c>
      <c r="K1351" s="44" t="s">
        <v>1170</v>
      </c>
      <c r="L1351" s="45" t="s">
        <v>1176</v>
      </c>
      <c r="M1351" s="20" t="s">
        <v>1177</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50000000000001" hidden="1" customHeight="1">
      <c r="B1352" s="38" t="s">
        <v>26</v>
      </c>
      <c r="C1352" s="38" t="s">
        <v>26</v>
      </c>
      <c r="D1352" s="2" t="s">
        <v>38</v>
      </c>
      <c r="E1352" s="38" t="s">
        <v>38</v>
      </c>
      <c r="F1352" s="38" t="s">
        <v>1863</v>
      </c>
      <c r="G1352" s="38" t="s">
        <v>321</v>
      </c>
      <c r="H1352" s="58" t="str">
        <f>Table1[[#This Row],[Tabela]]&amp;Table1[[#This Row],[Campo]]</f>
        <v>lt827_mthd_usd_instrmntorigem_scp3_emss</v>
      </c>
      <c r="I1352" s="2" t="s">
        <v>612</v>
      </c>
      <c r="J1352" s="44">
        <f>VLOOKUP(Table1[[#This Row],[Status]],Auxiliar!$B$16:$C$24,2,0)</f>
        <v>1</v>
      </c>
      <c r="K1352" s="44" t="s">
        <v>1171</v>
      </c>
      <c r="L1352" s="45" t="s">
        <v>1176</v>
      </c>
      <c r="M1352" s="20" t="s">
        <v>1177</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50000000000001" hidden="1" customHeight="1">
      <c r="B1353" s="38" t="s">
        <v>26</v>
      </c>
      <c r="C1353" s="38" t="s">
        <v>26</v>
      </c>
      <c r="D1353" s="2" t="s">
        <v>38</v>
      </c>
      <c r="E1353" s="38" t="s">
        <v>38</v>
      </c>
      <c r="F1353" s="38" t="s">
        <v>1863</v>
      </c>
      <c r="G1353" s="38" t="s">
        <v>321</v>
      </c>
      <c r="H1353" s="58" t="str">
        <f>Table1[[#This Row],[Tabela]]&amp;Table1[[#This Row],[Campo]]</f>
        <v>lt827_mthd_usd_instrmntorigem_scp3_emss</v>
      </c>
      <c r="I1353" s="2" t="s">
        <v>612</v>
      </c>
      <c r="J1353" s="44">
        <f>VLOOKUP(Table1[[#This Row],[Status]],Auxiliar!$B$16:$C$24,2,0)</f>
        <v>1</v>
      </c>
      <c r="K1353" s="44" t="s">
        <v>1173</v>
      </c>
      <c r="L1353" s="45" t="s">
        <v>1176</v>
      </c>
      <c r="M1353" s="20" t="s">
        <v>1177</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50000000000001" hidden="1" customHeight="1">
      <c r="B1354" s="38" t="s">
        <v>26</v>
      </c>
      <c r="C1354" s="38" t="s">
        <v>26</v>
      </c>
      <c r="D1354" s="2" t="s">
        <v>38</v>
      </c>
      <c r="E1354" s="39" t="s">
        <v>38</v>
      </c>
      <c r="F1354" s="39" t="s">
        <v>1863</v>
      </c>
      <c r="G1354" s="37" t="s">
        <v>385</v>
      </c>
      <c r="H1354" s="59" t="str">
        <f>Table1[[#This Row],[Tabela]]&amp;Table1[[#This Row],[Campo]]</f>
        <v>lt827_mthd_usd_instrmntmthd_usd_instrmnt_scp_1</v>
      </c>
      <c r="I1354" s="2" t="s">
        <v>612</v>
      </c>
      <c r="J1354" s="44">
        <f>VLOOKUP(Table1[[#This Row],[Status]],Auxiliar!$B$16:$C$24,2,0)</f>
        <v>1</v>
      </c>
      <c r="K1354" s="44" t="s">
        <v>1170</v>
      </c>
      <c r="L1354" s="45" t="s">
        <v>1176</v>
      </c>
      <c r="M1354" s="20" t="s">
        <v>1177</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50000000000001" hidden="1" customHeight="1">
      <c r="B1355" s="38" t="s">
        <v>26</v>
      </c>
      <c r="C1355" s="38" t="s">
        <v>26</v>
      </c>
      <c r="D1355" s="2" t="s">
        <v>38</v>
      </c>
      <c r="E1355" s="38" t="s">
        <v>38</v>
      </c>
      <c r="F1355" s="38" t="s">
        <v>1863</v>
      </c>
      <c r="G1355" s="38" t="s">
        <v>385</v>
      </c>
      <c r="H1355" s="58" t="str">
        <f>Table1[[#This Row],[Tabela]]&amp;Table1[[#This Row],[Campo]]</f>
        <v>lt827_mthd_usd_instrmntmthd_usd_instrmnt_scp_1</v>
      </c>
      <c r="I1355" s="2" t="s">
        <v>612</v>
      </c>
      <c r="J1355" s="44">
        <f>VLOOKUP(Table1[[#This Row],[Status]],Auxiliar!$B$16:$C$24,2,0)</f>
        <v>1</v>
      </c>
      <c r="K1355" s="44" t="s">
        <v>1171</v>
      </c>
      <c r="L1355" s="45" t="s">
        <v>1176</v>
      </c>
      <c r="M1355" s="20" t="s">
        <v>1177</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50000000000001" hidden="1" customHeight="1">
      <c r="B1356" s="38" t="s">
        <v>26</v>
      </c>
      <c r="C1356" s="38" t="s">
        <v>26</v>
      </c>
      <c r="D1356" s="2" t="s">
        <v>38</v>
      </c>
      <c r="E1356" s="38" t="s">
        <v>38</v>
      </c>
      <c r="F1356" s="38" t="s">
        <v>1863</v>
      </c>
      <c r="G1356" s="38" t="s">
        <v>385</v>
      </c>
      <c r="H1356" s="58" t="str">
        <f>Table1[[#This Row],[Tabela]]&amp;Table1[[#This Row],[Campo]]</f>
        <v>lt827_mthd_usd_instrmntmthd_usd_instrmnt_scp_1</v>
      </c>
      <c r="I1356" s="2" t="s">
        <v>612</v>
      </c>
      <c r="J1356" s="44">
        <f>VLOOKUP(Table1[[#This Row],[Status]],Auxiliar!$B$16:$C$24,2,0)</f>
        <v>1</v>
      </c>
      <c r="K1356" s="44" t="s">
        <v>1173</v>
      </c>
      <c r="L1356" s="45" t="s">
        <v>1176</v>
      </c>
      <c r="M1356" s="20" t="s">
        <v>1177</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50000000000001" hidden="1" customHeight="1">
      <c r="B1357" s="38" t="s">
        <v>26</v>
      </c>
      <c r="C1357" s="38" t="s">
        <v>26</v>
      </c>
      <c r="D1357" s="2" t="s">
        <v>38</v>
      </c>
      <c r="E1357" s="39" t="s">
        <v>38</v>
      </c>
      <c r="F1357" s="39" t="s">
        <v>1863</v>
      </c>
      <c r="G1357" s="37" t="s">
        <v>386</v>
      </c>
      <c r="H1357" s="59" t="str">
        <f>Table1[[#This Row],[Tabela]]&amp;Table1[[#This Row],[Campo]]</f>
        <v>lt827_mthd_usd_instrmntmthd_usd_instrmnt_scp_2</v>
      </c>
      <c r="I1357" s="2" t="s">
        <v>612</v>
      </c>
      <c r="J1357" s="44">
        <f>VLOOKUP(Table1[[#This Row],[Status]],Auxiliar!$B$16:$C$24,2,0)</f>
        <v>1</v>
      </c>
      <c r="K1357" s="44" t="s">
        <v>1170</v>
      </c>
      <c r="L1357" s="45" t="s">
        <v>1176</v>
      </c>
      <c r="M1357" s="20" t="s">
        <v>1177</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50000000000001" hidden="1" customHeight="1">
      <c r="B1358" s="38" t="s">
        <v>26</v>
      </c>
      <c r="C1358" s="38" t="s">
        <v>26</v>
      </c>
      <c r="D1358" s="2" t="s">
        <v>38</v>
      </c>
      <c r="E1358" s="38" t="s">
        <v>38</v>
      </c>
      <c r="F1358" s="38" t="s">
        <v>1863</v>
      </c>
      <c r="G1358" s="38" t="s">
        <v>386</v>
      </c>
      <c r="H1358" s="58" t="str">
        <f>Table1[[#This Row],[Tabela]]&amp;Table1[[#This Row],[Campo]]</f>
        <v>lt827_mthd_usd_instrmntmthd_usd_instrmnt_scp_2</v>
      </c>
      <c r="I1358" s="2" t="s">
        <v>612</v>
      </c>
      <c r="J1358" s="44">
        <f>VLOOKUP(Table1[[#This Row],[Status]],Auxiliar!$B$16:$C$24,2,0)</f>
        <v>1</v>
      </c>
      <c r="K1358" s="44" t="s">
        <v>1171</v>
      </c>
      <c r="L1358" s="45" t="s">
        <v>1176</v>
      </c>
      <c r="M1358" s="20" t="s">
        <v>1177</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50000000000001" hidden="1" customHeight="1">
      <c r="B1359" s="38" t="s">
        <v>26</v>
      </c>
      <c r="C1359" s="38" t="s">
        <v>26</v>
      </c>
      <c r="D1359" s="2" t="s">
        <v>38</v>
      </c>
      <c r="E1359" s="38" t="s">
        <v>38</v>
      </c>
      <c r="F1359" s="38" t="s">
        <v>1863</v>
      </c>
      <c r="G1359" s="38" t="s">
        <v>386</v>
      </c>
      <c r="H1359" s="58" t="str">
        <f>Table1[[#This Row],[Tabela]]&amp;Table1[[#This Row],[Campo]]</f>
        <v>lt827_mthd_usd_instrmntmthd_usd_instrmnt_scp_2</v>
      </c>
      <c r="I1359" s="2" t="s">
        <v>612</v>
      </c>
      <c r="J1359" s="44">
        <f>VLOOKUP(Table1[[#This Row],[Status]],Auxiliar!$B$16:$C$24,2,0)</f>
        <v>1</v>
      </c>
      <c r="K1359" s="44" t="s">
        <v>1173</v>
      </c>
      <c r="L1359" s="45" t="s">
        <v>1176</v>
      </c>
      <c r="M1359" s="20" t="s">
        <v>1177</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50000000000001" hidden="1" customHeight="1">
      <c r="B1360" s="38" t="s">
        <v>26</v>
      </c>
      <c r="C1360" s="38" t="s">
        <v>26</v>
      </c>
      <c r="D1360" s="2" t="s">
        <v>38</v>
      </c>
      <c r="E1360" s="39" t="s">
        <v>38</v>
      </c>
      <c r="F1360" s="39" t="s">
        <v>1863</v>
      </c>
      <c r="G1360" s="37" t="s">
        <v>387</v>
      </c>
      <c r="H1360" s="59" t="str">
        <f>Table1[[#This Row],[Tabela]]&amp;Table1[[#This Row],[Campo]]</f>
        <v>lt827_mthd_usd_instrmntmthd_usd_instrmnt_scp_3</v>
      </c>
      <c r="I1360" s="2" t="s">
        <v>612</v>
      </c>
      <c r="J1360" s="44">
        <f>VLOOKUP(Table1[[#This Row],[Status]],Auxiliar!$B$16:$C$24,2,0)</f>
        <v>1</v>
      </c>
      <c r="K1360" s="44" t="s">
        <v>1170</v>
      </c>
      <c r="L1360" s="45" t="s">
        <v>1176</v>
      </c>
      <c r="M1360" s="20" t="s">
        <v>1177</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50000000000001" hidden="1" customHeight="1">
      <c r="B1361" s="38" t="s">
        <v>26</v>
      </c>
      <c r="C1361" s="38" t="s">
        <v>26</v>
      </c>
      <c r="D1361" s="2" t="s">
        <v>38</v>
      </c>
      <c r="E1361" s="38" t="s">
        <v>38</v>
      </c>
      <c r="F1361" s="38" t="s">
        <v>1863</v>
      </c>
      <c r="G1361" s="38" t="s">
        <v>387</v>
      </c>
      <c r="H1361" s="58" t="str">
        <f>Table1[[#This Row],[Tabela]]&amp;Table1[[#This Row],[Campo]]</f>
        <v>lt827_mthd_usd_instrmntmthd_usd_instrmnt_scp_3</v>
      </c>
      <c r="I1361" s="2" t="s">
        <v>612</v>
      </c>
      <c r="J1361" s="44">
        <f>VLOOKUP(Table1[[#This Row],[Status]],Auxiliar!$B$16:$C$24,2,0)</f>
        <v>1</v>
      </c>
      <c r="K1361" s="44" t="s">
        <v>1171</v>
      </c>
      <c r="L1361" s="45" t="s">
        <v>1176</v>
      </c>
      <c r="M1361" s="20" t="s">
        <v>1177</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50000000000001" hidden="1" customHeight="1">
      <c r="B1362" s="38" t="s">
        <v>26</v>
      </c>
      <c r="C1362" s="38" t="s">
        <v>26</v>
      </c>
      <c r="D1362" s="2" t="s">
        <v>38</v>
      </c>
      <c r="E1362" s="38" t="s">
        <v>38</v>
      </c>
      <c r="F1362" s="38" t="s">
        <v>1863</v>
      </c>
      <c r="G1362" s="38" t="s">
        <v>387</v>
      </c>
      <c r="H1362" s="58" t="str">
        <f>Table1[[#This Row],[Tabela]]&amp;Table1[[#This Row],[Campo]]</f>
        <v>lt827_mthd_usd_instrmntmthd_usd_instrmnt_scp_3</v>
      </c>
      <c r="I1362" s="2" t="s">
        <v>612</v>
      </c>
      <c r="J1362" s="44">
        <f>VLOOKUP(Table1[[#This Row],[Status]],Auxiliar!$B$16:$C$24,2,0)</f>
        <v>1</v>
      </c>
      <c r="K1362" s="44" t="s">
        <v>1173</v>
      </c>
      <c r="L1362" s="45" t="s">
        <v>1176</v>
      </c>
      <c r="M1362" s="20" t="s">
        <v>1177</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50000000000001" hidden="1" customHeight="1">
      <c r="B1363" s="38" t="s">
        <v>26</v>
      </c>
      <c r="C1363" s="38" t="s">
        <v>26</v>
      </c>
      <c r="D1363" s="2" t="s">
        <v>38</v>
      </c>
      <c r="E1363" s="38" t="s">
        <v>38</v>
      </c>
      <c r="F1363" s="38" t="s">
        <v>1863</v>
      </c>
      <c r="G1363" s="38" t="s">
        <v>1849</v>
      </c>
      <c r="H1363" s="58" t="str">
        <f>Table1[[#This Row],[Tabela]]&amp;Table1[[#This Row],[Campo]]</f>
        <v>lt827_mthd_usd_instrmntpurpose_code</v>
      </c>
      <c r="I1363" s="2" t="s">
        <v>612</v>
      </c>
      <c r="J1363" s="44">
        <f>VLOOKUP(Table1[[#This Row],[Status]],Auxiliar!$B$16:$C$24,2,0)</f>
        <v>1</v>
      </c>
      <c r="K1363" s="44" t="s">
        <v>1170</v>
      </c>
      <c r="L1363" s="45" t="s">
        <v>1176</v>
      </c>
      <c r="M1363" s="20" t="s">
        <v>1177</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50000000000001" hidden="1" customHeight="1">
      <c r="B1364" s="38" t="s">
        <v>26</v>
      </c>
      <c r="C1364" s="38" t="s">
        <v>26</v>
      </c>
      <c r="D1364" s="2" t="s">
        <v>38</v>
      </c>
      <c r="E1364" s="38" t="s">
        <v>38</v>
      </c>
      <c r="F1364" s="38" t="s">
        <v>1863</v>
      </c>
      <c r="G1364" s="38" t="s">
        <v>1849</v>
      </c>
      <c r="H1364" s="58" t="str">
        <f>Table1[[#This Row],[Tabela]]&amp;Table1[[#This Row],[Campo]]</f>
        <v>lt827_mthd_usd_instrmntpurpose_code</v>
      </c>
      <c r="I1364" s="2" t="s">
        <v>612</v>
      </c>
      <c r="J1364" s="44">
        <f>VLOOKUP(Table1[[#This Row],[Status]],Auxiliar!$B$16:$C$24,2,0)</f>
        <v>1</v>
      </c>
      <c r="K1364" s="44" t="s">
        <v>1171</v>
      </c>
      <c r="L1364" s="45" t="s">
        <v>1176</v>
      </c>
      <c r="M1364" s="20" t="s">
        <v>1177</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50000000000001" hidden="1" customHeight="1">
      <c r="B1365" s="38" t="s">
        <v>26</v>
      </c>
      <c r="C1365" s="38" t="s">
        <v>26</v>
      </c>
      <c r="D1365" s="2" t="s">
        <v>38</v>
      </c>
      <c r="E1365" s="38" t="s">
        <v>38</v>
      </c>
      <c r="F1365" s="38" t="s">
        <v>1863</v>
      </c>
      <c r="G1365" s="38" t="s">
        <v>1849</v>
      </c>
      <c r="H1365" s="58" t="str">
        <f>Table1[[#This Row],[Tabela]]&amp;Table1[[#This Row],[Campo]]</f>
        <v>lt827_mthd_usd_instrmntpurpose_code</v>
      </c>
      <c r="I1365" s="2" t="s">
        <v>612</v>
      </c>
      <c r="J1365" s="44">
        <f>VLOOKUP(Table1[[#This Row],[Status]],Auxiliar!$B$16:$C$24,2,0)</f>
        <v>1</v>
      </c>
      <c r="K1365" s="44" t="s">
        <v>1173</v>
      </c>
      <c r="L1365" s="45" t="s">
        <v>1176</v>
      </c>
      <c r="M1365" s="20" t="s">
        <v>1177</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50000000000001" hidden="1" customHeight="1">
      <c r="B1366" s="38" t="s">
        <v>26</v>
      </c>
      <c r="C1366" s="38" t="s">
        <v>26</v>
      </c>
      <c r="D1366" s="2" t="s">
        <v>38</v>
      </c>
      <c r="E1366" s="38" t="s">
        <v>38</v>
      </c>
      <c r="F1366" s="38" t="s">
        <v>1863</v>
      </c>
      <c r="G1366" s="38" t="s">
        <v>480</v>
      </c>
      <c r="H1366" s="58" t="str">
        <f>Table1[[#This Row],[Tabela]]&amp;Table1[[#This Row],[Campo]]</f>
        <v>lt827_mthd_usd_instrmntflg_fin</v>
      </c>
      <c r="I1366" s="2" t="s">
        <v>612</v>
      </c>
      <c r="J1366" s="44">
        <f>VLOOKUP(Table1[[#This Row],[Status]],Auxiliar!$B$16:$C$24,2,0)</f>
        <v>1</v>
      </c>
      <c r="K1366" s="44" t="s">
        <v>1170</v>
      </c>
      <c r="L1366" s="45" t="s">
        <v>1176</v>
      </c>
      <c r="M1366" s="20" t="s">
        <v>1177</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50000000000001" hidden="1" customHeight="1">
      <c r="B1367" s="38" t="s">
        <v>26</v>
      </c>
      <c r="C1367" s="38" t="s">
        <v>26</v>
      </c>
      <c r="D1367" s="2" t="s">
        <v>38</v>
      </c>
      <c r="E1367" s="38" t="s">
        <v>38</v>
      </c>
      <c r="F1367" s="38" t="s">
        <v>1863</v>
      </c>
      <c r="G1367" s="38" t="s">
        <v>480</v>
      </c>
      <c r="H1367" s="58" t="str">
        <f>Table1[[#This Row],[Tabela]]&amp;Table1[[#This Row],[Campo]]</f>
        <v>lt827_mthd_usd_instrmntflg_fin</v>
      </c>
      <c r="I1367" s="2" t="s">
        <v>612</v>
      </c>
      <c r="J1367" s="44">
        <f>VLOOKUP(Table1[[#This Row],[Status]],Auxiliar!$B$16:$C$24,2,0)</f>
        <v>1</v>
      </c>
      <c r="K1367" s="44" t="s">
        <v>1171</v>
      </c>
      <c r="L1367" s="45" t="s">
        <v>1176</v>
      </c>
      <c r="M1367" s="20" t="s">
        <v>1177</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50000000000001" hidden="1" customHeight="1">
      <c r="B1368" s="38" t="s">
        <v>26</v>
      </c>
      <c r="C1368" s="38" t="s">
        <v>26</v>
      </c>
      <c r="D1368" s="2" t="s">
        <v>38</v>
      </c>
      <c r="E1368" s="38" t="s">
        <v>38</v>
      </c>
      <c r="F1368" s="38" t="s">
        <v>1863</v>
      </c>
      <c r="G1368" s="38" t="s">
        <v>480</v>
      </c>
      <c r="H1368" s="58" t="str">
        <f>Table1[[#This Row],[Tabela]]&amp;Table1[[#This Row],[Campo]]</f>
        <v>lt827_mthd_usd_instrmntflg_fin</v>
      </c>
      <c r="I1368" s="2" t="s">
        <v>612</v>
      </c>
      <c r="J1368" s="44">
        <f>VLOOKUP(Table1[[#This Row],[Status]],Auxiliar!$B$16:$C$24,2,0)</f>
        <v>1</v>
      </c>
      <c r="K1368" s="44" t="s">
        <v>1173</v>
      </c>
      <c r="L1368" s="45" t="s">
        <v>1176</v>
      </c>
      <c r="M1368" s="20" t="s">
        <v>1177</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50000000000001" hidden="1" customHeight="1">
      <c r="B1369" s="38" t="s">
        <v>26</v>
      </c>
      <c r="C1369" s="38" t="s">
        <v>26</v>
      </c>
      <c r="D1369" s="2" t="s">
        <v>38</v>
      </c>
      <c r="E1369" s="38" t="s">
        <v>38</v>
      </c>
      <c r="F1369" s="38" t="s">
        <v>1863</v>
      </c>
      <c r="G1369" s="38" t="s">
        <v>1278</v>
      </c>
      <c r="H1369" s="58" t="str">
        <f>Table1[[#This Row],[Tabela]]&amp;Table1[[#This Row],[Campo]]</f>
        <v>lt827_mthd_usd_instrmntflg_exec</v>
      </c>
      <c r="I1369" s="2" t="s">
        <v>612</v>
      </c>
      <c r="J1369" s="44">
        <f>VLOOKUP(Table1[[#This Row],[Status]],Auxiliar!$B$16:$C$24,2,0)</f>
        <v>1</v>
      </c>
      <c r="K1369" s="44" t="s">
        <v>1170</v>
      </c>
      <c r="L1369" s="45" t="s">
        <v>1176</v>
      </c>
      <c r="M1369" s="20" t="s">
        <v>1177</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50000000000001" hidden="1" customHeight="1">
      <c r="B1370" s="38" t="s">
        <v>26</v>
      </c>
      <c r="C1370" s="38" t="s">
        <v>26</v>
      </c>
      <c r="D1370" s="2" t="s">
        <v>38</v>
      </c>
      <c r="E1370" s="38" t="s">
        <v>38</v>
      </c>
      <c r="F1370" s="38" t="s">
        <v>1863</v>
      </c>
      <c r="G1370" s="38" t="s">
        <v>1278</v>
      </c>
      <c r="H1370" s="58" t="str">
        <f>Table1[[#This Row],[Tabela]]&amp;Table1[[#This Row],[Campo]]</f>
        <v>lt827_mthd_usd_instrmntflg_exec</v>
      </c>
      <c r="I1370" s="2" t="s">
        <v>612</v>
      </c>
      <c r="J1370" s="44">
        <f>VLOOKUP(Table1[[#This Row],[Status]],Auxiliar!$B$16:$C$24,2,0)</f>
        <v>1</v>
      </c>
      <c r="K1370" s="44" t="s">
        <v>1171</v>
      </c>
      <c r="L1370" s="45" t="s">
        <v>1176</v>
      </c>
      <c r="M1370" s="20" t="s">
        <v>1177</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50000000000001" hidden="1" customHeight="1">
      <c r="B1371" s="38" t="s">
        <v>26</v>
      </c>
      <c r="C1371" s="38" t="s">
        <v>26</v>
      </c>
      <c r="D1371" s="2" t="s">
        <v>38</v>
      </c>
      <c r="E1371" s="38" t="s">
        <v>38</v>
      </c>
      <c r="F1371" s="38" t="s">
        <v>1863</v>
      </c>
      <c r="G1371" s="38" t="s">
        <v>1278</v>
      </c>
      <c r="H1371" s="58" t="str">
        <f>Table1[[#This Row],[Tabela]]&amp;Table1[[#This Row],[Campo]]</f>
        <v>lt827_mthd_usd_instrmntflg_exec</v>
      </c>
      <c r="I1371" s="2" t="s">
        <v>612</v>
      </c>
      <c r="J1371" s="44">
        <f>VLOOKUP(Table1[[#This Row],[Status]],Auxiliar!$B$16:$C$24,2,0)</f>
        <v>1</v>
      </c>
      <c r="K1371" s="44" t="s">
        <v>1173</v>
      </c>
      <c r="L1371" s="45" t="s">
        <v>1176</v>
      </c>
      <c r="M1371" s="20" t="s">
        <v>1177</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50000000000001" hidden="1" customHeight="1">
      <c r="B1372" s="38" t="s">
        <v>26</v>
      </c>
      <c r="C1372" s="38" t="s">
        <v>26</v>
      </c>
      <c r="D1372" s="2" t="s">
        <v>38</v>
      </c>
      <c r="E1372" s="38" t="s">
        <v>38</v>
      </c>
      <c r="F1372" s="38" t="s">
        <v>1863</v>
      </c>
      <c r="G1372" s="38" t="s">
        <v>479</v>
      </c>
      <c r="H1372" s="58" t="str">
        <f>Table1[[#This Row],[Tabela]]&amp;Table1[[#This Row],[Campo]]</f>
        <v>lt827_mthd_usd_instrmntflg_col</v>
      </c>
      <c r="I1372" s="2" t="s">
        <v>612</v>
      </c>
      <c r="J1372" s="44">
        <f>VLOOKUP(Table1[[#This Row],[Status]],Auxiliar!$B$16:$C$24,2,0)</f>
        <v>1</v>
      </c>
      <c r="K1372" s="44" t="s">
        <v>1170</v>
      </c>
      <c r="L1372" s="45" t="s">
        <v>1176</v>
      </c>
      <c r="M1372" s="20" t="s">
        <v>1177</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50000000000001" hidden="1" customHeight="1">
      <c r="B1373" s="38" t="s">
        <v>26</v>
      </c>
      <c r="C1373" s="38" t="s">
        <v>26</v>
      </c>
      <c r="D1373" s="2" t="s">
        <v>38</v>
      </c>
      <c r="E1373" s="38" t="s">
        <v>38</v>
      </c>
      <c r="F1373" s="38" t="s">
        <v>1863</v>
      </c>
      <c r="G1373" s="38" t="s">
        <v>479</v>
      </c>
      <c r="H1373" s="58" t="str">
        <f>Table1[[#This Row],[Tabela]]&amp;Table1[[#This Row],[Campo]]</f>
        <v>lt827_mthd_usd_instrmntflg_col</v>
      </c>
      <c r="I1373" s="2" t="s">
        <v>612</v>
      </c>
      <c r="J1373" s="44">
        <f>VLOOKUP(Table1[[#This Row],[Status]],Auxiliar!$B$16:$C$24,2,0)</f>
        <v>1</v>
      </c>
      <c r="K1373" s="44" t="s">
        <v>1171</v>
      </c>
      <c r="L1373" s="45" t="s">
        <v>1176</v>
      </c>
      <c r="M1373" s="20" t="s">
        <v>1177</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50000000000001" hidden="1" customHeight="1">
      <c r="B1374" s="38" t="s">
        <v>26</v>
      </c>
      <c r="C1374" s="38" t="s">
        <v>26</v>
      </c>
      <c r="D1374" s="2" t="s">
        <v>38</v>
      </c>
      <c r="E1374" s="38" t="s">
        <v>38</v>
      </c>
      <c r="F1374" s="38" t="s">
        <v>1863</v>
      </c>
      <c r="G1374" s="38" t="s">
        <v>479</v>
      </c>
      <c r="H1374" s="58" t="str">
        <f>Table1[[#This Row],[Tabela]]&amp;Table1[[#This Row],[Campo]]</f>
        <v>lt827_mthd_usd_instrmntflg_col</v>
      </c>
      <c r="I1374" s="2" t="s">
        <v>612</v>
      </c>
      <c r="J1374" s="44">
        <f>VLOOKUP(Table1[[#This Row],[Status]],Auxiliar!$B$16:$C$24,2,0)</f>
        <v>1</v>
      </c>
      <c r="K1374" s="44" t="s">
        <v>1173</v>
      </c>
      <c r="L1374" s="45" t="s">
        <v>1176</v>
      </c>
      <c r="M1374" s="20" t="s">
        <v>1177</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50000000000001" hidden="1" customHeight="1">
      <c r="B1375" s="38" t="s">
        <v>26</v>
      </c>
      <c r="C1375" s="38" t="s">
        <v>26</v>
      </c>
      <c r="D1375" s="2" t="s">
        <v>38</v>
      </c>
      <c r="E1375" s="38" t="s">
        <v>38</v>
      </c>
      <c r="F1375" s="38" t="s">
        <v>1863</v>
      </c>
      <c r="G1375" s="38" t="s">
        <v>481</v>
      </c>
      <c r="H1375" s="58" t="str">
        <f>Table1[[#This Row],[Tabela]]&amp;Table1[[#This Row],[Campo]]</f>
        <v>lt827_mthd_usd_instrmntflg_pro</v>
      </c>
      <c r="I1375" s="2" t="s">
        <v>612</v>
      </c>
      <c r="J1375" s="44">
        <f>VLOOKUP(Table1[[#This Row],[Status]],Auxiliar!$B$16:$C$24,2,0)</f>
        <v>1</v>
      </c>
      <c r="K1375" s="44" t="s">
        <v>1170</v>
      </c>
      <c r="L1375" s="45" t="s">
        <v>1176</v>
      </c>
      <c r="M1375" s="20" t="s">
        <v>1177</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50000000000001" hidden="1" customHeight="1">
      <c r="B1376" s="38" t="s">
        <v>26</v>
      </c>
      <c r="C1376" s="38" t="s">
        <v>26</v>
      </c>
      <c r="D1376" s="2" t="s">
        <v>38</v>
      </c>
      <c r="E1376" s="38" t="s">
        <v>38</v>
      </c>
      <c r="F1376" s="38" t="s">
        <v>1863</v>
      </c>
      <c r="G1376" s="38" t="s">
        <v>481</v>
      </c>
      <c r="H1376" s="58" t="str">
        <f>Table1[[#This Row],[Tabela]]&amp;Table1[[#This Row],[Campo]]</f>
        <v>lt827_mthd_usd_instrmntflg_pro</v>
      </c>
      <c r="I1376" s="2" t="s">
        <v>612</v>
      </c>
      <c r="J1376" s="44">
        <f>VLOOKUP(Table1[[#This Row],[Status]],Auxiliar!$B$16:$C$24,2,0)</f>
        <v>1</v>
      </c>
      <c r="K1376" s="44" t="s">
        <v>1171</v>
      </c>
      <c r="L1376" s="45" t="s">
        <v>1176</v>
      </c>
      <c r="M1376" s="20" t="s">
        <v>1177</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50000000000001" hidden="1" customHeight="1">
      <c r="B1377" s="38" t="s">
        <v>26</v>
      </c>
      <c r="C1377" s="38" t="s">
        <v>26</v>
      </c>
      <c r="D1377" s="2" t="s">
        <v>38</v>
      </c>
      <c r="E1377" s="38" t="s">
        <v>38</v>
      </c>
      <c r="F1377" s="38" t="s">
        <v>1863</v>
      </c>
      <c r="G1377" s="38" t="s">
        <v>481</v>
      </c>
      <c r="H1377" s="58" t="str">
        <f>Table1[[#This Row],[Tabela]]&amp;Table1[[#This Row],[Campo]]</f>
        <v>lt827_mthd_usd_instrmntflg_pro</v>
      </c>
      <c r="I1377" s="2" t="s">
        <v>612</v>
      </c>
      <c r="J1377" s="44">
        <f>VLOOKUP(Table1[[#This Row],[Status]],Auxiliar!$B$16:$C$24,2,0)</f>
        <v>1</v>
      </c>
      <c r="K1377" s="44" t="s">
        <v>1173</v>
      </c>
      <c r="L1377" s="45" t="s">
        <v>1176</v>
      </c>
      <c r="M1377" s="20" t="s">
        <v>1177</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50000000000001" hidden="1"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1170</v>
      </c>
      <c r="L1378" s="45" t="s">
        <v>1176</v>
      </c>
      <c r="M1378" s="20" t="s">
        <v>1177</v>
      </c>
      <c r="N1378" s="47">
        <v>45581</v>
      </c>
      <c r="O1378" s="20">
        <f>INDEX(Auxiliar!$D$5:$F$13,MATCH(Table1[[#This Row],[Tipologia_Testes]],Auxiliar!$B$5:$B$13,0),MATCH(Table1[[#This Row],[Complexidade]],Auxiliar!$D$4:$F$4,0))</f>
        <v>2</v>
      </c>
      <c r="P1378" s="42" t="s">
        <v>1258</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50000000000001" hidden="1"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1171</v>
      </c>
      <c r="L1379" s="45" t="s">
        <v>1176</v>
      </c>
      <c r="M1379" s="20" t="s">
        <v>1177</v>
      </c>
      <c r="N1379" s="47">
        <v>45581</v>
      </c>
      <c r="O1379" s="20">
        <f>INDEX(Auxiliar!$D$5:$F$13,MATCH(Table1[[#This Row],[Tipologia_Testes]],Auxiliar!$B$5:$B$13,0),MATCH(Table1[[#This Row],[Complexidade]],Auxiliar!$D$4:$F$4,0))</f>
        <v>2</v>
      </c>
      <c r="P1379" s="42" t="s">
        <v>1258</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50000000000001" hidden="1"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1173</v>
      </c>
      <c r="L1380" s="45" t="s">
        <v>1176</v>
      </c>
      <c r="M1380" s="20" t="s">
        <v>1177</v>
      </c>
      <c r="N1380" s="47">
        <v>45581</v>
      </c>
      <c r="O1380" s="20">
        <f>INDEX(Auxiliar!$D$5:$F$13,MATCH(Table1[[#This Row],[Tipologia_Testes]],Auxiliar!$B$5:$B$13,0),MATCH(Table1[[#This Row],[Complexidade]],Auxiliar!$D$4:$F$4,0))</f>
        <v>0.1</v>
      </c>
      <c r="P1380" s="42" t="s">
        <v>1258</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50000000000001" hidden="1"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1170</v>
      </c>
      <c r="L1381" s="45" t="s">
        <v>1176</v>
      </c>
      <c r="M1381" s="20" t="s">
        <v>1177</v>
      </c>
      <c r="N1381" s="47">
        <v>45581</v>
      </c>
      <c r="O1381" s="20">
        <f>INDEX(Auxiliar!$D$5:$F$13,MATCH(Table1[[#This Row],[Tipologia_Testes]],Auxiliar!$B$5:$B$13,0),MATCH(Table1[[#This Row],[Complexidade]],Auxiliar!$D$4:$F$4,0))</f>
        <v>2</v>
      </c>
      <c r="P1381" s="42" t="s">
        <v>1258</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50000000000001" hidden="1"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1171</v>
      </c>
      <c r="L1382" s="45" t="s">
        <v>1176</v>
      </c>
      <c r="M1382" s="20" t="s">
        <v>1177</v>
      </c>
      <c r="N1382" s="47">
        <v>45581</v>
      </c>
      <c r="O1382" s="20">
        <f>INDEX(Auxiliar!$D$5:$F$13,MATCH(Table1[[#This Row],[Tipologia_Testes]],Auxiliar!$B$5:$B$13,0),MATCH(Table1[[#This Row],[Complexidade]],Auxiliar!$D$4:$F$4,0))</f>
        <v>2</v>
      </c>
      <c r="P1382" s="42" t="s">
        <v>1258</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50000000000001" hidden="1"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1173</v>
      </c>
      <c r="L1383" s="45" t="s">
        <v>1176</v>
      </c>
      <c r="M1383" s="20" t="s">
        <v>1177</v>
      </c>
      <c r="N1383" s="47">
        <v>45581</v>
      </c>
      <c r="O1383" s="20">
        <f>INDEX(Auxiliar!$D$5:$F$13,MATCH(Table1[[#This Row],[Tipologia_Testes]],Auxiliar!$B$5:$B$13,0),MATCH(Table1[[#This Row],[Complexidade]],Auxiliar!$D$4:$F$4,0))</f>
        <v>0.1</v>
      </c>
      <c r="P1383" s="42" t="s">
        <v>1258</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50000000000001" hidden="1"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1170</v>
      </c>
      <c r="L1384" s="45" t="s">
        <v>1176</v>
      </c>
      <c r="M1384" s="20" t="s">
        <v>1177</v>
      </c>
      <c r="N1384" s="47">
        <v>45581</v>
      </c>
      <c r="O1384" s="20">
        <f>INDEX(Auxiliar!$D$5:$F$13,MATCH(Table1[[#This Row],[Tipologia_Testes]],Auxiliar!$B$5:$B$13,0),MATCH(Table1[[#This Row],[Complexidade]],Auxiliar!$D$4:$F$4,0))</f>
        <v>2</v>
      </c>
      <c r="P1384" s="42" t="s">
        <v>1258</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50000000000001" hidden="1"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1171</v>
      </c>
      <c r="L1385" s="45" t="s">
        <v>1176</v>
      </c>
      <c r="M1385" s="20" t="s">
        <v>1177</v>
      </c>
      <c r="N1385" s="47">
        <v>45581</v>
      </c>
      <c r="O1385" s="20">
        <f>INDEX(Auxiliar!$D$5:$F$13,MATCH(Table1[[#This Row],[Tipologia_Testes]],Auxiliar!$B$5:$B$13,0),MATCH(Table1[[#This Row],[Complexidade]],Auxiliar!$D$4:$F$4,0))</f>
        <v>2</v>
      </c>
      <c r="P1385" s="42" t="s">
        <v>1258</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50000000000001" hidden="1"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1173</v>
      </c>
      <c r="L1386" s="45" t="s">
        <v>1176</v>
      </c>
      <c r="M1386" s="20" t="s">
        <v>1177</v>
      </c>
      <c r="N1386" s="47">
        <v>45581</v>
      </c>
      <c r="O1386" s="20">
        <f>INDEX(Auxiliar!$D$5:$F$13,MATCH(Table1[[#This Row],[Tipologia_Testes]],Auxiliar!$B$5:$B$13,0),MATCH(Table1[[#This Row],[Complexidade]],Auxiliar!$D$4:$F$4,0))</f>
        <v>0.1</v>
      </c>
      <c r="P1386" s="42" t="s">
        <v>1258</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50000000000001" hidden="1"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1170</v>
      </c>
      <c r="L1387" s="45" t="s">
        <v>1176</v>
      </c>
      <c r="M1387" s="20" t="s">
        <v>1177</v>
      </c>
      <c r="N1387" s="47">
        <v>45581</v>
      </c>
      <c r="O1387" s="20">
        <f>INDEX(Auxiliar!$D$5:$F$13,MATCH(Table1[[#This Row],[Tipologia_Testes]],Auxiliar!$B$5:$B$13,0),MATCH(Table1[[#This Row],[Complexidade]],Auxiliar!$D$4:$F$4,0))</f>
        <v>2</v>
      </c>
      <c r="P1387" s="42" t="s">
        <v>1258</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50000000000001" hidden="1"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1171</v>
      </c>
      <c r="L1388" s="45" t="s">
        <v>1176</v>
      </c>
      <c r="M1388" s="20" t="s">
        <v>1177</v>
      </c>
      <c r="N1388" s="47">
        <v>45581</v>
      </c>
      <c r="O1388" s="20">
        <f>INDEX(Auxiliar!$D$5:$F$13,MATCH(Table1[[#This Row],[Tipologia_Testes]],Auxiliar!$B$5:$B$13,0),MATCH(Table1[[#This Row],[Complexidade]],Auxiliar!$D$4:$F$4,0))</f>
        <v>2</v>
      </c>
      <c r="P1388" s="42" t="s">
        <v>1258</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50000000000001" hidden="1"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1173</v>
      </c>
      <c r="L1389" s="45" t="s">
        <v>1176</v>
      </c>
      <c r="M1389" s="20" t="s">
        <v>1177</v>
      </c>
      <c r="N1389" s="47">
        <v>45581</v>
      </c>
      <c r="O1389" s="20">
        <f>INDEX(Auxiliar!$D$5:$F$13,MATCH(Table1[[#This Row],[Tipologia_Testes]],Auxiliar!$B$5:$B$13,0),MATCH(Table1[[#This Row],[Complexidade]],Auxiliar!$D$4:$F$4,0))</f>
        <v>0.1</v>
      </c>
      <c r="P1389" s="42" t="s">
        <v>1258</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50000000000001" hidden="1"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1170</v>
      </c>
      <c r="L1390" s="45" t="s">
        <v>1176</v>
      </c>
      <c r="M1390" s="20" t="s">
        <v>1177</v>
      </c>
      <c r="N1390" s="47">
        <v>45581</v>
      </c>
      <c r="O1390" s="20">
        <f>INDEX(Auxiliar!$D$5:$F$13,MATCH(Table1[[#This Row],[Tipologia_Testes]],Auxiliar!$B$5:$B$13,0),MATCH(Table1[[#This Row],[Complexidade]],Auxiliar!$D$4:$F$4,0))</f>
        <v>2</v>
      </c>
      <c r="P1390" s="42" t="s">
        <v>1258</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50000000000001" hidden="1"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1171</v>
      </c>
      <c r="L1391" s="45" t="s">
        <v>1176</v>
      </c>
      <c r="M1391" s="20" t="s">
        <v>1177</v>
      </c>
      <c r="N1391" s="47">
        <v>45581</v>
      </c>
      <c r="O1391" s="20">
        <f>INDEX(Auxiliar!$D$5:$F$13,MATCH(Table1[[#This Row],[Tipologia_Testes]],Auxiliar!$B$5:$B$13,0),MATCH(Table1[[#This Row],[Complexidade]],Auxiliar!$D$4:$F$4,0))</f>
        <v>2</v>
      </c>
      <c r="P1391" s="42" t="s">
        <v>1258</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50000000000001" hidden="1"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1173</v>
      </c>
      <c r="L1392" s="45" t="s">
        <v>1176</v>
      </c>
      <c r="M1392" s="20" t="s">
        <v>1177</v>
      </c>
      <c r="N1392" s="47">
        <v>45581</v>
      </c>
      <c r="O1392" s="20">
        <f>INDEX(Auxiliar!$D$5:$F$13,MATCH(Table1[[#This Row],[Tipologia_Testes]],Auxiliar!$B$5:$B$13,0),MATCH(Table1[[#This Row],[Complexidade]],Auxiliar!$D$4:$F$4,0))</f>
        <v>0.1</v>
      </c>
      <c r="P1392" s="42" t="s">
        <v>1258</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50000000000001" hidden="1"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1170</v>
      </c>
      <c r="L1393" s="45" t="s">
        <v>1176</v>
      </c>
      <c r="M1393" s="20" t="s">
        <v>1177</v>
      </c>
      <c r="N1393" s="47">
        <v>45581</v>
      </c>
      <c r="O1393" s="20">
        <f>INDEX(Auxiliar!$D$5:$F$13,MATCH(Table1[[#This Row],[Tipologia_Testes]],Auxiliar!$B$5:$B$13,0),MATCH(Table1[[#This Row],[Complexidade]],Auxiliar!$D$4:$F$4,0))</f>
        <v>2</v>
      </c>
      <c r="P1393" s="42" t="s">
        <v>1258</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50000000000001" hidden="1"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1171</v>
      </c>
      <c r="L1394" s="45" t="s">
        <v>1176</v>
      </c>
      <c r="M1394" s="20" t="s">
        <v>1177</v>
      </c>
      <c r="N1394" s="47">
        <v>45581</v>
      </c>
      <c r="O1394" s="20">
        <f>INDEX(Auxiliar!$D$5:$F$13,MATCH(Table1[[#This Row],[Tipologia_Testes]],Auxiliar!$B$5:$B$13,0),MATCH(Table1[[#This Row],[Complexidade]],Auxiliar!$D$4:$F$4,0))</f>
        <v>2</v>
      </c>
      <c r="P1394" s="42" t="s">
        <v>1258</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50000000000001" hidden="1"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1173</v>
      </c>
      <c r="L1395" s="45" t="s">
        <v>1176</v>
      </c>
      <c r="M1395" s="20" t="s">
        <v>1177</v>
      </c>
      <c r="N1395" s="47">
        <v>45581</v>
      </c>
      <c r="O1395" s="20">
        <f>INDEX(Auxiliar!$D$5:$F$13,MATCH(Table1[[#This Row],[Tipologia_Testes]],Auxiliar!$B$5:$B$13,0),MATCH(Table1[[#This Row],[Complexidade]],Auxiliar!$D$4:$F$4,0))</f>
        <v>0.1</v>
      </c>
      <c r="P1395" s="42" t="s">
        <v>1258</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50000000000001" hidden="1"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1170</v>
      </c>
      <c r="L1396" s="45" t="s">
        <v>1176</v>
      </c>
      <c r="M1396" s="20" t="s">
        <v>1177</v>
      </c>
      <c r="N1396" s="47">
        <v>45581</v>
      </c>
      <c r="O1396" s="20">
        <f>INDEX(Auxiliar!$D$5:$F$13,MATCH(Table1[[#This Row],[Tipologia_Testes]],Auxiliar!$B$5:$B$13,0),MATCH(Table1[[#This Row],[Complexidade]],Auxiliar!$D$4:$F$4,0))</f>
        <v>2</v>
      </c>
      <c r="P1396" s="42" t="s">
        <v>1258</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50000000000001" hidden="1"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1171</v>
      </c>
      <c r="L1397" s="45" t="s">
        <v>1176</v>
      </c>
      <c r="M1397" s="20" t="s">
        <v>1177</v>
      </c>
      <c r="N1397" s="47">
        <v>45581</v>
      </c>
      <c r="O1397" s="20">
        <f>INDEX(Auxiliar!$D$5:$F$13,MATCH(Table1[[#This Row],[Tipologia_Testes]],Auxiliar!$B$5:$B$13,0),MATCH(Table1[[#This Row],[Complexidade]],Auxiliar!$D$4:$F$4,0))</f>
        <v>2</v>
      </c>
      <c r="P1397" s="42" t="s">
        <v>1258</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50000000000001" hidden="1"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1173</v>
      </c>
      <c r="L1398" s="45" t="s">
        <v>1176</v>
      </c>
      <c r="M1398" s="20" t="s">
        <v>1177</v>
      </c>
      <c r="N1398" s="47">
        <v>45581</v>
      </c>
      <c r="O1398" s="20">
        <f>INDEX(Auxiliar!$D$5:$F$13,MATCH(Table1[[#This Row],[Tipologia_Testes]],Auxiliar!$B$5:$B$13,0),MATCH(Table1[[#This Row],[Complexidade]],Auxiliar!$D$4:$F$4,0))</f>
        <v>0.1</v>
      </c>
      <c r="P1398" s="42" t="s">
        <v>1258</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50000000000001" hidden="1"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1170</v>
      </c>
      <c r="L1399" s="45" t="s">
        <v>1176</v>
      </c>
      <c r="M1399" s="20" t="s">
        <v>1177</v>
      </c>
      <c r="N1399" s="47">
        <v>45581</v>
      </c>
      <c r="O1399" s="20">
        <f>INDEX(Auxiliar!$D$5:$F$13,MATCH(Table1[[#This Row],[Tipologia_Testes]],Auxiliar!$B$5:$B$13,0),MATCH(Table1[[#This Row],[Complexidade]],Auxiliar!$D$4:$F$4,0))</f>
        <v>2</v>
      </c>
      <c r="P1399" s="42" t="s">
        <v>1258</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50000000000001" hidden="1"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1171</v>
      </c>
      <c r="L1400" s="45" t="s">
        <v>1176</v>
      </c>
      <c r="M1400" s="20" t="s">
        <v>1177</v>
      </c>
      <c r="N1400" s="47">
        <v>45581</v>
      </c>
      <c r="O1400" s="20">
        <f>INDEX(Auxiliar!$D$5:$F$13,MATCH(Table1[[#This Row],[Tipologia_Testes]],Auxiliar!$B$5:$B$13,0),MATCH(Table1[[#This Row],[Complexidade]],Auxiliar!$D$4:$F$4,0))</f>
        <v>2</v>
      </c>
      <c r="P1400" s="42" t="s">
        <v>1258</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50000000000001" hidden="1"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1173</v>
      </c>
      <c r="L1401" s="45" t="s">
        <v>1176</v>
      </c>
      <c r="M1401" s="20" t="s">
        <v>1177</v>
      </c>
      <c r="N1401" s="47">
        <v>45581</v>
      </c>
      <c r="O1401" s="20">
        <f>INDEX(Auxiliar!$D$5:$F$13,MATCH(Table1[[#This Row],[Tipologia_Testes]],Auxiliar!$B$5:$B$13,0),MATCH(Table1[[#This Row],[Complexidade]],Auxiliar!$D$4:$F$4,0))</f>
        <v>0.1</v>
      </c>
      <c r="P1401" s="42" t="s">
        <v>1258</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50000000000001" hidden="1"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1170</v>
      </c>
      <c r="L1402" s="45" t="s">
        <v>1176</v>
      </c>
      <c r="M1402" s="20" t="s">
        <v>1177</v>
      </c>
      <c r="N1402" s="47">
        <v>45581</v>
      </c>
      <c r="O1402" s="20">
        <f>INDEX(Auxiliar!$D$5:$F$13,MATCH(Table1[[#This Row],[Tipologia_Testes]],Auxiliar!$B$5:$B$13,0),MATCH(Table1[[#This Row],[Complexidade]],Auxiliar!$D$4:$F$4,0))</f>
        <v>2</v>
      </c>
      <c r="P1402" s="42" t="s">
        <v>1258</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50000000000001" hidden="1"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1171</v>
      </c>
      <c r="L1403" s="45" t="s">
        <v>1176</v>
      </c>
      <c r="M1403" s="20" t="s">
        <v>1177</v>
      </c>
      <c r="N1403" s="47">
        <v>45581</v>
      </c>
      <c r="O1403" s="20">
        <f>INDEX(Auxiliar!$D$5:$F$13,MATCH(Table1[[#This Row],[Tipologia_Testes]],Auxiliar!$B$5:$B$13,0),MATCH(Table1[[#This Row],[Complexidade]],Auxiliar!$D$4:$F$4,0))</f>
        <v>2</v>
      </c>
      <c r="P1403" s="42" t="s">
        <v>1258</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50000000000001" hidden="1"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1173</v>
      </c>
      <c r="L1404" s="45" t="s">
        <v>1176</v>
      </c>
      <c r="M1404" s="20" t="s">
        <v>1177</v>
      </c>
      <c r="N1404" s="47">
        <v>45581</v>
      </c>
      <c r="O1404" s="20">
        <f>INDEX(Auxiliar!$D$5:$F$13,MATCH(Table1[[#This Row],[Tipologia_Testes]],Auxiliar!$B$5:$B$13,0),MATCH(Table1[[#This Row],[Complexidade]],Auxiliar!$D$4:$F$4,0))</f>
        <v>0.1</v>
      </c>
      <c r="P1404" s="42" t="s">
        <v>1258</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50000000000001" hidden="1"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1175</v>
      </c>
      <c r="L1405" s="45" t="s">
        <v>1176</v>
      </c>
      <c r="M1405" s="20" t="s">
        <v>1177</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50000000000001" hidden="1"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1175</v>
      </c>
      <c r="L1406" s="45" t="s">
        <v>1176</v>
      </c>
      <c r="M1406" s="20" t="s">
        <v>1177</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50000000000001" hidden="1"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1175</v>
      </c>
      <c r="L1407" s="45" t="s">
        <v>1176</v>
      </c>
      <c r="M1407" s="20" t="s">
        <v>1177</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50000000000001" hidden="1"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1175</v>
      </c>
      <c r="L1408" s="45" t="s">
        <v>1176</v>
      </c>
      <c r="M1408" s="20" t="s">
        <v>1177</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50000000000001" hidden="1"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1175</v>
      </c>
      <c r="L1409" s="45" t="s">
        <v>1176</v>
      </c>
      <c r="M1409" s="20" t="s">
        <v>1177</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50000000000001" hidden="1"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1175</v>
      </c>
      <c r="L1410" s="45" t="s">
        <v>1176</v>
      </c>
      <c r="M1410" s="20" t="s">
        <v>1177</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50000000000001" hidden="1"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1175</v>
      </c>
      <c r="L1411" s="45" t="s">
        <v>1176</v>
      </c>
      <c r="M1411" s="20" t="s">
        <v>1177</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50000000000001" hidden="1"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1175</v>
      </c>
      <c r="L1412" s="45" t="s">
        <v>1176</v>
      </c>
      <c r="M1412" s="20" t="s">
        <v>1177</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50000000000001" hidden="1"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1175</v>
      </c>
      <c r="L1413" s="45" t="s">
        <v>1176</v>
      </c>
      <c r="M1413" s="20" t="s">
        <v>1177</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50000000000001" hidden="1"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1175</v>
      </c>
      <c r="L1414" s="45" t="s">
        <v>1176</v>
      </c>
      <c r="M1414" s="20" t="s">
        <v>1177</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50000000000001" hidden="1"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1175</v>
      </c>
      <c r="L1415" s="45" t="s">
        <v>1176</v>
      </c>
      <c r="M1415" s="20" t="s">
        <v>1177</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50000000000001" hidden="1"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1175</v>
      </c>
      <c r="L1416" s="45" t="s">
        <v>1176</v>
      </c>
      <c r="M1416" s="20" t="s">
        <v>1177</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50000000000001" hidden="1"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1175</v>
      </c>
      <c r="L1417" s="45" t="s">
        <v>1176</v>
      </c>
      <c r="M1417" s="20" t="s">
        <v>1177</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50000000000001" hidden="1"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1175</v>
      </c>
      <c r="L1418" s="45" t="s">
        <v>1176</v>
      </c>
      <c r="M1418" s="20" t="s">
        <v>1177</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50000000000001" hidden="1"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1175</v>
      </c>
      <c r="L1419" s="45" t="s">
        <v>1176</v>
      </c>
      <c r="M1419" s="20" t="s">
        <v>1177</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50000000000001" hidden="1"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1175</v>
      </c>
      <c r="L1420" s="45" t="s">
        <v>1176</v>
      </c>
      <c r="M1420" s="20" t="s">
        <v>1177</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50000000000001" hidden="1"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1175</v>
      </c>
      <c r="L1421" s="45" t="s">
        <v>1176</v>
      </c>
      <c r="M1421" s="20" t="s">
        <v>1177</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50000000000001" hidden="1"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1175</v>
      </c>
      <c r="L1422" s="45" t="s">
        <v>1176</v>
      </c>
      <c r="M1422" s="20" t="s">
        <v>1177</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50000000000001" hidden="1"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1175</v>
      </c>
      <c r="L1423" s="45" t="s">
        <v>1176</v>
      </c>
      <c r="M1423" s="20" t="s">
        <v>1177</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50000000000001" hidden="1" customHeight="1">
      <c r="B1424" s="38" t="s">
        <v>26</v>
      </c>
      <c r="C1424" s="38" t="s">
        <v>26</v>
      </c>
      <c r="D1424" s="19"/>
      <c r="E1424" s="111"/>
      <c r="F1424" s="39" t="s">
        <v>1862</v>
      </c>
      <c r="G1424" s="358" t="s">
        <v>1295</v>
      </c>
      <c r="H1424" s="58" t="str">
        <f>Table1[[#This Row],[Tabela]]&amp;Table1[[#This Row],[Campo]]</f>
        <v>lt007_instr_activityCOD_SOC</v>
      </c>
      <c r="I1424" s="2" t="s">
        <v>2322</v>
      </c>
      <c r="J1424" s="44">
        <f>VLOOKUP(Table1[[#This Row],[Status]],Auxiliar!$B$16:$C$24,2,0)</f>
        <v>7</v>
      </c>
      <c r="K1424" s="20"/>
      <c r="L1424" s="45"/>
      <c r="M1424" s="20"/>
      <c r="N1424" s="47"/>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50000000000001" hidden="1" customHeight="1">
      <c r="B1425" s="38" t="s">
        <v>26</v>
      </c>
      <c r="C1425" s="38" t="s">
        <v>26</v>
      </c>
      <c r="D1425" s="19"/>
      <c r="E1425" s="111"/>
      <c r="F1425" s="39" t="s">
        <v>1862</v>
      </c>
      <c r="G1425" s="358" t="s">
        <v>1300</v>
      </c>
      <c r="H1425" s="58" t="str">
        <f>Table1[[#This Row],[Tabela]]&amp;Table1[[#This Row],[Campo]]</f>
        <v>lt007_instr_activityDT_RFRNC</v>
      </c>
      <c r="I1425" s="2" t="s">
        <v>2322</v>
      </c>
      <c r="J1425" s="44">
        <f>VLOOKUP(Table1[[#This Row],[Status]],Auxiliar!$B$16:$C$24,2,0)</f>
        <v>7</v>
      </c>
      <c r="K1425" s="20"/>
      <c r="L1425" s="45"/>
      <c r="M1425" s="20"/>
      <c r="N1425" s="47">
        <v>45695</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50000000000001" hidden="1" customHeight="1">
      <c r="B1426" s="38" t="s">
        <v>26</v>
      </c>
      <c r="C1426" s="38" t="s">
        <v>26</v>
      </c>
      <c r="D1426" s="19"/>
      <c r="E1426" s="111"/>
      <c r="F1426" s="39" t="s">
        <v>1862</v>
      </c>
      <c r="G1426" s="358" t="s">
        <v>1309</v>
      </c>
      <c r="H1426" s="58" t="str">
        <f>Table1[[#This Row],[Tabela]]&amp;Table1[[#This Row],[Campo]]</f>
        <v>lt007_instr_activityINSTRMNT_ID</v>
      </c>
      <c r="I1426" s="2" t="s">
        <v>2322</v>
      </c>
      <c r="J1426" s="44">
        <f>VLOOKUP(Table1[[#This Row],[Status]],Auxiliar!$B$16:$C$24,2,0)</f>
        <v>7</v>
      </c>
      <c r="K1426" s="20"/>
      <c r="L1426" s="45"/>
      <c r="M1426" s="20"/>
      <c r="N1426" s="47"/>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50000000000001" hidden="1" customHeight="1">
      <c r="B1427" s="38" t="s">
        <v>26</v>
      </c>
      <c r="C1427" s="38" t="s">
        <v>26</v>
      </c>
      <c r="D1427" s="19"/>
      <c r="E1427" s="111"/>
      <c r="F1427" s="39" t="s">
        <v>1862</v>
      </c>
      <c r="G1427" s="358" t="s">
        <v>2294</v>
      </c>
      <c r="H1427" s="58" t="str">
        <f>Table1[[#This Row],[Tabela]]&amp;Table1[[#This Row],[Campo]]</f>
        <v>lt007_instr_activityPRCNTG_ACTVTY</v>
      </c>
      <c r="I1427" s="2" t="s">
        <v>2322</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50000000000001" hidden="1" customHeight="1">
      <c r="B1428" s="38" t="s">
        <v>26</v>
      </c>
      <c r="C1428" s="38" t="s">
        <v>26</v>
      </c>
      <c r="D1428" s="19"/>
      <c r="E1428" s="111"/>
      <c r="F1428" s="39" t="s">
        <v>1862</v>
      </c>
      <c r="G1428" s="358" t="s">
        <v>2295</v>
      </c>
      <c r="H1428" s="58" t="str">
        <f>Table1[[#This Row],[Tabela]]&amp;Table1[[#This Row],[Campo]]</f>
        <v>lt007_instr_activityFLG_SBSTNTL_CNTRBTN</v>
      </c>
      <c r="I1428" s="2" t="s">
        <v>2322</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50000000000001" hidden="1" customHeight="1">
      <c r="B1429" s="38" t="s">
        <v>26</v>
      </c>
      <c r="C1429" s="38" t="s">
        <v>26</v>
      </c>
      <c r="D1429" s="19"/>
      <c r="E1429" s="111"/>
      <c r="F1429" s="39" t="s">
        <v>1862</v>
      </c>
      <c r="G1429" s="358" t="s">
        <v>2296</v>
      </c>
      <c r="H1429" s="58" t="str">
        <f>Table1[[#This Row],[Tabela]]&amp;Table1[[#This Row],[Campo]]</f>
        <v>lt007_instr_activityFLG_DNSH_CMPLNC</v>
      </c>
      <c r="I1429" s="2" t="s">
        <v>2322</v>
      </c>
      <c r="J1429" s="44">
        <f>VLOOKUP(Table1[[#This Row],[Status]],Auxiliar!$B$16:$C$24,2,0)</f>
        <v>7</v>
      </c>
      <c r="K1429" s="20"/>
      <c r="L1429" s="45"/>
      <c r="M1429" s="20"/>
      <c r="N1429" s="47">
        <v>45695</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50000000000001" hidden="1" customHeight="1">
      <c r="B1430" s="38" t="s">
        <v>26</v>
      </c>
      <c r="C1430" s="38" t="s">
        <v>26</v>
      </c>
      <c r="D1430" s="19"/>
      <c r="E1430" s="111"/>
      <c r="F1430" s="39" t="s">
        <v>1862</v>
      </c>
      <c r="G1430" s="358" t="s">
        <v>2297</v>
      </c>
      <c r="H1430" s="58" t="str">
        <f>Table1[[#This Row],[Tabela]]&amp;Table1[[#This Row],[Campo]]</f>
        <v>lt007_instr_activityDNSH_DTL</v>
      </c>
      <c r="I1430" s="2" t="s">
        <v>2322</v>
      </c>
      <c r="J1430" s="44">
        <f>VLOOKUP(Table1[[#This Row],[Status]],Auxiliar!$B$16:$C$24,2,0)</f>
        <v>7</v>
      </c>
      <c r="K1430" s="20"/>
      <c r="L1430" s="45"/>
      <c r="M1430" s="20"/>
      <c r="N1430" s="47">
        <v>45695</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50000000000001" hidden="1" customHeight="1">
      <c r="B1431" s="38" t="s">
        <v>26</v>
      </c>
      <c r="C1431" s="38" t="s">
        <v>26</v>
      </c>
      <c r="D1431" s="12" t="s">
        <v>31</v>
      </c>
      <c r="E1431" s="111" t="s">
        <v>38</v>
      </c>
      <c r="F1431" s="2" t="s">
        <v>1862</v>
      </c>
      <c r="G1431" s="12" t="s">
        <v>418</v>
      </c>
      <c r="H1431" s="58" t="str">
        <f>Table1[[#This Row],[Tabela]]&amp;Table1[[#This Row],[Campo]]</f>
        <v>lt007_instr_activitysstnbl_indctr</v>
      </c>
      <c r="I1431" s="2" t="s">
        <v>614</v>
      </c>
      <c r="J1431" s="44">
        <f>VLOOKUP(Table1[[#This Row],[Status]],Auxiliar!$B$16:$C$24,2,0)</f>
        <v>5</v>
      </c>
      <c r="K1431" s="20" t="s">
        <v>1175</v>
      </c>
      <c r="L1431" s="45" t="s">
        <v>1176</v>
      </c>
      <c r="M1431" s="20" t="s">
        <v>1177</v>
      </c>
      <c r="N1431" s="47">
        <v>45649</v>
      </c>
      <c r="O1431" s="112">
        <v>0.1</v>
      </c>
      <c r="P1431" s="42"/>
      <c r="Q1431" s="151"/>
      <c r="R1431" s="151"/>
      <c r="S1431" s="151"/>
      <c r="T1431" s="151"/>
      <c r="U1431" s="151">
        <v>45624</v>
      </c>
      <c r="V1431" s="151">
        <v>45624</v>
      </c>
      <c r="W1431" s="2">
        <f>VLOOKUP(Table1[[#This Row],[Status]],Auxiliar!$B$16:$D$24,3,0)*Table1[[#This Row],[Estimação (horas)]]</f>
        <v>2.5000000000000001E-2</v>
      </c>
      <c r="X1431" s="166">
        <f>+VLOOKUP(CONCATENATE(Table1[[#This Row],[Tabela]],Table1[[#This Row],[Campo]]),'2. Status Detalhe Campos FY24'!A:J,9,FALSE)</f>
        <v>0</v>
      </c>
    </row>
    <row r="1432" spans="2:24" ht="17.850000000000001" hidden="1" customHeight="1">
      <c r="B1432" s="38" t="s">
        <v>26</v>
      </c>
      <c r="C1432" s="38" t="s">
        <v>26</v>
      </c>
      <c r="D1432" s="12" t="s">
        <v>31</v>
      </c>
      <c r="E1432" s="111" t="s">
        <v>38</v>
      </c>
      <c r="F1432" s="2" t="s">
        <v>1862</v>
      </c>
      <c r="G1432" s="12" t="s">
        <v>419</v>
      </c>
      <c r="H1432" s="58" t="str">
        <f>Table1[[#This Row],[Tabela]]&amp;Table1[[#This Row],[Campo]]</f>
        <v>lt007_instr_activitysstnbl_ctgry</v>
      </c>
      <c r="I1432" s="2" t="s">
        <v>2322</v>
      </c>
      <c r="J1432" s="44">
        <f>VLOOKUP(Table1[[#This Row],[Status]],Auxiliar!$B$16:$C$24,2,0)</f>
        <v>7</v>
      </c>
      <c r="K1432" s="20" t="s">
        <v>1175</v>
      </c>
      <c r="L1432" s="45" t="s">
        <v>1176</v>
      </c>
      <c r="M1432" s="20" t="s">
        <v>1177</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50000000000001" hidden="1" customHeight="1">
      <c r="B1433" s="38" t="s">
        <v>26</v>
      </c>
      <c r="C1433" s="38" t="s">
        <v>26</v>
      </c>
      <c r="D1433" s="12" t="s">
        <v>31</v>
      </c>
      <c r="E1433" s="111" t="s">
        <v>38</v>
      </c>
      <c r="F1433" s="2" t="s">
        <v>379</v>
      </c>
      <c r="G1433" s="12" t="s">
        <v>420</v>
      </c>
      <c r="H1433" s="58" t="str">
        <f>Table1[[#This Row],[Tabela]]&amp;Table1[[#This Row],[Campo]]</f>
        <v>lt002_instrumentgrss_intrst_incm</v>
      </c>
      <c r="I1433" s="2" t="s">
        <v>2321</v>
      </c>
      <c r="J1433" s="44">
        <f>VLOOKUP(Table1[[#This Row],[Status]],Auxiliar!$B$16:$C$24,2,0)</f>
        <v>3</v>
      </c>
      <c r="K1433" s="20" t="s">
        <v>1175</v>
      </c>
      <c r="L1433" s="45" t="s">
        <v>1176</v>
      </c>
      <c r="M1433" s="20" t="s">
        <v>1177</v>
      </c>
      <c r="N1433" s="47">
        <v>45632</v>
      </c>
      <c r="O1433" s="112">
        <v>0.1</v>
      </c>
      <c r="P1433" s="2"/>
      <c r="Q1433" s="151"/>
      <c r="R1433" s="151"/>
      <c r="S1433" s="151"/>
      <c r="T1433" s="151">
        <v>45618</v>
      </c>
      <c r="U1433" s="151">
        <v>45631</v>
      </c>
      <c r="V1433" s="151">
        <v>45631</v>
      </c>
      <c r="W1433" s="2">
        <f>VLOOKUP(Table1[[#This Row],[Status]],Auxiliar!$B$16:$D$24,3,0)*Table1[[#This Row],[Estimação (horas)]]</f>
        <v>0.05</v>
      </c>
      <c r="X1433" s="166">
        <f>+VLOOKUP(CONCATENATE(Table1[[#This Row],[Tabela]],Table1[[#This Row],[Campo]]),'2. Status Detalhe Campos FY24'!A:J,9,FALSE)</f>
        <v>0</v>
      </c>
    </row>
    <row r="1434" spans="2:24" ht="17.850000000000001" hidden="1" customHeight="1">
      <c r="B1434" s="38" t="s">
        <v>26</v>
      </c>
      <c r="C1434" s="38" t="s">
        <v>26</v>
      </c>
      <c r="D1434" s="12" t="s">
        <v>31</v>
      </c>
      <c r="E1434" s="111" t="s">
        <v>38</v>
      </c>
      <c r="F1434" s="2" t="s">
        <v>379</v>
      </c>
      <c r="G1434" s="12" t="s">
        <v>421</v>
      </c>
      <c r="H1434" s="58" t="str">
        <f>Table1[[#This Row],[Tabela]]&amp;Table1[[#This Row],[Campo]]</f>
        <v>lt002_instrumentgrss_cmmssn_incm</v>
      </c>
      <c r="I1434" s="2" t="s">
        <v>2321</v>
      </c>
      <c r="J1434" s="44">
        <f>VLOOKUP(Table1[[#This Row],[Status]],Auxiliar!$B$16:$C$24,2,0)</f>
        <v>3</v>
      </c>
      <c r="K1434" s="20" t="s">
        <v>1175</v>
      </c>
      <c r="L1434" s="45" t="s">
        <v>1176</v>
      </c>
      <c r="M1434" s="20" t="s">
        <v>1177</v>
      </c>
      <c r="N1434" s="47">
        <v>45632</v>
      </c>
      <c r="O1434" s="112">
        <v>0.1</v>
      </c>
      <c r="P1434" s="2"/>
      <c r="Q1434" s="151"/>
      <c r="R1434" s="151"/>
      <c r="S1434" s="151"/>
      <c r="T1434" s="151">
        <v>45618</v>
      </c>
      <c r="U1434" s="151">
        <v>45631</v>
      </c>
      <c r="V1434" s="151">
        <v>45631</v>
      </c>
      <c r="W1434" s="2">
        <f>VLOOKUP(Table1[[#This Row],[Status]],Auxiliar!$B$16:$D$24,3,0)*Table1[[#This Row],[Estimação (horas)]]</f>
        <v>0.05</v>
      </c>
      <c r="X1434" s="166">
        <f>+VLOOKUP(CONCATENATE(Table1[[#This Row],[Tabela]],Table1[[#This Row],[Campo]]),'2. Status Detalhe Campos FY24'!A:J,9,FALSE)</f>
        <v>0</v>
      </c>
    </row>
    <row r="1435" spans="2:24" ht="17.850000000000001" hidden="1"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2321</v>
      </c>
      <c r="J1435" s="44">
        <f>VLOOKUP(Table1[[#This Row],[Status]],Auxiliar!$B$16:$C$24,2,0)</f>
        <v>3</v>
      </c>
      <c r="K1435" s="20" t="s">
        <v>1175</v>
      </c>
      <c r="L1435" s="45" t="s">
        <v>1176</v>
      </c>
      <c r="M1435" s="20" t="s">
        <v>1177</v>
      </c>
      <c r="N1435" s="47">
        <v>45632</v>
      </c>
      <c r="O1435" s="112">
        <v>0.1</v>
      </c>
      <c r="P1435" s="2"/>
      <c r="Q1435" s="151"/>
      <c r="R1435" s="151"/>
      <c r="S1435" s="151"/>
      <c r="T1435" s="151">
        <v>45618</v>
      </c>
      <c r="U1435" s="151">
        <v>45631</v>
      </c>
      <c r="V1435" s="151">
        <v>45631</v>
      </c>
      <c r="W1435" s="2">
        <f>VLOOKUP(Table1[[#This Row],[Status]],Auxiliar!$B$16:$D$24,3,0)*Table1[[#This Row],[Estimação (horas)]]</f>
        <v>0.05</v>
      </c>
      <c r="X1435" s="166">
        <f>+VLOOKUP(CONCATENATE(Table1[[#This Row],[Tabela]],Table1[[#This Row],[Campo]]),'2. Status Detalhe Campos FY24'!A:J,9,FALSE)</f>
        <v>0</v>
      </c>
    </row>
    <row r="1436" spans="2:24" ht="17.850000000000001" hidden="1"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1175</v>
      </c>
      <c r="L1436" s="45" t="s">
        <v>1176</v>
      </c>
      <c r="M1436" s="20" t="s">
        <v>1177</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50000000000001" hidden="1"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1175</v>
      </c>
      <c r="L1437" s="45" t="s">
        <v>1176</v>
      </c>
      <c r="M1437" s="20" t="s">
        <v>1177</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50000000000001" hidden="1"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1175</v>
      </c>
      <c r="L1438" s="45" t="s">
        <v>1176</v>
      </c>
      <c r="M1438" s="20" t="s">
        <v>1177</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50000000000001" hidden="1"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1175</v>
      </c>
      <c r="L1439" s="45" t="s">
        <v>1176</v>
      </c>
      <c r="M1439" s="20" t="s">
        <v>1177</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50000000000001" hidden="1"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1175</v>
      </c>
      <c r="L1440" s="45" t="s">
        <v>1176</v>
      </c>
      <c r="M1440" s="20" t="s">
        <v>1177</v>
      </c>
      <c r="N1440" s="47">
        <v>45509</v>
      </c>
      <c r="O1440" s="112">
        <v>0.1</v>
      </c>
      <c r="P1440" s="2" t="s">
        <v>1280</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50000000000001" hidden="1"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1175</v>
      </c>
      <c r="L1441" s="45" t="s">
        <v>1176</v>
      </c>
      <c r="M1441" s="20" t="s">
        <v>1177</v>
      </c>
      <c r="N1441" s="47">
        <v>45509</v>
      </c>
      <c r="O1441" s="112">
        <v>0.1</v>
      </c>
      <c r="P1441" s="2" t="s">
        <v>1280</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50000000000001" hidden="1"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1175</v>
      </c>
      <c r="L1442" s="45" t="s">
        <v>1176</v>
      </c>
      <c r="M1442" s="20" t="s">
        <v>1177</v>
      </c>
      <c r="N1442" s="47">
        <v>45509</v>
      </c>
      <c r="O1442" s="112">
        <v>0.1</v>
      </c>
      <c r="P1442" s="2" t="s">
        <v>1280</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50000000000001" hidden="1"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1175</v>
      </c>
      <c r="L1443" s="45" t="s">
        <v>1176</v>
      </c>
      <c r="M1443" s="20" t="s">
        <v>1177</v>
      </c>
      <c r="N1443" s="47">
        <v>45509</v>
      </c>
      <c r="O1443" s="112">
        <v>0.1</v>
      </c>
      <c r="P1443" s="2" t="s">
        <v>1280</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50000000000001" hidden="1"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1175</v>
      </c>
      <c r="L1444" s="45" t="s">
        <v>1176</v>
      </c>
      <c r="M1444" s="20" t="s">
        <v>1177</v>
      </c>
      <c r="N1444" s="47">
        <v>45509</v>
      </c>
      <c r="O1444" s="112">
        <v>0.1</v>
      </c>
      <c r="P1444" s="2" t="s">
        <v>1280</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50000000000001" hidden="1"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1175</v>
      </c>
      <c r="L1445" s="45" t="s">
        <v>1176</v>
      </c>
      <c r="M1445" s="20" t="s">
        <v>1177</v>
      </c>
      <c r="N1445" s="47">
        <v>45509</v>
      </c>
      <c r="O1445" s="112">
        <v>0.1</v>
      </c>
      <c r="P1445" s="2" t="s">
        <v>1280</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50000000000001" hidden="1"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1175</v>
      </c>
      <c r="L1446" s="45" t="s">
        <v>1176</v>
      </c>
      <c r="M1446" s="20" t="s">
        <v>1177</v>
      </c>
      <c r="N1446" s="47">
        <v>45509</v>
      </c>
      <c r="O1446" s="112">
        <v>0.1</v>
      </c>
      <c r="P1446" s="2" t="s">
        <v>1280</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50000000000001" hidden="1"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1175</v>
      </c>
      <c r="L1447" s="45" t="s">
        <v>1176</v>
      </c>
      <c r="M1447" s="20" t="s">
        <v>1177</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50000000000001" hidden="1" customHeight="1">
      <c r="B1448" s="38" t="s">
        <v>26</v>
      </c>
      <c r="C1448" s="38" t="s">
        <v>26</v>
      </c>
      <c r="D1448" s="19" t="s">
        <v>399</v>
      </c>
      <c r="E1448" s="111" t="s">
        <v>38</v>
      </c>
      <c r="F1448" s="31" t="s">
        <v>335</v>
      </c>
      <c r="G1448" s="358" t="s">
        <v>2194</v>
      </c>
      <c r="H1448" s="58" t="str">
        <f>Table1[[#This Row],[Tabela]]&amp;Table1[[#This Row],[Campo]]</f>
        <v>lt003_entityentty_nm</v>
      </c>
      <c r="I1448" s="2" t="s">
        <v>2322</v>
      </c>
      <c r="J1448" s="44">
        <f>VLOOKUP(Table1[[#This Row],[Status]],Auxiliar!$B$16:$C$24,2,0)</f>
        <v>7</v>
      </c>
      <c r="K1448" s="20" t="s">
        <v>1175</v>
      </c>
      <c r="L1448" s="45" t="s">
        <v>1176</v>
      </c>
      <c r="M1448" s="20" t="s">
        <v>1177</v>
      </c>
      <c r="N1448" s="47">
        <v>45695</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166">
        <f>+VLOOKUP(CONCATENATE(Table1[[#This Row],[Tabela]],Table1[[#This Row],[Campo]]),'2. Status Detalhe Campos FY24'!A:J,9,FALSE)</f>
        <v>0</v>
      </c>
    </row>
    <row r="1449" spans="2:24" ht="17.850000000000001" hidden="1" customHeight="1">
      <c r="B1449" s="38" t="s">
        <v>26</v>
      </c>
      <c r="C1449" s="38" t="s">
        <v>26</v>
      </c>
      <c r="D1449" s="19" t="s">
        <v>399</v>
      </c>
      <c r="E1449" s="111" t="s">
        <v>38</v>
      </c>
      <c r="F1449" s="31" t="s">
        <v>335</v>
      </c>
      <c r="G1449" s="358" t="s">
        <v>2195</v>
      </c>
      <c r="H1449" s="58" t="str">
        <f>Table1[[#This Row],[Tabela]]&amp;Table1[[#This Row],[Campo]]</f>
        <v>lt003_entityec_grp_id</v>
      </c>
      <c r="I1449" s="2" t="s">
        <v>2322</v>
      </c>
      <c r="J1449" s="44">
        <f>VLOOKUP(Table1[[#This Row],[Status]],Auxiliar!$B$16:$C$24,2,0)</f>
        <v>7</v>
      </c>
      <c r="K1449" s="20" t="s">
        <v>1175</v>
      </c>
      <c r="L1449" s="45" t="s">
        <v>1176</v>
      </c>
      <c r="M1449" s="20" t="s">
        <v>1177</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50000000000001" hidden="1" customHeight="1">
      <c r="B1450" s="38" t="s">
        <v>26</v>
      </c>
      <c r="C1450" s="38" t="s">
        <v>26</v>
      </c>
      <c r="D1450" s="19" t="s">
        <v>399</v>
      </c>
      <c r="E1450" s="111" t="s">
        <v>38</v>
      </c>
      <c r="F1450" s="31" t="s">
        <v>335</v>
      </c>
      <c r="G1450" s="358" t="s">
        <v>2196</v>
      </c>
      <c r="H1450" s="58" t="str">
        <f>Table1[[#This Row],[Tabela]]&amp;Table1[[#This Row],[Campo]]</f>
        <v>lt003_entityec_grp_nm</v>
      </c>
      <c r="I1450" s="2" t="s">
        <v>2322</v>
      </c>
      <c r="J1450" s="44">
        <f>VLOOKUP(Table1[[#This Row],[Status]],Auxiliar!$B$16:$C$24,2,0)</f>
        <v>7</v>
      </c>
      <c r="K1450" s="20" t="s">
        <v>1175</v>
      </c>
      <c r="L1450" s="45" t="s">
        <v>1176</v>
      </c>
      <c r="M1450" s="20" t="s">
        <v>1177</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50000000000001" hidden="1" customHeight="1">
      <c r="B1451" s="38" t="s">
        <v>26</v>
      </c>
      <c r="C1451" s="38" t="s">
        <v>26</v>
      </c>
      <c r="D1451" s="19" t="s">
        <v>399</v>
      </c>
      <c r="E1451" s="111" t="s">
        <v>38</v>
      </c>
      <c r="F1451" s="31" t="s">
        <v>335</v>
      </c>
      <c r="G1451" s="358" t="s">
        <v>2197</v>
      </c>
      <c r="H1451" s="58" t="str">
        <f>Table1[[#This Row],[Tabela]]&amp;Table1[[#This Row],[Campo]]</f>
        <v>lt003_entitygrp_ecnmc_actvty</v>
      </c>
      <c r="I1451" s="2" t="s">
        <v>2322</v>
      </c>
      <c r="J1451" s="44">
        <f>VLOOKUP(Table1[[#This Row],[Status]],Auxiliar!$B$16:$C$24,2,0)</f>
        <v>7</v>
      </c>
      <c r="K1451" s="20" t="s">
        <v>1175</v>
      </c>
      <c r="L1451" s="45" t="s">
        <v>1176</v>
      </c>
      <c r="M1451" s="20" t="s">
        <v>1177</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50000000000001" hidden="1" customHeight="1">
      <c r="B1452" s="38" t="s">
        <v>26</v>
      </c>
      <c r="C1452" s="38" t="s">
        <v>26</v>
      </c>
      <c r="D1452" s="19" t="s">
        <v>399</v>
      </c>
      <c r="E1452" s="111" t="s">
        <v>38</v>
      </c>
      <c r="F1452" s="31" t="s">
        <v>335</v>
      </c>
      <c r="G1452" s="358" t="s">
        <v>2198</v>
      </c>
      <c r="H1452" s="58" t="str">
        <f>Table1[[#This Row],[Tabela]]&amp;Table1[[#This Row],[Campo]]</f>
        <v>lt003_entitytxnmy_elgbl_capex_w</v>
      </c>
      <c r="I1452" s="2" t="s">
        <v>2322</v>
      </c>
      <c r="J1452" s="44">
        <f>VLOOKUP(Table1[[#This Row],[Status]],Auxiliar!$B$16:$C$24,2,0)</f>
        <v>7</v>
      </c>
      <c r="K1452" s="20" t="s">
        <v>1175</v>
      </c>
      <c r="L1452" s="45" t="s">
        <v>1176</v>
      </c>
      <c r="M1452" s="20" t="s">
        <v>1177</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6">
        <f>+VLOOKUP(CONCATENATE(Table1[[#This Row],[Tabela]],Table1[[#This Row],[Campo]]),'2. Status Detalhe Campos FY24'!A:J,9,FALSE)</f>
        <v>0</v>
      </c>
    </row>
    <row r="1453" spans="2:24" ht="17.850000000000001" hidden="1" customHeight="1">
      <c r="B1453" s="38" t="s">
        <v>26</v>
      </c>
      <c r="C1453" s="38" t="s">
        <v>26</v>
      </c>
      <c r="D1453" s="19" t="s">
        <v>399</v>
      </c>
      <c r="E1453" s="111" t="s">
        <v>38</v>
      </c>
      <c r="F1453" s="31" t="s">
        <v>335</v>
      </c>
      <c r="G1453" s="358" t="s">
        <v>2199</v>
      </c>
      <c r="H1453" s="58" t="str">
        <f>Table1[[#This Row],[Tabela]]&amp;Table1[[#This Row],[Campo]]</f>
        <v>lt003_entitytxnmy_elgbl_trnvr_w</v>
      </c>
      <c r="I1453" s="2" t="s">
        <v>2322</v>
      </c>
      <c r="J1453" s="44">
        <f>VLOOKUP(Table1[[#This Row],[Status]],Auxiliar!$B$16:$C$24,2,0)</f>
        <v>7</v>
      </c>
      <c r="K1453" s="20" t="s">
        <v>1175</v>
      </c>
      <c r="L1453" s="45" t="s">
        <v>1176</v>
      </c>
      <c r="M1453" s="20" t="s">
        <v>1177</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6">
        <f>+VLOOKUP(CONCATENATE(Table1[[#This Row],[Tabela]],Table1[[#This Row],[Campo]]),'2. Status Detalhe Campos FY24'!A:J,9,FALSE)</f>
        <v>0</v>
      </c>
    </row>
    <row r="1454" spans="2:24" ht="17.850000000000001" hidden="1" customHeight="1">
      <c r="B1454" s="38" t="s">
        <v>26</v>
      </c>
      <c r="C1454" s="38" t="s">
        <v>26</v>
      </c>
      <c r="D1454" s="19" t="s">
        <v>399</v>
      </c>
      <c r="E1454" s="111" t="s">
        <v>38</v>
      </c>
      <c r="F1454" s="31" t="s">
        <v>335</v>
      </c>
      <c r="G1454" s="358" t="s">
        <v>2200</v>
      </c>
      <c r="H1454" s="58" t="str">
        <f>Table1[[#This Row],[Tabela]]&amp;Table1[[#This Row],[Campo]]</f>
        <v>lt003_entitytxnmy_elgbl_capex_p</v>
      </c>
      <c r="I1454" s="2" t="s">
        <v>2322</v>
      </c>
      <c r="J1454" s="44">
        <f>VLOOKUP(Table1[[#This Row],[Status]],Auxiliar!$B$16:$C$24,2,0)</f>
        <v>7</v>
      </c>
      <c r="K1454" s="20" t="s">
        <v>1175</v>
      </c>
      <c r="L1454" s="45" t="s">
        <v>1176</v>
      </c>
      <c r="M1454" s="20" t="s">
        <v>1177</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6">
        <f>+VLOOKUP(CONCATENATE(Table1[[#This Row],[Tabela]],Table1[[#This Row],[Campo]]),'2. Status Detalhe Campos FY24'!A:J,9,FALSE)</f>
        <v>0</v>
      </c>
    </row>
    <row r="1455" spans="2:24" ht="17.850000000000001" hidden="1" customHeight="1">
      <c r="B1455" s="38" t="s">
        <v>26</v>
      </c>
      <c r="C1455" s="38" t="s">
        <v>26</v>
      </c>
      <c r="D1455" s="19" t="s">
        <v>399</v>
      </c>
      <c r="E1455" s="111" t="s">
        <v>38</v>
      </c>
      <c r="F1455" s="31" t="s">
        <v>335</v>
      </c>
      <c r="G1455" s="358" t="s">
        <v>2201</v>
      </c>
      <c r="H1455" s="58" t="str">
        <f>Table1[[#This Row],[Tabela]]&amp;Table1[[#This Row],[Campo]]</f>
        <v>lt003_entitytxnmy_elgbl_trnvr_p</v>
      </c>
      <c r="I1455" s="2" t="s">
        <v>2322</v>
      </c>
      <c r="J1455" s="44">
        <f>VLOOKUP(Table1[[#This Row],[Status]],Auxiliar!$B$16:$C$24,2,0)</f>
        <v>7</v>
      </c>
      <c r="K1455" s="20" t="s">
        <v>1175</v>
      </c>
      <c r="L1455" s="45" t="s">
        <v>1176</v>
      </c>
      <c r="M1455" s="20" t="s">
        <v>1177</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6">
        <f>+VLOOKUP(CONCATENATE(Table1[[#This Row],[Tabela]],Table1[[#This Row],[Campo]]),'2. Status Detalhe Campos FY24'!A:J,9,FALSE)</f>
        <v>0</v>
      </c>
    </row>
    <row r="1456" spans="2:24" ht="17.850000000000001" hidden="1" customHeight="1">
      <c r="B1456" s="38" t="s">
        <v>26</v>
      </c>
      <c r="C1456" s="38" t="s">
        <v>26</v>
      </c>
      <c r="D1456" s="19" t="s">
        <v>399</v>
      </c>
      <c r="E1456" s="111" t="s">
        <v>38</v>
      </c>
      <c r="F1456" s="31" t="s">
        <v>335</v>
      </c>
      <c r="G1456" s="358" t="s">
        <v>2202</v>
      </c>
      <c r="H1456" s="58" t="str">
        <f>Table1[[#This Row],[Tabela]]&amp;Table1[[#This Row],[Campo]]</f>
        <v>lt003_entitytxnmy_elgbl_capex_b</v>
      </c>
      <c r="I1456" s="2" t="s">
        <v>2322</v>
      </c>
      <c r="J1456" s="44">
        <f>VLOOKUP(Table1[[#This Row],[Status]],Auxiliar!$B$16:$C$24,2,0)</f>
        <v>7</v>
      </c>
      <c r="K1456" s="20" t="s">
        <v>1175</v>
      </c>
      <c r="L1456" s="45" t="s">
        <v>1176</v>
      </c>
      <c r="M1456" s="20" t="s">
        <v>1177</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6">
        <f>+VLOOKUP(CONCATENATE(Table1[[#This Row],[Tabela]],Table1[[#This Row],[Campo]]),'2. Status Detalhe Campos FY24'!A:J,9,FALSE)</f>
        <v>0</v>
      </c>
    </row>
    <row r="1457" spans="2:24" ht="17.850000000000001" hidden="1" customHeight="1">
      <c r="B1457" s="38" t="s">
        <v>26</v>
      </c>
      <c r="C1457" s="38" t="s">
        <v>26</v>
      </c>
      <c r="D1457" s="19" t="s">
        <v>399</v>
      </c>
      <c r="E1457" s="111" t="s">
        <v>38</v>
      </c>
      <c r="F1457" s="31" t="s">
        <v>335</v>
      </c>
      <c r="G1457" s="358" t="s">
        <v>2203</v>
      </c>
      <c r="H1457" s="58" t="str">
        <f>Table1[[#This Row],[Tabela]]&amp;Table1[[#This Row],[Campo]]</f>
        <v>lt003_entitytxnmy_elgbl_trnvr_b</v>
      </c>
      <c r="I1457" s="2" t="s">
        <v>2322</v>
      </c>
      <c r="J1457" s="44">
        <f>VLOOKUP(Table1[[#This Row],[Status]],Auxiliar!$B$16:$C$24,2,0)</f>
        <v>7</v>
      </c>
      <c r="K1457" s="20" t="s">
        <v>1175</v>
      </c>
      <c r="L1457" s="45" t="s">
        <v>1176</v>
      </c>
      <c r="M1457" s="20" t="s">
        <v>1177</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6">
        <f>+VLOOKUP(CONCATENATE(Table1[[#This Row],[Tabela]],Table1[[#This Row],[Campo]]),'2. Status Detalhe Campos FY24'!A:J,9,FALSE)</f>
        <v>0</v>
      </c>
    </row>
    <row r="1458" spans="2:24" ht="17.850000000000001" hidden="1" customHeight="1">
      <c r="B1458" s="38" t="s">
        <v>26</v>
      </c>
      <c r="C1458" s="38" t="s">
        <v>26</v>
      </c>
      <c r="D1458" s="19" t="s">
        <v>399</v>
      </c>
      <c r="E1458" s="111" t="s">
        <v>38</v>
      </c>
      <c r="F1458" s="31" t="s">
        <v>335</v>
      </c>
      <c r="G1458" s="358" t="s">
        <v>2204</v>
      </c>
      <c r="H1458" s="58" t="str">
        <f>Table1[[#This Row],[Tabela]]&amp;Table1[[#This Row],[Campo]]</f>
        <v>lt003_entitytxnmy_elgbl_capex_ce</v>
      </c>
      <c r="I1458" s="2" t="s">
        <v>2322</v>
      </c>
      <c r="J1458" s="44">
        <f>VLOOKUP(Table1[[#This Row],[Status]],Auxiliar!$B$16:$C$24,2,0)</f>
        <v>7</v>
      </c>
      <c r="K1458" s="20" t="s">
        <v>1175</v>
      </c>
      <c r="L1458" s="45" t="s">
        <v>1176</v>
      </c>
      <c r="M1458" s="20" t="s">
        <v>1177</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6">
        <f>+VLOOKUP(CONCATENATE(Table1[[#This Row],[Tabela]],Table1[[#This Row],[Campo]]),'2. Status Detalhe Campos FY24'!A:J,9,FALSE)</f>
        <v>0</v>
      </c>
    </row>
    <row r="1459" spans="2:24" ht="17.850000000000001" hidden="1" customHeight="1">
      <c r="B1459" s="38" t="s">
        <v>26</v>
      </c>
      <c r="C1459" s="38" t="s">
        <v>26</v>
      </c>
      <c r="D1459" s="19" t="s">
        <v>399</v>
      </c>
      <c r="E1459" s="111" t="s">
        <v>38</v>
      </c>
      <c r="F1459" s="31" t="s">
        <v>335</v>
      </c>
      <c r="G1459" s="358" t="s">
        <v>2205</v>
      </c>
      <c r="H1459" s="58" t="str">
        <f>Table1[[#This Row],[Tabela]]&amp;Table1[[#This Row],[Campo]]</f>
        <v>lt003_entitytxnmy_elgbl_trnvr_ce</v>
      </c>
      <c r="I1459" s="2" t="s">
        <v>2322</v>
      </c>
      <c r="J1459" s="44">
        <f>VLOOKUP(Table1[[#This Row],[Status]],Auxiliar!$B$16:$C$24,2,0)</f>
        <v>7</v>
      </c>
      <c r="K1459" s="20" t="s">
        <v>1175</v>
      </c>
      <c r="L1459" s="45" t="s">
        <v>1176</v>
      </c>
      <c r="M1459" s="20" t="s">
        <v>1177</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6">
        <f>+VLOOKUP(CONCATENATE(Table1[[#This Row],[Tabela]],Table1[[#This Row],[Campo]]),'2. Status Detalhe Campos FY24'!A:J,9,FALSE)</f>
        <v>0</v>
      </c>
    </row>
    <row r="1460" spans="2:24" ht="17.850000000000001" hidden="1" customHeight="1">
      <c r="B1460" s="38" t="s">
        <v>26</v>
      </c>
      <c r="C1460" s="38" t="s">
        <v>26</v>
      </c>
      <c r="D1460" s="19" t="s">
        <v>399</v>
      </c>
      <c r="E1460" s="111" t="s">
        <v>38</v>
      </c>
      <c r="F1460" s="31" t="s">
        <v>335</v>
      </c>
      <c r="G1460" s="358" t="s">
        <v>2206</v>
      </c>
      <c r="H1460" s="58" t="str">
        <f>Table1[[#This Row],[Tabela]]&amp;Table1[[#This Row],[Campo]]</f>
        <v>lt003_entitypure_capex_p</v>
      </c>
      <c r="I1460" s="2" t="s">
        <v>2322</v>
      </c>
      <c r="J1460" s="44">
        <f>VLOOKUP(Table1[[#This Row],[Status]],Auxiliar!$B$16:$C$24,2,0)</f>
        <v>7</v>
      </c>
      <c r="K1460" s="20" t="s">
        <v>1175</v>
      </c>
      <c r="L1460" s="45" t="s">
        <v>1176</v>
      </c>
      <c r="M1460" s="20" t="s">
        <v>1177</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6">
        <f>+VLOOKUP(CONCATENATE(Table1[[#This Row],[Tabela]],Table1[[#This Row],[Campo]]),'2. Status Detalhe Campos FY24'!A:J,9,FALSE)</f>
        <v>0</v>
      </c>
    </row>
    <row r="1461" spans="2:24" ht="17.850000000000001" hidden="1" customHeight="1">
      <c r="B1461" s="38" t="s">
        <v>26</v>
      </c>
      <c r="C1461" s="38" t="s">
        <v>26</v>
      </c>
      <c r="D1461" s="19" t="s">
        <v>399</v>
      </c>
      <c r="E1461" s="111" t="s">
        <v>38</v>
      </c>
      <c r="F1461" s="31" t="s">
        <v>335</v>
      </c>
      <c r="G1461" s="358" t="s">
        <v>2207</v>
      </c>
      <c r="H1461" s="58" t="str">
        <f>Table1[[#This Row],[Tabela]]&amp;Table1[[#This Row],[Campo]]</f>
        <v>lt003_entitypure_trnvr_p</v>
      </c>
      <c r="I1461" s="2" t="s">
        <v>2322</v>
      </c>
      <c r="J1461" s="44">
        <f>VLOOKUP(Table1[[#This Row],[Status]],Auxiliar!$B$16:$C$24,2,0)</f>
        <v>7</v>
      </c>
      <c r="K1461" s="20" t="s">
        <v>1175</v>
      </c>
      <c r="L1461" s="45" t="s">
        <v>1176</v>
      </c>
      <c r="M1461" s="20" t="s">
        <v>1177</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6">
        <f>+VLOOKUP(CONCATENATE(Table1[[#This Row],[Tabela]],Table1[[#This Row],[Campo]]),'2. Status Detalhe Campos FY24'!A:J,9,FALSE)</f>
        <v>0</v>
      </c>
    </row>
    <row r="1462" spans="2:24" ht="17.850000000000001" hidden="1" customHeight="1">
      <c r="B1462" s="38" t="s">
        <v>26</v>
      </c>
      <c r="C1462" s="38" t="s">
        <v>26</v>
      </c>
      <c r="D1462" s="19" t="s">
        <v>399</v>
      </c>
      <c r="E1462" s="111" t="s">
        <v>38</v>
      </c>
      <c r="F1462" s="31" t="s">
        <v>335</v>
      </c>
      <c r="G1462" s="358" t="s">
        <v>2208</v>
      </c>
      <c r="H1462" s="58" t="str">
        <f>Table1[[#This Row],[Tabela]]&amp;Table1[[#This Row],[Campo]]</f>
        <v>lt003_entitypure_capex_b</v>
      </c>
      <c r="I1462" s="2" t="s">
        <v>2322</v>
      </c>
      <c r="J1462" s="44">
        <f>VLOOKUP(Table1[[#This Row],[Status]],Auxiliar!$B$16:$C$24,2,0)</f>
        <v>7</v>
      </c>
      <c r="K1462" s="20" t="s">
        <v>1175</v>
      </c>
      <c r="L1462" s="45" t="s">
        <v>1176</v>
      </c>
      <c r="M1462" s="20" t="s">
        <v>1177</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6">
        <f>+VLOOKUP(CONCATENATE(Table1[[#This Row],[Tabela]],Table1[[#This Row],[Campo]]),'2. Status Detalhe Campos FY24'!A:J,9,FALSE)</f>
        <v>0</v>
      </c>
    </row>
    <row r="1463" spans="2:24" ht="17.850000000000001" hidden="1" customHeight="1">
      <c r="B1463" s="38" t="s">
        <v>26</v>
      </c>
      <c r="C1463" s="38" t="s">
        <v>26</v>
      </c>
      <c r="D1463" s="19" t="s">
        <v>399</v>
      </c>
      <c r="E1463" s="111" t="s">
        <v>38</v>
      </c>
      <c r="F1463" s="31" t="s">
        <v>335</v>
      </c>
      <c r="G1463" s="358" t="s">
        <v>2209</v>
      </c>
      <c r="H1463" s="58" t="str">
        <f>Table1[[#This Row],[Tabela]]&amp;Table1[[#This Row],[Campo]]</f>
        <v>lt003_entitypure_trnvr_b</v>
      </c>
      <c r="I1463" s="2" t="s">
        <v>2322</v>
      </c>
      <c r="J1463" s="44">
        <f>VLOOKUP(Table1[[#This Row],[Status]],Auxiliar!$B$16:$C$24,2,0)</f>
        <v>7</v>
      </c>
      <c r="K1463" s="20" t="s">
        <v>1175</v>
      </c>
      <c r="L1463" s="45" t="s">
        <v>1176</v>
      </c>
      <c r="M1463" s="20" t="s">
        <v>1177</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6">
        <f>+VLOOKUP(CONCATENATE(Table1[[#This Row],[Tabela]],Table1[[#This Row],[Campo]]),'2. Status Detalhe Campos FY24'!A:J,9,FALSE)</f>
        <v>0</v>
      </c>
    </row>
    <row r="1464" spans="2:24" ht="17.850000000000001" hidden="1" customHeight="1">
      <c r="B1464" s="38" t="s">
        <v>26</v>
      </c>
      <c r="C1464" s="38" t="s">
        <v>26</v>
      </c>
      <c r="D1464" s="19" t="s">
        <v>399</v>
      </c>
      <c r="E1464" s="111" t="s">
        <v>38</v>
      </c>
      <c r="F1464" s="31" t="s">
        <v>335</v>
      </c>
      <c r="G1464" s="358" t="s">
        <v>2210</v>
      </c>
      <c r="H1464" s="58" t="str">
        <f>Table1[[#This Row],[Tabela]]&amp;Table1[[#This Row],[Campo]]</f>
        <v>lt003_entitypure_capex_w</v>
      </c>
      <c r="I1464" s="2" t="s">
        <v>2322</v>
      </c>
      <c r="J1464" s="44">
        <f>VLOOKUP(Table1[[#This Row],[Status]],Auxiliar!$B$16:$C$24,2,0)</f>
        <v>7</v>
      </c>
      <c r="K1464" s="20" t="s">
        <v>1175</v>
      </c>
      <c r="L1464" s="45" t="s">
        <v>1176</v>
      </c>
      <c r="M1464" s="20" t="s">
        <v>1177</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6">
        <f>+VLOOKUP(CONCATENATE(Table1[[#This Row],[Tabela]],Table1[[#This Row],[Campo]]),'2. Status Detalhe Campos FY24'!A:J,9,FALSE)</f>
        <v>0</v>
      </c>
    </row>
    <row r="1465" spans="2:24" ht="17.850000000000001" hidden="1" customHeight="1">
      <c r="B1465" s="38" t="s">
        <v>26</v>
      </c>
      <c r="C1465" s="38" t="s">
        <v>26</v>
      </c>
      <c r="D1465" s="19" t="s">
        <v>399</v>
      </c>
      <c r="E1465" s="111" t="s">
        <v>38</v>
      </c>
      <c r="F1465" s="31" t="s">
        <v>335</v>
      </c>
      <c r="G1465" s="358" t="s">
        <v>2211</v>
      </c>
      <c r="H1465" s="58" t="str">
        <f>Table1[[#This Row],[Tabela]]&amp;Table1[[#This Row],[Campo]]</f>
        <v>lt003_entitypure_trnvr_w</v>
      </c>
      <c r="I1465" s="2" t="s">
        <v>2322</v>
      </c>
      <c r="J1465" s="44">
        <f>VLOOKUP(Table1[[#This Row],[Status]],Auxiliar!$B$16:$C$24,2,0)</f>
        <v>7</v>
      </c>
      <c r="K1465" s="20" t="s">
        <v>1175</v>
      </c>
      <c r="L1465" s="45" t="s">
        <v>1176</v>
      </c>
      <c r="M1465" s="20" t="s">
        <v>1177</v>
      </c>
      <c r="N1465" s="47">
        <v>45688</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0.25</v>
      </c>
      <c r="X1465" s="166">
        <f>+VLOOKUP(CONCATENATE(Table1[[#This Row],[Tabela]],Table1[[#This Row],[Campo]]),'2. Status Detalhe Campos FY24'!A:J,9,FALSE)</f>
        <v>0</v>
      </c>
    </row>
    <row r="1466" spans="2:24" ht="17.850000000000001" hidden="1" customHeight="1">
      <c r="B1466" s="38" t="s">
        <v>26</v>
      </c>
      <c r="C1466" s="38" t="s">
        <v>26</v>
      </c>
      <c r="D1466" s="19" t="s">
        <v>399</v>
      </c>
      <c r="E1466" s="111" t="s">
        <v>38</v>
      </c>
      <c r="F1466" s="31" t="s">
        <v>335</v>
      </c>
      <c r="G1466" s="358" t="s">
        <v>2212</v>
      </c>
      <c r="H1466" s="58" t="str">
        <f>Table1[[#This Row],[Tabela]]&amp;Table1[[#This Row],[Campo]]</f>
        <v>lt003_entitypure_capex_ce</v>
      </c>
      <c r="I1466" s="2" t="s">
        <v>2322</v>
      </c>
      <c r="J1466" s="44">
        <f>VLOOKUP(Table1[[#This Row],[Status]],Auxiliar!$B$16:$C$24,2,0)</f>
        <v>7</v>
      </c>
      <c r="K1466" s="20" t="s">
        <v>1175</v>
      </c>
      <c r="L1466" s="45" t="s">
        <v>1176</v>
      </c>
      <c r="M1466" s="20" t="s">
        <v>1177</v>
      </c>
      <c r="N1466" s="47">
        <v>45688</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0.25</v>
      </c>
      <c r="X1466" s="166">
        <f>+VLOOKUP(CONCATENATE(Table1[[#This Row],[Tabela]],Table1[[#This Row],[Campo]]),'2. Status Detalhe Campos FY24'!A:J,9,FALSE)</f>
        <v>0</v>
      </c>
    </row>
    <row r="1467" spans="2:24" ht="17.850000000000001" hidden="1" customHeight="1">
      <c r="B1467" s="38" t="s">
        <v>26</v>
      </c>
      <c r="C1467" s="38" t="s">
        <v>26</v>
      </c>
      <c r="D1467" s="19" t="s">
        <v>399</v>
      </c>
      <c r="E1467" s="111" t="s">
        <v>38</v>
      </c>
      <c r="F1467" s="31" t="s">
        <v>335</v>
      </c>
      <c r="G1467" s="358" t="s">
        <v>2213</v>
      </c>
      <c r="H1467" s="58" t="str">
        <f>Table1[[#This Row],[Tabela]]&amp;Table1[[#This Row],[Campo]]</f>
        <v>lt003_entitypure_trnvr_ce</v>
      </c>
      <c r="I1467" s="2" t="s">
        <v>2322</v>
      </c>
      <c r="J1467" s="44">
        <f>VLOOKUP(Table1[[#This Row],[Status]],Auxiliar!$B$16:$C$24,2,0)</f>
        <v>7</v>
      </c>
      <c r="K1467" s="20" t="s">
        <v>1175</v>
      </c>
      <c r="L1467" s="45" t="s">
        <v>1176</v>
      </c>
      <c r="M1467" s="20" t="s">
        <v>1177</v>
      </c>
      <c r="N1467" s="47">
        <v>45688</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0.25</v>
      </c>
      <c r="X1467" s="166">
        <f>+VLOOKUP(CONCATENATE(Table1[[#This Row],[Tabela]],Table1[[#This Row],[Campo]]),'2. Status Detalhe Campos FY24'!A:J,9,FALSE)</f>
        <v>0</v>
      </c>
    </row>
    <row r="1468" spans="2:24" ht="17.850000000000001" hidden="1" customHeight="1">
      <c r="B1468" s="38" t="s">
        <v>26</v>
      </c>
      <c r="C1468" s="38" t="s">
        <v>26</v>
      </c>
      <c r="D1468" s="19" t="s">
        <v>399</v>
      </c>
      <c r="E1468" s="111" t="s">
        <v>38</v>
      </c>
      <c r="F1468" s="31" t="s">
        <v>335</v>
      </c>
      <c r="G1468" s="358" t="s">
        <v>2214</v>
      </c>
      <c r="H1468" s="58" t="str">
        <f>Table1[[#This Row],[Tabela]]&amp;Table1[[#This Row],[Campo]]</f>
        <v>lt003_entityenblng_capex_w</v>
      </c>
      <c r="I1468" s="2" t="s">
        <v>2322</v>
      </c>
      <c r="J1468" s="44">
        <f>VLOOKUP(Table1[[#This Row],[Status]],Auxiliar!$B$16:$C$24,2,0)</f>
        <v>7</v>
      </c>
      <c r="K1468" s="20" t="s">
        <v>1175</v>
      </c>
      <c r="L1468" s="45" t="s">
        <v>1176</v>
      </c>
      <c r="M1468" s="20" t="s">
        <v>1177</v>
      </c>
      <c r="N1468" s="47">
        <v>45688</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0.25</v>
      </c>
      <c r="X1468" s="166">
        <f>+VLOOKUP(CONCATENATE(Table1[[#This Row],[Tabela]],Table1[[#This Row],[Campo]]),'2. Status Detalhe Campos FY24'!A:J,9,FALSE)</f>
        <v>0</v>
      </c>
    </row>
    <row r="1469" spans="2:24" ht="17.850000000000001" hidden="1" customHeight="1">
      <c r="B1469" s="38" t="s">
        <v>26</v>
      </c>
      <c r="C1469" s="38" t="s">
        <v>26</v>
      </c>
      <c r="D1469" s="19" t="s">
        <v>399</v>
      </c>
      <c r="E1469" s="111" t="s">
        <v>38</v>
      </c>
      <c r="F1469" s="31" t="s">
        <v>335</v>
      </c>
      <c r="G1469" s="358" t="s">
        <v>2215</v>
      </c>
      <c r="H1469" s="58" t="str">
        <f>Table1[[#This Row],[Tabela]]&amp;Table1[[#This Row],[Campo]]</f>
        <v>lt003_entityenblng_trnvr_w</v>
      </c>
      <c r="I1469" s="2" t="s">
        <v>2322</v>
      </c>
      <c r="J1469" s="44">
        <f>VLOOKUP(Table1[[#This Row],[Status]],Auxiliar!$B$16:$C$24,2,0)</f>
        <v>7</v>
      </c>
      <c r="K1469" s="20" t="s">
        <v>1175</v>
      </c>
      <c r="L1469" s="45" t="s">
        <v>1176</v>
      </c>
      <c r="M1469" s="20" t="s">
        <v>1177</v>
      </c>
      <c r="N1469" s="47">
        <v>45688</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0.25</v>
      </c>
      <c r="X1469" s="166">
        <f>+VLOOKUP(CONCATENATE(Table1[[#This Row],[Tabela]],Table1[[#This Row],[Campo]]),'2. Status Detalhe Campos FY24'!A:J,9,FALSE)</f>
        <v>0</v>
      </c>
    </row>
    <row r="1470" spans="2:24" ht="17.850000000000001" hidden="1" customHeight="1">
      <c r="B1470" s="38" t="s">
        <v>26</v>
      </c>
      <c r="C1470" s="38" t="s">
        <v>26</v>
      </c>
      <c r="D1470" s="19" t="s">
        <v>399</v>
      </c>
      <c r="E1470" s="111" t="s">
        <v>38</v>
      </c>
      <c r="F1470" s="31" t="s">
        <v>335</v>
      </c>
      <c r="G1470" s="358" t="s">
        <v>2216</v>
      </c>
      <c r="H1470" s="58" t="str">
        <f>Table1[[#This Row],[Tabela]]&amp;Table1[[#This Row],[Campo]]</f>
        <v>lt003_entityenblng_capex_ce</v>
      </c>
      <c r="I1470" s="2" t="s">
        <v>2322</v>
      </c>
      <c r="J1470" s="44">
        <f>VLOOKUP(Table1[[#This Row],[Status]],Auxiliar!$B$16:$C$24,2,0)</f>
        <v>7</v>
      </c>
      <c r="K1470" s="20" t="s">
        <v>1175</v>
      </c>
      <c r="L1470" s="45" t="s">
        <v>1176</v>
      </c>
      <c r="M1470" s="20" t="s">
        <v>1177</v>
      </c>
      <c r="N1470" s="47">
        <v>45688</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0.25</v>
      </c>
      <c r="X1470" s="166">
        <f>+VLOOKUP(CONCATENATE(Table1[[#This Row],[Tabela]],Table1[[#This Row],[Campo]]),'2. Status Detalhe Campos FY24'!A:J,9,FALSE)</f>
        <v>0</v>
      </c>
    </row>
    <row r="1471" spans="2:24" ht="17.850000000000001" hidden="1" customHeight="1">
      <c r="B1471" s="38" t="s">
        <v>26</v>
      </c>
      <c r="C1471" s="38" t="s">
        <v>26</v>
      </c>
      <c r="D1471" s="19" t="s">
        <v>399</v>
      </c>
      <c r="E1471" s="111" t="s">
        <v>38</v>
      </c>
      <c r="F1471" s="31" t="s">
        <v>335</v>
      </c>
      <c r="G1471" s="358" t="s">
        <v>2217</v>
      </c>
      <c r="H1471" s="58" t="str">
        <f>Table1[[#This Row],[Tabela]]&amp;Table1[[#This Row],[Campo]]</f>
        <v>lt003_entityenblng_trnvr_ce</v>
      </c>
      <c r="I1471" s="2" t="s">
        <v>2322</v>
      </c>
      <c r="J1471" s="44">
        <f>VLOOKUP(Table1[[#This Row],[Status]],Auxiliar!$B$16:$C$24,2,0)</f>
        <v>7</v>
      </c>
      <c r="K1471" s="20" t="s">
        <v>1175</v>
      </c>
      <c r="L1471" s="45" t="s">
        <v>1176</v>
      </c>
      <c r="M1471" s="20" t="s">
        <v>1177</v>
      </c>
      <c r="N1471" s="47">
        <v>45688</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0.25</v>
      </c>
      <c r="X1471" s="166">
        <f>+VLOOKUP(CONCATENATE(Table1[[#This Row],[Tabela]],Table1[[#This Row],[Campo]]),'2. Status Detalhe Campos FY24'!A:J,9,FALSE)</f>
        <v>0</v>
      </c>
    </row>
    <row r="1472" spans="2:24" ht="17.850000000000001" hidden="1" customHeight="1">
      <c r="B1472" s="38" t="s">
        <v>26</v>
      </c>
      <c r="C1472" s="38" t="s">
        <v>26</v>
      </c>
      <c r="D1472" s="337" t="s">
        <v>1274</v>
      </c>
      <c r="E1472" s="111" t="s">
        <v>1276</v>
      </c>
      <c r="F1472" s="39" t="s">
        <v>368</v>
      </c>
      <c r="G1472" s="341" t="s">
        <v>374</v>
      </c>
      <c r="H1472" s="342" t="str">
        <f>Table1[[#This Row],[Tabela]]&amp;Table1[[#This Row],[Campo]]</f>
        <v>lt004_protectionemssns_scp2_prtctn</v>
      </c>
      <c r="I1472" s="2" t="s">
        <v>612</v>
      </c>
      <c r="J1472" s="44">
        <f>VLOOKUP(Table1[[#This Row],[Status]],Auxiliar!$B$16:$C$24,2,0)</f>
        <v>1</v>
      </c>
      <c r="K1472" s="45" t="s">
        <v>1170</v>
      </c>
      <c r="L1472" s="45" t="s">
        <v>1176</v>
      </c>
      <c r="M1472" s="20" t="s">
        <v>1177</v>
      </c>
      <c r="N1472" s="47">
        <v>45667</v>
      </c>
      <c r="O1472" s="20">
        <f>INDEX(Auxiliar!$D$5:$F$13,MATCH(Table1[[#This Row],[Tipologia_Testes]],Auxiliar!$B$5:$B$13,0),MATCH(Table1[[#This Row],[Complexidade]],Auxiliar!$D$4:$F$4,0))</f>
        <v>2</v>
      </c>
      <c r="P1472" s="42" t="s">
        <v>1261</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50000000000001" hidden="1" customHeight="1">
      <c r="B1473" s="38" t="s">
        <v>26</v>
      </c>
      <c r="C1473" s="38" t="s">
        <v>26</v>
      </c>
      <c r="D1473" s="40" t="s">
        <v>1274</v>
      </c>
      <c r="E1473" s="46" t="s">
        <v>1276</v>
      </c>
      <c r="F1473" s="42" t="s">
        <v>368</v>
      </c>
      <c r="G1473" s="40" t="s">
        <v>374</v>
      </c>
      <c r="H1473" s="58" t="str">
        <f>Table1[[#This Row],[Tabela]]&amp;Table1[[#This Row],[Campo]]</f>
        <v>lt004_protectionemssns_scp2_prtctn</v>
      </c>
      <c r="I1473" s="2" t="s">
        <v>612</v>
      </c>
      <c r="J1473" s="44">
        <f>VLOOKUP(Table1[[#This Row],[Status]],Auxiliar!$B$16:$C$24,2,0)</f>
        <v>1</v>
      </c>
      <c r="K1473" s="45" t="s">
        <v>1171</v>
      </c>
      <c r="L1473" s="45" t="s">
        <v>1176</v>
      </c>
      <c r="M1473" s="20" t="s">
        <v>1177</v>
      </c>
      <c r="N1473" s="47">
        <v>45667</v>
      </c>
      <c r="O1473" s="20">
        <f>INDEX(Auxiliar!$D$5:$F$13,MATCH(Table1[[#This Row],[Tipologia_Testes]],Auxiliar!$B$5:$B$13,0),MATCH(Table1[[#This Row],[Complexidade]],Auxiliar!$D$4:$F$4,0))</f>
        <v>2</v>
      </c>
      <c r="P1473" s="42" t="s">
        <v>1261</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50000000000001" hidden="1" customHeight="1">
      <c r="B1474" s="38" t="s">
        <v>26</v>
      </c>
      <c r="C1474" s="38" t="s">
        <v>26</v>
      </c>
      <c r="D1474" s="40" t="s">
        <v>1274</v>
      </c>
      <c r="E1474" s="46" t="s">
        <v>1276</v>
      </c>
      <c r="F1474" s="42" t="s">
        <v>368</v>
      </c>
      <c r="G1474" s="40" t="s">
        <v>374</v>
      </c>
      <c r="H1474" s="58" t="str">
        <f>Table1[[#This Row],[Tabela]]&amp;Table1[[#This Row],[Campo]]</f>
        <v>lt004_protectionemssns_scp2_prtctn</v>
      </c>
      <c r="I1474" s="2" t="s">
        <v>612</v>
      </c>
      <c r="J1474" s="44">
        <f>VLOOKUP(Table1[[#This Row],[Status]],Auxiliar!$B$16:$C$24,2,0)</f>
        <v>1</v>
      </c>
      <c r="K1474" s="45" t="s">
        <v>1173</v>
      </c>
      <c r="L1474" s="45" t="s">
        <v>1176</v>
      </c>
      <c r="M1474" s="20" t="s">
        <v>1177</v>
      </c>
      <c r="N1474" s="47">
        <v>45667</v>
      </c>
      <c r="O1474" s="20">
        <f>INDEX(Auxiliar!$D$5:$F$13,MATCH(Table1[[#This Row],[Tipologia_Testes]],Auxiliar!$B$5:$B$13,0),MATCH(Table1[[#This Row],[Complexidade]],Auxiliar!$D$4:$F$4,0))</f>
        <v>0.1</v>
      </c>
      <c r="P1474" s="42" t="s">
        <v>1261</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50000000000001" hidden="1" customHeight="1">
      <c r="B1475" s="38" t="s">
        <v>26</v>
      </c>
      <c r="C1475" s="38" t="s">
        <v>26</v>
      </c>
      <c r="D1475" s="337" t="s">
        <v>1274</v>
      </c>
      <c r="E1475" s="111" t="s">
        <v>1275</v>
      </c>
      <c r="F1475" s="39" t="s">
        <v>368</v>
      </c>
      <c r="G1475" s="341" t="s">
        <v>373</v>
      </c>
      <c r="H1475" s="342" t="str">
        <f>Table1[[#This Row],[Tabela]]&amp;Table1[[#This Row],[Campo]]</f>
        <v>lt004_protectionemssns_scp1_prtctn</v>
      </c>
      <c r="I1475" s="2" t="s">
        <v>612</v>
      </c>
      <c r="J1475" s="44">
        <f>VLOOKUP(Table1[[#This Row],[Status]],Auxiliar!$B$16:$C$24,2,0)</f>
        <v>1</v>
      </c>
      <c r="K1475" s="45" t="s">
        <v>1170</v>
      </c>
      <c r="L1475" s="45" t="s">
        <v>1176</v>
      </c>
      <c r="M1475" s="20" t="s">
        <v>1177</v>
      </c>
      <c r="N1475" s="47">
        <v>45667</v>
      </c>
      <c r="O1475" s="20">
        <f>INDEX(Auxiliar!$D$5:$F$13,MATCH(Table1[[#This Row],[Tipologia_Testes]],Auxiliar!$B$5:$B$13,0),MATCH(Table1[[#This Row],[Complexidade]],Auxiliar!$D$4:$F$4,0))</f>
        <v>2</v>
      </c>
      <c r="P1475" s="42" t="s">
        <v>1261</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50000000000001" hidden="1" customHeight="1">
      <c r="B1476" s="38" t="s">
        <v>26</v>
      </c>
      <c r="C1476" s="38" t="s">
        <v>26</v>
      </c>
      <c r="D1476" s="40" t="s">
        <v>1274</v>
      </c>
      <c r="E1476" s="46" t="s">
        <v>1275</v>
      </c>
      <c r="F1476" s="42" t="s">
        <v>368</v>
      </c>
      <c r="G1476" s="40" t="s">
        <v>373</v>
      </c>
      <c r="H1476" s="58" t="str">
        <f>Table1[[#This Row],[Tabela]]&amp;Table1[[#This Row],[Campo]]</f>
        <v>lt004_protectionemssns_scp1_prtctn</v>
      </c>
      <c r="I1476" s="2" t="s">
        <v>612</v>
      </c>
      <c r="J1476" s="44">
        <f>VLOOKUP(Table1[[#This Row],[Status]],Auxiliar!$B$16:$C$24,2,0)</f>
        <v>1</v>
      </c>
      <c r="K1476" s="45" t="s">
        <v>1171</v>
      </c>
      <c r="L1476" s="45" t="s">
        <v>1176</v>
      </c>
      <c r="M1476" s="20" t="s">
        <v>1177</v>
      </c>
      <c r="N1476" s="47">
        <v>45667</v>
      </c>
      <c r="O1476" s="20">
        <f>INDEX(Auxiliar!$D$5:$F$13,MATCH(Table1[[#This Row],[Tipologia_Testes]],Auxiliar!$B$5:$B$13,0),MATCH(Table1[[#This Row],[Complexidade]],Auxiliar!$D$4:$F$4,0))</f>
        <v>2</v>
      </c>
      <c r="P1476" s="42" t="s">
        <v>1261</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50000000000001" hidden="1" customHeight="1">
      <c r="B1477" s="38" t="s">
        <v>26</v>
      </c>
      <c r="C1477" s="38" t="s">
        <v>26</v>
      </c>
      <c r="D1477" s="40" t="s">
        <v>1274</v>
      </c>
      <c r="E1477" s="46" t="s">
        <v>1275</v>
      </c>
      <c r="F1477" s="42" t="s">
        <v>368</v>
      </c>
      <c r="G1477" s="40" t="s">
        <v>373</v>
      </c>
      <c r="H1477" s="58" t="str">
        <f>Table1[[#This Row],[Tabela]]&amp;Table1[[#This Row],[Campo]]</f>
        <v>lt004_protectionemssns_scp1_prtctn</v>
      </c>
      <c r="I1477" s="2" t="s">
        <v>612</v>
      </c>
      <c r="J1477" s="44">
        <f>VLOOKUP(Table1[[#This Row],[Status]],Auxiliar!$B$16:$C$24,2,0)</f>
        <v>1</v>
      </c>
      <c r="K1477" s="45" t="s">
        <v>1173</v>
      </c>
      <c r="L1477" s="45" t="s">
        <v>1176</v>
      </c>
      <c r="M1477" s="20" t="s">
        <v>1177</v>
      </c>
      <c r="N1477" s="47">
        <v>45667</v>
      </c>
      <c r="O1477" s="20">
        <f>INDEX(Auxiliar!$D$5:$F$13,MATCH(Table1[[#This Row],[Tipologia_Testes]],Auxiliar!$B$5:$B$13,0),MATCH(Table1[[#This Row],[Complexidade]],Auxiliar!$D$4:$F$4,0))</f>
        <v>0.1</v>
      </c>
      <c r="P1477" s="42" t="s">
        <v>1261</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50000000000001" hidden="1" customHeight="1">
      <c r="B1478" s="38" t="s">
        <v>26</v>
      </c>
      <c r="C1478" s="38" t="s">
        <v>26</v>
      </c>
      <c r="D1478" s="40"/>
      <c r="E1478" s="46"/>
      <c r="F1478" s="42" t="s">
        <v>368</v>
      </c>
      <c r="G1478" s="360" t="s">
        <v>2246</v>
      </c>
      <c r="H1478" s="58" t="str">
        <f>Table1[[#This Row],[Tabela]]&amp;Table1[[#This Row],[Campo]]</f>
        <v>lt004_protectionRL_ESTT_ADDRSS</v>
      </c>
      <c r="I1478" s="2" t="s">
        <v>2322</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50000000000001" hidden="1" customHeight="1">
      <c r="B1479" s="38" t="s">
        <v>26</v>
      </c>
      <c r="C1479" s="38" t="s">
        <v>26</v>
      </c>
      <c r="D1479" s="40"/>
      <c r="E1479" s="46"/>
      <c r="F1479" s="42" t="s">
        <v>368</v>
      </c>
      <c r="G1479" s="360" t="s">
        <v>2247</v>
      </c>
      <c r="H1479" s="58" t="str">
        <f>Table1[[#This Row],[Tabela]]&amp;Table1[[#This Row],[Campo]]</f>
        <v>lt004_protectionRL_ESTT_CLLTRL_LCTN_INT</v>
      </c>
      <c r="I1479" s="2" t="s">
        <v>2322</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50000000000001" hidden="1" customHeight="1">
      <c r="B1480" s="38" t="s">
        <v>26</v>
      </c>
      <c r="C1480" s="38" t="s">
        <v>26</v>
      </c>
      <c r="D1480" s="40"/>
      <c r="E1480" s="46"/>
      <c r="F1480" s="42" t="s">
        <v>368</v>
      </c>
      <c r="G1480" s="360" t="s">
        <v>2248</v>
      </c>
      <c r="H1480" s="58" t="str">
        <f>Table1[[#This Row],[Tabela]]&amp;Table1[[#This Row],[Campo]]</f>
        <v>lt004_protectionRL_ESTT_CTY</v>
      </c>
      <c r="I1480" s="2" t="s">
        <v>2322</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50000000000001" hidden="1" customHeight="1">
      <c r="B1481" s="38" t="s">
        <v>26</v>
      </c>
      <c r="C1481" s="38" t="s">
        <v>26</v>
      </c>
      <c r="D1481" s="40"/>
      <c r="E1481" s="46"/>
      <c r="F1481" s="42" t="s">
        <v>368</v>
      </c>
      <c r="G1481" s="360" t="s">
        <v>2249</v>
      </c>
      <c r="H1481" s="58" t="str">
        <f>Table1[[#This Row],[Tabela]]&amp;Table1[[#This Row],[Campo]]</f>
        <v>lt004_protectionTYP_EMSSNS_LBL</v>
      </c>
      <c r="I1481" s="2" t="s">
        <v>2322</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50000000000001" hidden="1" customHeight="1">
      <c r="B1482" s="38" t="s">
        <v>26</v>
      </c>
      <c r="C1482" s="38" t="s">
        <v>26</v>
      </c>
      <c r="D1482" s="40"/>
      <c r="E1482" s="46"/>
      <c r="F1482" s="42" t="s">
        <v>368</v>
      </c>
      <c r="G1482" s="360" t="s">
        <v>2250</v>
      </c>
      <c r="H1482" s="58" t="str">
        <f>Table1[[#This Row],[Tabela]]&amp;Table1[[#This Row],[Campo]]</f>
        <v>lt004_protectionEPC_EMSSNS_LBL</v>
      </c>
      <c r="I1482" s="2" t="s">
        <v>614</v>
      </c>
      <c r="J1482" s="44">
        <f>VLOOKUP(Table1[[#This Row],[Status]],Auxiliar!$B$16:$C$24,2,0)</f>
        <v>5</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50000000000001" hidden="1" customHeight="1">
      <c r="B1483" s="38" t="s">
        <v>26</v>
      </c>
      <c r="C1483" s="38" t="s">
        <v>26</v>
      </c>
      <c r="D1483" s="40"/>
      <c r="E1483" s="46"/>
      <c r="F1483" s="42" t="s">
        <v>368</v>
      </c>
      <c r="G1483" s="360" t="s">
        <v>2251</v>
      </c>
      <c r="H1483" s="58" t="str">
        <f>Table1[[#This Row],[Tabela]]&amp;Table1[[#This Row],[Campo]]</f>
        <v>lt004_protectionVHCL_EMSSNS_LBL</v>
      </c>
      <c r="I1483" s="2" t="s">
        <v>2322</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50000000000001" hidden="1" customHeight="1">
      <c r="B1484" s="38" t="s">
        <v>26</v>
      </c>
      <c r="C1484" s="38" t="s">
        <v>26</v>
      </c>
      <c r="D1484" s="40"/>
      <c r="E1484" s="46"/>
      <c r="F1484" s="42" t="s">
        <v>368</v>
      </c>
      <c r="G1484" s="360" t="s">
        <v>2252</v>
      </c>
      <c r="H1484" s="58" t="str">
        <f>Table1[[#This Row],[Tabela]]&amp;Table1[[#This Row],[Campo]]</f>
        <v>lt004_protectionTYP_EMSSNS_SCR</v>
      </c>
      <c r="I1484" s="2" t="s">
        <v>614</v>
      </c>
      <c r="J1484" s="44">
        <f>VLOOKUP(Table1[[#This Row],[Status]],Auxiliar!$B$16:$C$24,2,0)</f>
        <v>5</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50000000000001" hidden="1" customHeight="1">
      <c r="B1485" s="38" t="s">
        <v>26</v>
      </c>
      <c r="C1485" s="38" t="s">
        <v>26</v>
      </c>
      <c r="D1485" s="40"/>
      <c r="E1485" s="46"/>
      <c r="F1485" s="42" t="s">
        <v>368</v>
      </c>
      <c r="G1485" s="360" t="s">
        <v>2253</v>
      </c>
      <c r="H1485" s="58" t="str">
        <f>Table1[[#This Row],[Tabela]]&amp;Table1[[#This Row],[Campo]]</f>
        <v>lt004_protectionEPC_EMSSNS_SCR</v>
      </c>
      <c r="I1485" s="2" t="s">
        <v>614</v>
      </c>
      <c r="J1485" s="44">
        <f>VLOOKUP(Table1[[#This Row],[Status]],Auxiliar!$B$16:$C$24,2,0)</f>
        <v>5</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50000000000001" hidden="1" customHeight="1">
      <c r="B1486" s="38" t="s">
        <v>26</v>
      </c>
      <c r="C1486" s="38" t="s">
        <v>26</v>
      </c>
      <c r="D1486" s="40"/>
      <c r="E1486" s="46"/>
      <c r="F1486" s="42" t="s">
        <v>368</v>
      </c>
      <c r="G1486" s="360" t="s">
        <v>2254</v>
      </c>
      <c r="H1486" s="58" t="str">
        <f>Table1[[#This Row],[Tabela]]&amp;Table1[[#This Row],[Campo]]</f>
        <v>lt004_protectionVHCL_EMSSNS_SCR</v>
      </c>
      <c r="I1486" s="2" t="s">
        <v>2322</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50000000000001" hidden="1" customHeight="1">
      <c r="B1487" s="38" t="s">
        <v>26</v>
      </c>
      <c r="C1487" s="38" t="s">
        <v>26</v>
      </c>
      <c r="D1487" s="40"/>
      <c r="E1487" s="46"/>
      <c r="F1487" s="42" t="s">
        <v>368</v>
      </c>
      <c r="G1487" s="360" t="s">
        <v>2255</v>
      </c>
      <c r="H1487" s="58" t="str">
        <f>Table1[[#This Row],[Tabela]]&amp;Table1[[#This Row],[Campo]]</f>
        <v>lt004_protectionINSRNC_ID</v>
      </c>
      <c r="I1487" s="2" t="s">
        <v>2322</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50000000000001" hidden="1" customHeight="1">
      <c r="B1488" s="38" t="s">
        <v>26</v>
      </c>
      <c r="C1488" s="38" t="s">
        <v>26</v>
      </c>
      <c r="D1488" s="40"/>
      <c r="E1488" s="46"/>
      <c r="F1488" s="42" t="s">
        <v>368</v>
      </c>
      <c r="G1488" s="360" t="s">
        <v>2256</v>
      </c>
      <c r="H1488" s="58" t="str">
        <f>Table1[[#This Row],[Tabela]]&amp;Table1[[#This Row],[Campo]]</f>
        <v>lt004_protectionTYP_HZRDS_INSRD</v>
      </c>
      <c r="I1488" s="2" t="s">
        <v>2322</v>
      </c>
      <c r="J1488" s="44">
        <f>VLOOKUP(Table1[[#This Row],[Status]],Auxiliar!$B$16:$C$24,2,0)</f>
        <v>7</v>
      </c>
      <c r="K1488" s="45"/>
      <c r="L1488" s="45"/>
      <c r="M1488" s="20"/>
      <c r="N1488" s="47">
        <v>45695</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50000000000001" hidden="1" customHeight="1">
      <c r="B1489" s="38" t="s">
        <v>26</v>
      </c>
      <c r="C1489" s="38" t="s">
        <v>26</v>
      </c>
      <c r="D1489" s="40"/>
      <c r="E1489" s="46"/>
      <c r="F1489" s="42" t="s">
        <v>368</v>
      </c>
      <c r="G1489" s="360" t="s">
        <v>2257</v>
      </c>
      <c r="H1489" s="58" t="str">
        <f>Table1[[#This Row],[Tabela]]&amp;Table1[[#This Row],[Campo]]</f>
        <v>lt004_protectionAMNT_CVRD_INSRNC</v>
      </c>
      <c r="I1489" s="2" t="s">
        <v>2322</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50000000000001" hidden="1" customHeight="1">
      <c r="B1490" s="38" t="s">
        <v>26</v>
      </c>
      <c r="C1490" s="38" t="s">
        <v>26</v>
      </c>
      <c r="D1490" s="40"/>
      <c r="E1490" s="46"/>
      <c r="F1490" s="42" t="s">
        <v>368</v>
      </c>
      <c r="G1490" s="360" t="s">
        <v>2258</v>
      </c>
      <c r="H1490" s="58" t="str">
        <f>Table1[[#This Row],[Tabela]]&amp;Table1[[#This Row],[Campo]]</f>
        <v>lt004_protectionDT_MTRTY_INSRNC</v>
      </c>
      <c r="I1490" s="2" t="s">
        <v>2322</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50000000000001" hidden="1" customHeight="1">
      <c r="B1491" s="38" t="s">
        <v>26</v>
      </c>
      <c r="C1491" s="38" t="s">
        <v>26</v>
      </c>
      <c r="D1491" s="40"/>
      <c r="E1491" s="46"/>
      <c r="F1491" s="42" t="s">
        <v>368</v>
      </c>
      <c r="G1491" s="360" t="s">
        <v>2259</v>
      </c>
      <c r="H1491" s="58" t="str">
        <f>Table1[[#This Row],[Tabela]]&amp;Table1[[#This Row],[Campo]]</f>
        <v>lt004_protectionFLG_FRST_HM</v>
      </c>
      <c r="I1491" s="2" t="s">
        <v>2322</v>
      </c>
      <c r="J1491" s="44">
        <f>VLOOKUP(Table1[[#This Row],[Status]],Auxiliar!$B$16:$C$24,2,0)</f>
        <v>7</v>
      </c>
      <c r="K1491" s="45"/>
      <c r="L1491" s="45"/>
      <c r="M1491" s="20"/>
      <c r="N1491" s="47">
        <v>45695</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50000000000001" hidden="1" customHeight="1">
      <c r="B1492" s="38" t="s">
        <v>26</v>
      </c>
      <c r="C1492" s="38" t="s">
        <v>26</v>
      </c>
      <c r="D1492" s="40"/>
      <c r="E1492" s="46"/>
      <c r="F1492" s="42" t="s">
        <v>368</v>
      </c>
      <c r="G1492" s="360" t="s">
        <v>2260</v>
      </c>
      <c r="H1492" s="58" t="str">
        <f>Table1[[#This Row],[Tabela]]&amp;Table1[[#This Row],[Campo]]</f>
        <v>lt004_protectionYR_CNSTRCTN</v>
      </c>
      <c r="I1492" s="2" t="s">
        <v>2322</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50000000000001" hidden="1" customHeight="1">
      <c r="B1493" s="38" t="s">
        <v>26</v>
      </c>
      <c r="C1493" s="38" t="s">
        <v>26</v>
      </c>
      <c r="D1493" s="40"/>
      <c r="E1493" s="46"/>
      <c r="F1493" s="42" t="s">
        <v>368</v>
      </c>
      <c r="G1493" s="360" t="s">
        <v>2261</v>
      </c>
      <c r="H1493" s="58" t="str">
        <f>Table1[[#This Row],[Tabela]]&amp;Table1[[#This Row],[Campo]]</f>
        <v>lt004_protectionBLDNG_AR</v>
      </c>
      <c r="I1493" s="2" t="s">
        <v>2322</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50000000000001" hidden="1" customHeight="1">
      <c r="B1494" s="38" t="s">
        <v>26</v>
      </c>
      <c r="C1494" s="38" t="s">
        <v>26</v>
      </c>
      <c r="D1494" s="40"/>
      <c r="E1494" s="46"/>
      <c r="F1494" s="42" t="s">
        <v>368</v>
      </c>
      <c r="G1494" s="360" t="s">
        <v>2262</v>
      </c>
      <c r="H1494" s="58" t="str">
        <f>Table1[[#This Row],[Tabela]]&amp;Table1[[#This Row],[Campo]]</f>
        <v>lt004_protectionRL_ESTT_CRTFCTN</v>
      </c>
      <c r="I1494" s="2" t="s">
        <v>2322</v>
      </c>
      <c r="J1494" s="44">
        <f>VLOOKUP(Table1[[#This Row],[Status]],Auxiliar!$B$16:$C$24,2,0)</f>
        <v>7</v>
      </c>
      <c r="K1494" s="45"/>
      <c r="L1494" s="45"/>
      <c r="M1494" s="20"/>
      <c r="N1494" s="47">
        <v>45695</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50000000000001" hidden="1" customHeight="1">
      <c r="B1495" s="38" t="s">
        <v>26</v>
      </c>
      <c r="C1495" s="38" t="s">
        <v>26</v>
      </c>
      <c r="D1495" s="40"/>
      <c r="E1495" s="46"/>
      <c r="F1495" s="42" t="s">
        <v>368</v>
      </c>
      <c r="G1495" s="360" t="s">
        <v>2263</v>
      </c>
      <c r="H1495" s="58" t="str">
        <f>Table1[[#This Row],[Tabela]]&amp;Table1[[#This Row],[Campo]]</f>
        <v>lt004_protectionTYP_VHCL</v>
      </c>
      <c r="I1495" s="2" t="s">
        <v>2322</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50000000000001" hidden="1" customHeight="1">
      <c r="B1496" s="38" t="s">
        <v>26</v>
      </c>
      <c r="C1496" s="38" t="s">
        <v>26</v>
      </c>
      <c r="D1496" s="40"/>
      <c r="E1496" s="46"/>
      <c r="F1496" s="42" t="s">
        <v>368</v>
      </c>
      <c r="G1496" s="360" t="s">
        <v>2264</v>
      </c>
      <c r="H1496" s="58" t="str">
        <f>Table1[[#This Row],[Tabela]]&amp;Table1[[#This Row],[Campo]]</f>
        <v>lt004_protectionDT_RGSTRTN</v>
      </c>
      <c r="I1496" s="2" t="s">
        <v>2322</v>
      </c>
      <c r="J1496" s="44">
        <f>VLOOKUP(Table1[[#This Row],[Status]],Auxiliar!$B$16:$C$24,2,0)</f>
        <v>7</v>
      </c>
      <c r="K1496" s="45"/>
      <c r="L1496" s="45"/>
      <c r="M1496" s="20"/>
      <c r="N1496" s="47">
        <v>45695</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50000000000001" hidden="1" customHeight="1">
      <c r="B1497" s="38" t="s">
        <v>26</v>
      </c>
      <c r="C1497" s="38" t="s">
        <v>26</v>
      </c>
      <c r="D1497" s="40"/>
      <c r="E1497" s="46"/>
      <c r="F1497" s="42" t="s">
        <v>368</v>
      </c>
      <c r="G1497" s="360" t="s">
        <v>2265</v>
      </c>
      <c r="H1497" s="58" t="str">
        <f>Table1[[#This Row],[Tabela]]&amp;Table1[[#This Row],[Campo]]</f>
        <v>lt004_protectionPRMRY_ENRGY_DMND_NN_RNWBL</v>
      </c>
      <c r="I1497" s="2" t="s">
        <v>2322</v>
      </c>
      <c r="J1497" s="44">
        <f>VLOOKUP(Table1[[#This Row],[Status]],Auxiliar!$B$16:$C$24,2,0)</f>
        <v>7</v>
      </c>
      <c r="K1497" s="45"/>
      <c r="L1497" s="45"/>
      <c r="M1497" s="20"/>
      <c r="N1497" s="47">
        <v>45695</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50000000000001" hidden="1" customHeight="1">
      <c r="B1498" s="38" t="s">
        <v>26</v>
      </c>
      <c r="C1498" s="38" t="s">
        <v>26</v>
      </c>
      <c r="D1498" s="40"/>
      <c r="E1498" s="46"/>
      <c r="F1498" s="42" t="s">
        <v>368</v>
      </c>
      <c r="G1498" s="360" t="s">
        <v>2266</v>
      </c>
      <c r="H1498" s="58" t="str">
        <f>Table1[[#This Row],[Tabela]]&amp;Table1[[#This Row],[Campo]]</f>
        <v>lt004_protectionPRMRY_ENRGY_DMND_TTL</v>
      </c>
      <c r="I1498" s="2" t="s">
        <v>2322</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50000000000001" hidden="1" customHeight="1">
      <c r="B1499" s="38" t="s">
        <v>26</v>
      </c>
      <c r="C1499" s="38" t="s">
        <v>26</v>
      </c>
      <c r="D1499" s="40"/>
      <c r="E1499" s="46"/>
      <c r="F1499" s="42" t="s">
        <v>368</v>
      </c>
      <c r="G1499" s="494" t="s">
        <v>2267</v>
      </c>
      <c r="H1499" s="58" t="str">
        <f>Table1[[#This Row],[Tabela]]&amp;Table1[[#This Row],[Campo]]</f>
        <v>lt004_protectionPRMRY_ENRGY_DMND_RFRNC_VL</v>
      </c>
      <c r="I1499" s="2" t="s">
        <v>2322</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50000000000001" hidden="1" customHeight="1">
      <c r="B1500" s="38" t="s">
        <v>26</v>
      </c>
      <c r="C1500" s="38" t="s">
        <v>26</v>
      </c>
      <c r="D1500" s="40"/>
      <c r="E1500" s="46"/>
      <c r="F1500" s="42" t="s">
        <v>368</v>
      </c>
      <c r="G1500" s="360" t="s">
        <v>2268</v>
      </c>
      <c r="H1500" s="58" t="str">
        <f>Table1[[#This Row],[Tabela]]&amp;Table1[[#This Row],[Campo]]</f>
        <v>lt004_protectionRL_ESTT_CLMT_ZN</v>
      </c>
      <c r="I1500" s="2" t="s">
        <v>2322</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50000000000001" hidden="1"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1175</v>
      </c>
      <c r="L1501" s="45" t="s">
        <v>1176</v>
      </c>
      <c r="M1501" s="20" t="s">
        <v>1177</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50000000000001" hidden="1"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1175</v>
      </c>
      <c r="L1502" s="45" t="s">
        <v>1176</v>
      </c>
      <c r="M1502" s="20" t="s">
        <v>1177</v>
      </c>
      <c r="N1502" s="47">
        <v>45590</v>
      </c>
      <c r="O1502" s="112">
        <v>0.1</v>
      </c>
      <c r="P1502" s="31" t="s">
        <v>1258</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50000000000001" hidden="1"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1175</v>
      </c>
      <c r="L1503" s="45" t="s">
        <v>1176</v>
      </c>
      <c r="M1503" s="20" t="s">
        <v>1177</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50000000000001" hidden="1"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1175</v>
      </c>
      <c r="L1504" s="45" t="s">
        <v>1176</v>
      </c>
      <c r="M1504" s="20" t="s">
        <v>1177</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50000000000001" hidden="1"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1175</v>
      </c>
      <c r="L1505" s="45" t="s">
        <v>1176</v>
      </c>
      <c r="M1505" s="20" t="s">
        <v>1177</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50000000000001" hidden="1"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1175</v>
      </c>
      <c r="L1506" s="45" t="s">
        <v>1176</v>
      </c>
      <c r="M1506" s="20" t="s">
        <v>1177</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50000000000001" hidden="1"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1175</v>
      </c>
      <c r="L1507" s="45" t="s">
        <v>1176</v>
      </c>
      <c r="M1507" s="20" t="s">
        <v>1177</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50000000000001" hidden="1"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1175</v>
      </c>
      <c r="L1508" s="45" t="s">
        <v>1176</v>
      </c>
      <c r="M1508" s="20" t="s">
        <v>1177</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50000000000001" hidden="1"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1175</v>
      </c>
      <c r="L1509" s="45" t="s">
        <v>1176</v>
      </c>
      <c r="M1509" s="20" t="s">
        <v>1177</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50000000000001" hidden="1"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1175</v>
      </c>
      <c r="L1510" s="45" t="s">
        <v>1176</v>
      </c>
      <c r="M1510" s="20" t="s">
        <v>1177</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50000000000001" hidden="1" customHeight="1">
      <c r="B1511" s="38" t="s">
        <v>26</v>
      </c>
      <c r="C1511" s="38" t="s">
        <v>26</v>
      </c>
      <c r="D1511" s="19" t="s">
        <v>399</v>
      </c>
      <c r="E1511" s="111" t="s">
        <v>38</v>
      </c>
      <c r="F1511" s="2" t="s">
        <v>441</v>
      </c>
      <c r="G1511" s="12" t="s">
        <v>442</v>
      </c>
      <c r="H1511" s="58" t="str">
        <f>Table1[[#This Row],[Tabela]]&amp;Table1[[#This Row],[Campo]]</f>
        <v>lt006_instr_protprtctn_allctd_vl</v>
      </c>
      <c r="I1511" s="2" t="s">
        <v>2322</v>
      </c>
      <c r="J1511" s="44">
        <f>VLOOKUP(Table1[[#This Row],[Status]],Auxiliar!$B$16:$C$24,2,0)</f>
        <v>7</v>
      </c>
      <c r="K1511" s="20" t="s">
        <v>1175</v>
      </c>
      <c r="L1511" s="45" t="s">
        <v>1176</v>
      </c>
      <c r="M1511" s="20" t="s">
        <v>1177</v>
      </c>
      <c r="N1511" s="47">
        <v>45329</v>
      </c>
      <c r="O1511" s="112">
        <v>0.1</v>
      </c>
      <c r="P1511" s="2"/>
      <c r="Q1511" s="199"/>
      <c r="R1511" s="151"/>
      <c r="S1511" s="151"/>
      <c r="T1511" s="151"/>
      <c r="U1511" s="151"/>
      <c r="V1511" s="151"/>
      <c r="W1511" s="2">
        <f>VLOOKUP(Table1[[#This Row],[Status]],Auxiliar!$B$16:$D$24,3,0)*Table1[[#This Row],[Estimação (horas)]]</f>
        <v>2.5000000000000001E-2</v>
      </c>
      <c r="X1511" s="166">
        <f>+VLOOKUP(CONCATENATE(Table1[[#This Row],[Tabela]],Table1[[#This Row],[Campo]]),'2. Status Detalhe Campos FY24'!A:J,9,FALSE)</f>
        <v>0</v>
      </c>
    </row>
    <row r="1512" spans="2:24" ht="17.850000000000001" hidden="1" customHeight="1">
      <c r="B1512" s="38" t="s">
        <v>26</v>
      </c>
      <c r="C1512" s="38" t="s">
        <v>26</v>
      </c>
      <c r="D1512" s="19" t="s">
        <v>399</v>
      </c>
      <c r="E1512" s="111" t="s">
        <v>38</v>
      </c>
      <c r="F1512" s="2" t="s">
        <v>441</v>
      </c>
      <c r="G1512" s="12" t="s">
        <v>2292</v>
      </c>
      <c r="H1512" s="58" t="str">
        <f>Table1[[#This Row],[Tabela]]&amp;Table1[[#This Row],[Campo]]</f>
        <v>lt006_instr_protTYP_RLTN</v>
      </c>
      <c r="I1512" s="2" t="s">
        <v>2322</v>
      </c>
      <c r="J1512" s="44">
        <f>VLOOKUP(Table1[[#This Row],[Status]],Auxiliar!$B$16:$C$24,2,0)</f>
        <v>7</v>
      </c>
      <c r="K1512" s="20" t="s">
        <v>1175</v>
      </c>
      <c r="L1512" s="45" t="s">
        <v>1176</v>
      </c>
      <c r="M1512" s="20" t="s">
        <v>1177</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50000000000001" hidden="1"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1175</v>
      </c>
      <c r="L1513" s="45" t="s">
        <v>1176</v>
      </c>
      <c r="M1513" s="20" t="s">
        <v>1177</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50000000000001" hidden="1" customHeight="1">
      <c r="B1514" s="12" t="s">
        <v>26</v>
      </c>
      <c r="C1514" s="12" t="s">
        <v>181</v>
      </c>
      <c r="D1514" s="12" t="s">
        <v>1220</v>
      </c>
      <c r="E1514" s="2" t="s">
        <v>38</v>
      </c>
      <c r="F1514" s="2" t="s">
        <v>218</v>
      </c>
      <c r="G1514" s="12" t="s">
        <v>220</v>
      </c>
      <c r="H1514" s="58" t="str">
        <f>Table1[[#This Row],[Tabela]]&amp;Table1[[#This Row],[Campo]]</f>
        <v>modesg_inp_emss_nacenome_regiao</v>
      </c>
      <c r="I1514" s="2" t="s">
        <v>611</v>
      </c>
      <c r="J1514" s="44">
        <f>VLOOKUP(Table1[[#This Row],[Status]],Auxiliar!$B$16:$C$24,2,0)</f>
        <v>0</v>
      </c>
      <c r="K1514" s="20" t="s">
        <v>1181</v>
      </c>
      <c r="L1514" s="20" t="s">
        <v>1188</v>
      </c>
      <c r="M1514" s="20" t="s">
        <v>1177</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50000000000001" hidden="1" customHeight="1">
      <c r="B1515" s="12" t="s">
        <v>26</v>
      </c>
      <c r="C1515" s="12" t="s">
        <v>181</v>
      </c>
      <c r="D1515" s="12" t="s">
        <v>1220</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1181</v>
      </c>
      <c r="L1515" s="20" t="s">
        <v>1188</v>
      </c>
      <c r="M1515" s="20" t="s">
        <v>1177</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50000000000001" hidden="1" customHeight="1">
      <c r="B1516" s="12" t="s">
        <v>26</v>
      </c>
      <c r="C1516" s="12" t="s">
        <v>181</v>
      </c>
      <c r="D1516" s="12" t="s">
        <v>1220</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1181</v>
      </c>
      <c r="L1516" s="20" t="s">
        <v>1188</v>
      </c>
      <c r="M1516" s="20" t="s">
        <v>1177</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50000000000001" hidden="1" customHeight="1">
      <c r="B1517" s="12" t="s">
        <v>26</v>
      </c>
      <c r="C1517" s="12" t="s">
        <v>181</v>
      </c>
      <c r="D1517" s="12" t="s">
        <v>1220</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1181</v>
      </c>
      <c r="L1517" s="20" t="s">
        <v>1188</v>
      </c>
      <c r="M1517" s="20" t="s">
        <v>1177</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50000000000001" hidden="1" customHeight="1">
      <c r="B1518" s="12" t="s">
        <v>26</v>
      </c>
      <c r="C1518" s="12" t="s">
        <v>181</v>
      </c>
      <c r="D1518" s="12" t="s">
        <v>1220</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1181</v>
      </c>
      <c r="L1518" s="20" t="s">
        <v>1188</v>
      </c>
      <c r="M1518" s="20" t="s">
        <v>1177</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50000000000001" hidden="1" customHeight="1">
      <c r="B1519" s="12" t="s">
        <v>26</v>
      </c>
      <c r="C1519" s="12" t="s">
        <v>181</v>
      </c>
      <c r="D1519" s="12" t="s">
        <v>1220</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1181</v>
      </c>
      <c r="L1519" s="20" t="s">
        <v>1188</v>
      </c>
      <c r="M1519" s="20" t="s">
        <v>1177</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50000000000001" hidden="1" customHeight="1">
      <c r="B1520" s="12" t="s">
        <v>26</v>
      </c>
      <c r="C1520" s="12" t="s">
        <v>181</v>
      </c>
      <c r="D1520" s="12" t="s">
        <v>1220</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1181</v>
      </c>
      <c r="L1520" s="20" t="s">
        <v>1188</v>
      </c>
      <c r="M1520" s="20" t="s">
        <v>1177</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50000000000001" hidden="1" customHeight="1">
      <c r="B1521" s="12" t="s">
        <v>26</v>
      </c>
      <c r="C1521" s="12" t="s">
        <v>181</v>
      </c>
      <c r="D1521" s="12" t="s">
        <v>1220</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1181</v>
      </c>
      <c r="L1521" s="20" t="s">
        <v>1188</v>
      </c>
      <c r="M1521" s="20" t="s">
        <v>1177</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5" hidden="1" customHeight="1">
      <c r="B1522" s="12" t="s">
        <v>26</v>
      </c>
      <c r="C1522" s="12" t="s">
        <v>181</v>
      </c>
      <c r="D1522" s="12" t="s">
        <v>1220</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1181</v>
      </c>
      <c r="L1522" s="20" t="s">
        <v>1188</v>
      </c>
      <c r="M1522" s="20" t="s">
        <v>1177</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5" hidden="1" customHeight="1">
      <c r="B1523" s="19" t="s">
        <v>26</v>
      </c>
      <c r="C1523" s="19" t="s">
        <v>181</v>
      </c>
      <c r="D1523" s="12" t="s">
        <v>1220</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1181</v>
      </c>
      <c r="L1523" s="20" t="s">
        <v>1188</v>
      </c>
      <c r="M1523" s="20" t="s">
        <v>1177</v>
      </c>
      <c r="N1523" s="47">
        <v>45491</v>
      </c>
      <c r="O1523" s="20">
        <f>INDEX(Auxiliar!$D$5:$F$13,MATCH(Table1[[#This Row],[Tipologia_Testes]],Auxiliar!$B$5:$B$13,0),MATCH(Table1[[#This Row],[Complexidade]],Auxiliar!$D$4:$F$4,0))</f>
        <v>0.5</v>
      </c>
      <c r="P1523" s="2" t="s">
        <v>1190</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5" hidden="1" customHeight="1">
      <c r="B1524" s="19" t="s">
        <v>26</v>
      </c>
      <c r="C1524" s="19" t="s">
        <v>181</v>
      </c>
      <c r="D1524" s="12" t="s">
        <v>1220</v>
      </c>
      <c r="E1524" s="2" t="s">
        <v>38</v>
      </c>
      <c r="F1524" s="31" t="s">
        <v>2063</v>
      </c>
      <c r="G1524" s="19" t="s">
        <v>2064</v>
      </c>
      <c r="H1524" s="58" t="str">
        <f>Table1[[#This Row],[Tabela]]&amp;Table1[[#This Row],[Campo]]</f>
        <v>modesg_inp_project_financecodigo_unidade</v>
      </c>
      <c r="I1524" s="2" t="s">
        <v>612</v>
      </c>
      <c r="J1524" s="44">
        <f>VLOOKUP(Table1[[#This Row],[Status]],Auxiliar!$B$16:$C$24,2,0)</f>
        <v>1</v>
      </c>
      <c r="K1524" s="20" t="s">
        <v>1181</v>
      </c>
      <c r="L1524" s="20" t="s">
        <v>1176</v>
      </c>
      <c r="M1524" s="20" t="s">
        <v>1177</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5" hidden="1" customHeight="1">
      <c r="B1525" s="19" t="s">
        <v>26</v>
      </c>
      <c r="C1525" s="19" t="s">
        <v>181</v>
      </c>
      <c r="D1525" s="12" t="s">
        <v>1220</v>
      </c>
      <c r="E1525" s="2" t="s">
        <v>38</v>
      </c>
      <c r="F1525" s="31" t="s">
        <v>2063</v>
      </c>
      <c r="G1525" s="19" t="s">
        <v>2065</v>
      </c>
      <c r="H1525" s="58" t="str">
        <f>Table1[[#This Row],[Tabela]]&amp;Table1[[#This Row],[Campo]]</f>
        <v>modesg_inp_project_financenome_unidade</v>
      </c>
      <c r="I1525" s="2" t="s">
        <v>612</v>
      </c>
      <c r="J1525" s="44">
        <f>VLOOKUP(Table1[[#This Row],[Status]],Auxiliar!$B$16:$C$24,2,0)</f>
        <v>1</v>
      </c>
      <c r="K1525" s="20" t="s">
        <v>1181</v>
      </c>
      <c r="L1525" s="20" t="s">
        <v>1176</v>
      </c>
      <c r="M1525" s="20" t="s">
        <v>1177</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5" hidden="1" customHeight="1">
      <c r="B1526" s="19" t="s">
        <v>26</v>
      </c>
      <c r="C1526" s="19" t="s">
        <v>181</v>
      </c>
      <c r="D1526" s="12" t="s">
        <v>1220</v>
      </c>
      <c r="E1526" s="2" t="s">
        <v>38</v>
      </c>
      <c r="F1526" s="31" t="s">
        <v>2063</v>
      </c>
      <c r="G1526" s="19" t="s">
        <v>2066</v>
      </c>
      <c r="H1526" s="58" t="str">
        <f>Table1[[#This Row],[Tabela]]&amp;Table1[[#This Row],[Campo]]</f>
        <v>modesg_inp_project_financekgl</v>
      </c>
      <c r="I1526" s="2" t="s">
        <v>612</v>
      </c>
      <c r="J1526" s="44">
        <f>VLOOKUP(Table1[[#This Row],[Status]],Auxiliar!$B$16:$C$24,2,0)</f>
        <v>1</v>
      </c>
      <c r="K1526" s="20" t="s">
        <v>1181</v>
      </c>
      <c r="L1526" s="20" t="s">
        <v>1176</v>
      </c>
      <c r="M1526" s="20" t="s">
        <v>1177</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5" hidden="1" customHeight="1">
      <c r="B1527" s="19" t="s">
        <v>26</v>
      </c>
      <c r="C1527" s="19" t="s">
        <v>181</v>
      </c>
      <c r="D1527" s="12" t="s">
        <v>1220</v>
      </c>
      <c r="E1527" s="2" t="s">
        <v>38</v>
      </c>
      <c r="F1527" s="31" t="s">
        <v>2063</v>
      </c>
      <c r="G1527" s="19" t="s">
        <v>2067</v>
      </c>
      <c r="H1527" s="58" t="str">
        <f>Table1[[#This Row],[Tabela]]&amp;Table1[[#This Row],[Campo]]</f>
        <v>modesg_inp_project_financenome_legal_kgl</v>
      </c>
      <c r="I1527" s="2" t="s">
        <v>612</v>
      </c>
      <c r="J1527" s="44">
        <f>VLOOKUP(Table1[[#This Row],[Status]],Auxiliar!$B$16:$C$24,2,0)</f>
        <v>1</v>
      </c>
      <c r="K1527" s="20" t="s">
        <v>1181</v>
      </c>
      <c r="L1527" s="20" t="s">
        <v>1176</v>
      </c>
      <c r="M1527" s="20" t="s">
        <v>1177</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5" hidden="1" customHeight="1">
      <c r="B1528" s="19" t="s">
        <v>26</v>
      </c>
      <c r="C1528" s="19" t="s">
        <v>181</v>
      </c>
      <c r="D1528" s="12" t="s">
        <v>1220</v>
      </c>
      <c r="E1528" s="2" t="s">
        <v>38</v>
      </c>
      <c r="F1528" s="31" t="s">
        <v>2063</v>
      </c>
      <c r="G1528" s="19" t="s">
        <v>2068</v>
      </c>
      <c r="H1528" s="58" t="str">
        <f>Table1[[#This Row],[Tabela]]&amp;Table1[[#This Row],[Campo]]</f>
        <v>modesg_inp_project_financekgl_top_entidade_principal</v>
      </c>
      <c r="I1528" s="2" t="s">
        <v>612</v>
      </c>
      <c r="J1528" s="44">
        <f>VLOOKUP(Table1[[#This Row],[Status]],Auxiliar!$B$16:$C$24,2,0)</f>
        <v>1</v>
      </c>
      <c r="K1528" s="20" t="s">
        <v>1181</v>
      </c>
      <c r="L1528" s="20" t="s">
        <v>1176</v>
      </c>
      <c r="M1528" s="20" t="s">
        <v>1177</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5" hidden="1" customHeight="1">
      <c r="B1529" s="19" t="s">
        <v>26</v>
      </c>
      <c r="C1529" s="19" t="s">
        <v>181</v>
      </c>
      <c r="D1529" s="12" t="s">
        <v>1220</v>
      </c>
      <c r="E1529" s="2" t="s">
        <v>38</v>
      </c>
      <c r="F1529" s="31" t="s">
        <v>2063</v>
      </c>
      <c r="G1529" s="19" t="s">
        <v>2069</v>
      </c>
      <c r="H1529" s="58" t="str">
        <f>Table1[[#This Row],[Tabela]]&amp;Table1[[#This Row],[Campo]]</f>
        <v>modesg_inp_project_financekgl_entidade_principal</v>
      </c>
      <c r="I1529" s="2" t="s">
        <v>612</v>
      </c>
      <c r="J1529" s="44">
        <f>VLOOKUP(Table1[[#This Row],[Status]],Auxiliar!$B$16:$C$24,2,0)</f>
        <v>1</v>
      </c>
      <c r="K1529" s="20" t="s">
        <v>1181</v>
      </c>
      <c r="L1529" s="20" t="s">
        <v>1176</v>
      </c>
      <c r="M1529" s="20" t="s">
        <v>1177</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5" hidden="1" customHeight="1">
      <c r="B1530" s="19" t="s">
        <v>26</v>
      </c>
      <c r="C1530" s="19" t="s">
        <v>181</v>
      </c>
      <c r="D1530" s="12" t="s">
        <v>1220</v>
      </c>
      <c r="E1530" s="2" t="s">
        <v>38</v>
      </c>
      <c r="F1530" s="31" t="s">
        <v>2063</v>
      </c>
      <c r="G1530" s="19" t="s">
        <v>2070</v>
      </c>
      <c r="H1530" s="58" t="str">
        <f>Table1[[#This Row],[Tabela]]&amp;Table1[[#This Row],[Campo]]</f>
        <v>modesg_inp_project_financenome_top_entidade_principal</v>
      </c>
      <c r="I1530" s="2" t="s">
        <v>612</v>
      </c>
      <c r="J1530" s="44">
        <f>VLOOKUP(Table1[[#This Row],[Status]],Auxiliar!$B$16:$C$24,2,0)</f>
        <v>1</v>
      </c>
      <c r="K1530" s="20" t="s">
        <v>1181</v>
      </c>
      <c r="L1530" s="20" t="s">
        <v>1176</v>
      </c>
      <c r="M1530" s="20" t="s">
        <v>1177</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5" hidden="1" customHeight="1">
      <c r="B1531" s="19" t="s">
        <v>26</v>
      </c>
      <c r="C1531" s="19" t="s">
        <v>181</v>
      </c>
      <c r="D1531" s="12" t="s">
        <v>1220</v>
      </c>
      <c r="E1531" s="2" t="s">
        <v>38</v>
      </c>
      <c r="F1531" s="31" t="s">
        <v>2063</v>
      </c>
      <c r="G1531" s="348" t="s">
        <v>2071</v>
      </c>
      <c r="H1531" s="350" t="str">
        <f>Table1[[#This Row],[Tabela]]&amp;Table1[[#This Row],[Campo]]</f>
        <v>modesg_inp_project_financecodigo_unidade_operativa</v>
      </c>
      <c r="I1531" s="2" t="s">
        <v>612</v>
      </c>
      <c r="J1531" s="351">
        <f>VLOOKUP(Table1[[#This Row],[Status]],Auxiliar!$B$16:$C$24,2,0)</f>
        <v>1</v>
      </c>
      <c r="K1531" s="20" t="s">
        <v>1181</v>
      </c>
      <c r="L1531" s="20" t="s">
        <v>1176</v>
      </c>
      <c r="M1531" s="20" t="s">
        <v>1177</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7.399999999999999" hidden="1">
      <c r="B1532" s="19" t="s">
        <v>26</v>
      </c>
      <c r="C1532" s="19" t="s">
        <v>181</v>
      </c>
      <c r="D1532" s="12" t="s">
        <v>1220</v>
      </c>
      <c r="E1532" s="2" t="s">
        <v>38</v>
      </c>
      <c r="F1532" s="31" t="s">
        <v>2063</v>
      </c>
      <c r="G1532" s="19" t="s">
        <v>2072</v>
      </c>
      <c r="H1532" s="350" t="str">
        <f>Table1[[#This Row],[Tabela]]&amp;Table1[[#This Row],[Campo]]</f>
        <v>modesg_inp_project_financenome_entidade_operativa</v>
      </c>
      <c r="I1532" s="2" t="s">
        <v>612</v>
      </c>
      <c r="J1532" s="351">
        <f>VLOOKUP(Table1[[#This Row],[Status]],Auxiliar!$B$16:$C$24,2,0)</f>
        <v>1</v>
      </c>
      <c r="K1532" s="20" t="s">
        <v>1181</v>
      </c>
      <c r="L1532" s="20" t="s">
        <v>1176</v>
      </c>
      <c r="M1532" s="20" t="s">
        <v>1177</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8983D8D5-C2D6-4B72-B323-1B9C72824199}">
            <xm:f>NOT(ISERROR(SEARCH(Auxiliar!$B$21,I10)))</xm:f>
            <xm:f>Auxiliar!$B$21</xm:f>
            <x14:dxf>
              <font>
                <b/>
                <i val="0"/>
                <color rgb="FFFFC000"/>
              </font>
              <fill>
                <patternFill>
                  <bgColor theme="9" tint="0.59996337778862885"/>
                </patternFill>
              </fill>
            </x14:dxf>
          </x14:cfRule>
          <x14:cfRule type="cellIs" priority="74" operator="equal" id="{851F9D3C-DE91-4C20-A255-DBA976D47256}">
            <xm:f>Auxiliar!$B$24</xm:f>
            <x14:dxf>
              <font>
                <b/>
                <i val="0"/>
                <color theme="1"/>
              </font>
              <fill>
                <patternFill patternType="darkUp">
                  <bgColor theme="0"/>
                </patternFill>
              </fill>
            </x14:dxf>
          </x14:cfRule>
          <x14:cfRule type="cellIs" priority="75" operator="equal" id="{AEB76678-92B6-4E42-BA0D-898B2AB889D7}">
            <xm:f>Auxiliar!$B$18</xm:f>
            <x14:dxf>
              <font>
                <b/>
                <i val="0"/>
                <color theme="0" tint="-0.499984740745262"/>
              </font>
              <fill>
                <patternFill>
                  <bgColor theme="0" tint="-4.9989318521683403E-2"/>
                </patternFill>
              </fill>
            </x14:dxf>
          </x14:cfRule>
          <x14:cfRule type="containsText" priority="76"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77"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78"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55" operator="containsText" id="{F0FC3167-D078-4732-B252-F6CF35A33118}">
            <xm:f>NOT(ISERROR(SEARCH(Auxiliar!$B$21,I193)))</xm:f>
            <xm:f>Auxiliar!$B$21</xm:f>
            <x14:dxf>
              <font>
                <b/>
                <i val="0"/>
                <color rgb="FFFFC000"/>
              </font>
              <fill>
                <patternFill>
                  <bgColor theme="9" tint="0.59996337778862885"/>
                </patternFill>
              </fill>
            </x14:dxf>
          </x14:cfRule>
          <x14:cfRule type="cellIs" priority="356" operator="equal" id="{0DF84132-7044-4342-A136-5BB25A806900}">
            <xm:f>Auxiliar!$B$24</xm:f>
            <x14:dxf>
              <font>
                <b/>
                <i val="0"/>
                <color theme="1"/>
              </font>
              <fill>
                <patternFill patternType="darkUp">
                  <bgColor theme="0"/>
                </patternFill>
              </fill>
            </x14:dxf>
          </x14:cfRule>
          <x14:cfRule type="cellIs" priority="357" operator="equal" id="{0AA668F3-08F2-48AD-824F-FDAAFE4C3390}">
            <xm:f>Auxiliar!$B$18</xm:f>
            <x14:dxf>
              <font>
                <b/>
                <i val="0"/>
                <color theme="0" tint="-0.499984740745262"/>
              </font>
              <fill>
                <patternFill>
                  <bgColor theme="0" tint="-4.9989318521683403E-2"/>
                </patternFill>
              </fill>
            </x14:dxf>
          </x14:cfRule>
          <x14:cfRule type="containsText" priority="358"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59"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60"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79" operator="containsText" id="{680189A3-E553-4E28-88AF-4BE37876E399}">
            <xm:f>NOT(ISERROR(SEARCH(Auxiliar!$B$21,I224)))</xm:f>
            <xm:f>Auxiliar!$B$21</xm:f>
            <x14:dxf>
              <font>
                <b/>
                <i val="0"/>
                <color rgb="FFFFC000"/>
              </font>
              <fill>
                <patternFill>
                  <bgColor theme="9" tint="0.59996337778862885"/>
                </patternFill>
              </fill>
            </x14:dxf>
          </x14:cfRule>
          <x14:cfRule type="cellIs" priority="80" operator="equal" id="{837D1480-3614-407B-A9D1-E2F5BA61EA3D}">
            <xm:f>Auxiliar!$B$24</xm:f>
            <x14:dxf>
              <font>
                <b/>
                <i val="0"/>
                <color theme="1"/>
              </font>
              <fill>
                <patternFill patternType="darkUp">
                  <bgColor theme="0"/>
                </patternFill>
              </fill>
            </x14:dxf>
          </x14:cfRule>
          <x14:cfRule type="cellIs" priority="81" operator="equal" id="{782D49B3-623A-4DF5-8308-75A6F81A19FD}">
            <xm:f>Auxiliar!$B$18</xm:f>
            <x14:dxf>
              <font>
                <b/>
                <i val="0"/>
                <color theme="0" tint="-0.499984740745262"/>
              </font>
              <fill>
                <patternFill>
                  <bgColor theme="0" tint="-4.9989318521683403E-2"/>
                </patternFill>
              </fill>
            </x14:dxf>
          </x14:cfRule>
          <x14:cfRule type="containsText" priority="82"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83"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84" operator="containsText" id="{26A20443-BC57-4315-9725-5F704346CF3C}">
            <xm:f>NOT(ISERROR(SEARCH(Auxiliar!$B$16,I224)))</xm:f>
            <xm:f>Auxiliar!$B$16</xm:f>
            <x14:dxf>
              <font>
                <b/>
                <i val="0"/>
                <color theme="7"/>
              </font>
              <fill>
                <patternFill>
                  <bgColor theme="7" tint="0.79998168889431442"/>
                </patternFill>
              </fill>
            </x14:dxf>
          </x14:cfRule>
          <xm:sqref>I224:I226 I291:I293 I318:I320 I663:I685 I245:I247</xm:sqref>
        </x14:conditionalFormatting>
        <x14:conditionalFormatting xmlns:xm="http://schemas.microsoft.com/office/excel/2006/main">
          <x14:cfRule type="containsText" priority="61" operator="containsText" id="{BA88C474-7CD5-48E4-BBD7-168BDC558FC6}">
            <xm:f>NOT(ISERROR(SEARCH(Auxiliar!$B$21,I393)))</xm:f>
            <xm:f>Auxiliar!$B$21</xm:f>
            <x14:dxf>
              <font>
                <b/>
                <i val="0"/>
                <color rgb="FFFFC000"/>
              </font>
              <fill>
                <patternFill>
                  <bgColor theme="9" tint="0.59996337778862885"/>
                </patternFill>
              </fill>
            </x14:dxf>
          </x14:cfRule>
          <x14:cfRule type="cellIs" priority="62" operator="equal" id="{09D83F8A-0668-4607-A721-73C22171BC18}">
            <xm:f>Auxiliar!$B$24</xm:f>
            <x14:dxf>
              <font>
                <b/>
                <i val="0"/>
                <color theme="1"/>
              </font>
              <fill>
                <patternFill patternType="darkUp">
                  <bgColor theme="0"/>
                </patternFill>
              </fill>
            </x14:dxf>
          </x14:cfRule>
          <x14:cfRule type="cellIs" priority="63" operator="equal" id="{630BCF05-930B-451C-86BD-163F900C7CF1}">
            <xm:f>Auxiliar!$B$18</xm:f>
            <x14:dxf>
              <font>
                <b/>
                <i val="0"/>
                <color theme="0" tint="-0.499984740745262"/>
              </font>
              <fill>
                <patternFill>
                  <bgColor theme="0" tint="-4.9989318521683403E-2"/>
                </patternFill>
              </fill>
            </x14:dxf>
          </x14:cfRule>
          <x14:cfRule type="containsText" priority="64"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65"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66"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19" operator="containsText" id="{F37540B4-F195-417D-8B16-937C79358CD4}">
            <xm:f>NOT(ISERROR(SEARCH(Auxiliar!$B$21,I802)))</xm:f>
            <xm:f>Auxiliar!$B$21</xm:f>
            <x14:dxf>
              <font>
                <b/>
                <i val="0"/>
                <color rgb="FFFFC000"/>
              </font>
              <fill>
                <patternFill>
                  <bgColor theme="9" tint="0.59996337778862885"/>
                </patternFill>
              </fill>
            </x14:dxf>
          </x14:cfRule>
          <x14:cfRule type="cellIs" priority="20" operator="equal" id="{CFAA4FF6-8EEE-4092-88A7-C231D2EF2BB4}">
            <xm:f>Auxiliar!$B$24</xm:f>
            <x14:dxf>
              <font>
                <b/>
                <i val="0"/>
                <color theme="1"/>
              </font>
              <fill>
                <patternFill patternType="darkUp">
                  <bgColor theme="0"/>
                </patternFill>
              </fill>
            </x14:dxf>
          </x14:cfRule>
          <x14:cfRule type="cellIs" priority="21" operator="equal" id="{7A0F1BFC-7107-4EA5-AA94-1C72B2105371}">
            <xm:f>Auxiliar!$B$18</xm:f>
            <x14:dxf>
              <font>
                <b/>
                <i val="0"/>
                <color theme="0" tint="-0.499984740745262"/>
              </font>
              <fill>
                <patternFill>
                  <bgColor theme="0" tint="-4.9989318521683403E-2"/>
                </patternFill>
              </fill>
            </x14:dxf>
          </x14:cfRule>
          <x14:cfRule type="containsText" priority="22"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23"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24"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15" operator="containsText" id="{6DE85724-2EE4-4C5C-BFE4-5CDF139191EE}">
            <xm:f>NOT(ISERROR(SEARCH(Auxiliar!$B$21,I1149)))</xm:f>
            <xm:f>Auxiliar!$B$21</xm:f>
            <x14:dxf>
              <font>
                <b/>
                <i val="0"/>
                <color rgb="FFFFC000"/>
              </font>
              <fill>
                <patternFill>
                  <bgColor theme="9" tint="0.59996337778862885"/>
                </patternFill>
              </fill>
            </x14:dxf>
          </x14:cfRule>
          <x14:cfRule type="cellIs" priority="116" operator="equal" id="{108BBB59-B3A9-4718-AE41-245162C547B8}">
            <xm:f>Auxiliar!$B$24</xm:f>
            <x14:dxf>
              <font>
                <b/>
                <i val="0"/>
                <color theme="1"/>
              </font>
              <fill>
                <patternFill patternType="darkUp">
                  <bgColor theme="0"/>
                </patternFill>
              </fill>
            </x14:dxf>
          </x14:cfRule>
          <x14:cfRule type="cellIs" priority="117" operator="equal" id="{9568F5E2-6C96-435A-A8A4-37A212A788A8}">
            <xm:f>Auxiliar!$B$18</xm:f>
            <x14:dxf>
              <font>
                <b/>
                <i val="0"/>
                <color theme="0" tint="-0.499984740745262"/>
              </font>
              <fill>
                <patternFill>
                  <bgColor theme="0" tint="-4.9989318521683403E-2"/>
                </patternFill>
              </fill>
            </x14:dxf>
          </x14:cfRule>
          <x14:cfRule type="containsText" priority="118"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19"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20"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43" operator="containsText" id="{2B892DA0-DAF7-421F-B66B-0FB6F4150541}">
            <xm:f>NOT(ISERROR(SEARCH(Auxiliar!$B$21,I1305)))</xm:f>
            <xm:f>Auxiliar!$B$21</xm:f>
            <x14:dxf>
              <font>
                <b/>
                <i val="0"/>
                <color rgb="FFFFC000"/>
              </font>
              <fill>
                <patternFill>
                  <bgColor theme="9" tint="0.59996337778862885"/>
                </patternFill>
              </fill>
            </x14:dxf>
          </x14:cfRule>
          <x14:cfRule type="cellIs" priority="44" operator="equal" id="{6F6FE95C-2911-46F9-A476-E59F486686B1}">
            <xm:f>Auxiliar!$B$24</xm:f>
            <x14:dxf>
              <font>
                <b/>
                <i val="0"/>
                <color theme="1"/>
              </font>
              <fill>
                <patternFill patternType="darkUp">
                  <bgColor theme="0"/>
                </patternFill>
              </fill>
            </x14:dxf>
          </x14:cfRule>
          <x14:cfRule type="cellIs" priority="45" operator="equal" id="{33721898-A6FE-4D41-9A0F-2B8F543A091F}">
            <xm:f>Auxiliar!$B$18</xm:f>
            <x14:dxf>
              <font>
                <b/>
                <i val="0"/>
                <color theme="0" tint="-0.499984740745262"/>
              </font>
              <fill>
                <patternFill>
                  <bgColor theme="0" tint="-4.9989318521683403E-2"/>
                </patternFill>
              </fill>
            </x14:dxf>
          </x14:cfRule>
          <x14:cfRule type="containsText" priority="46"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47"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48"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889"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I1405:J1432 J1433:J1435 I1436:J1472 J1473:J1502 I1503:J1510 J1511 I419:J662 I686:J801 I1290:J1304 I1333:J1333 I824:J1148</xm:sqref>
        </x14:conditionalFormatting>
        <x14:conditionalFormatting xmlns:xm="http://schemas.microsoft.com/office/excel/2006/main">
          <x14:cfRule type="containsText" priority="331" operator="containsText" id="{818B4E3F-A611-4A6A-A815-B804D1E3C747}">
            <xm:f>NOT(ISERROR(SEARCH(Auxiliar!$B$21,I1334)))</xm:f>
            <xm:f>Auxiliar!$B$21</xm:f>
            <x14:dxf>
              <font>
                <b/>
                <i val="0"/>
                <color rgb="FFFFC000"/>
              </font>
              <fill>
                <patternFill>
                  <bgColor theme="9" tint="0.59996337778862885"/>
                </patternFill>
              </fill>
            </x14:dxf>
          </x14:cfRule>
          <x14:cfRule type="cellIs" priority="332" operator="equal" id="{49F42230-2FF0-42CE-B047-38469DF4FF91}">
            <xm:f>Auxiliar!$B$24</xm:f>
            <x14:dxf>
              <font>
                <b/>
                <i val="0"/>
                <color theme="1"/>
              </font>
              <fill>
                <patternFill patternType="darkUp">
                  <bgColor theme="0"/>
                </patternFill>
              </fill>
            </x14:dxf>
          </x14:cfRule>
          <x14:cfRule type="cellIs" priority="333" operator="equal" id="{340814F4-4DC4-4851-925E-2EA110D79ECA}">
            <xm:f>Auxiliar!$B$18</xm:f>
            <x14:dxf>
              <font>
                <b/>
                <i val="0"/>
                <color theme="0" tint="-0.499984740745262"/>
              </font>
              <fill>
                <patternFill>
                  <bgColor theme="0" tint="-4.9989318521683403E-2"/>
                </patternFill>
              </fill>
            </x14:dxf>
          </x14:cfRule>
          <x14:cfRule type="containsText" priority="334"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35"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36"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85" operator="containsText" id="{780D834D-C977-4B94-81EF-A8A47D289907}">
            <xm:f>NOT(ISERROR(SEARCH(Auxiliar!$B$21,I1433)))</xm:f>
            <xm:f>Auxiliar!$B$21</xm:f>
            <x14:dxf>
              <font>
                <b/>
                <i val="0"/>
                <color rgb="FFFFC000"/>
              </font>
              <fill>
                <patternFill>
                  <bgColor theme="9" tint="0.59996337778862885"/>
                </patternFill>
              </fill>
            </x14:dxf>
          </x14:cfRule>
          <x14:cfRule type="cellIs" priority="86" operator="equal" id="{A6EB2312-FB92-41F7-9CCA-3B81CF6C2FD3}">
            <xm:f>Auxiliar!$B$24</xm:f>
            <x14:dxf>
              <font>
                <b/>
                <i val="0"/>
                <color theme="1"/>
              </font>
              <fill>
                <patternFill patternType="darkUp">
                  <bgColor theme="0"/>
                </patternFill>
              </fill>
            </x14:dxf>
          </x14:cfRule>
          <x14:cfRule type="cellIs" priority="87" operator="equal" id="{BB030E3C-F572-4B6B-8325-D47BA2E295D4}">
            <xm:f>Auxiliar!$B$18</xm:f>
            <x14:dxf>
              <font>
                <b/>
                <i val="0"/>
                <color theme="0" tint="-0.499984740745262"/>
              </font>
              <fill>
                <patternFill>
                  <bgColor theme="0" tint="-4.9989318521683403E-2"/>
                </patternFill>
              </fill>
            </x14:dxf>
          </x14:cfRule>
          <x14:cfRule type="containsText" priority="88"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89"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90"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25" operator="containsText" id="{6DA62849-05D4-40B1-87CE-BD01F462C809}">
            <xm:f>NOT(ISERROR(SEARCH(Auxiliar!$B$21,I1473)))</xm:f>
            <xm:f>Auxiliar!$B$21</xm:f>
            <x14:dxf>
              <font>
                <b/>
                <i val="0"/>
                <color rgb="FFFFC000"/>
              </font>
              <fill>
                <patternFill>
                  <bgColor theme="9" tint="0.59996337778862885"/>
                </patternFill>
              </fill>
            </x14:dxf>
          </x14:cfRule>
          <x14:cfRule type="cellIs" priority="26" operator="equal" id="{1E79D505-B910-4D78-97DA-7353733B54BB}">
            <xm:f>Auxiliar!$B$24</xm:f>
            <x14:dxf>
              <font>
                <b/>
                <i val="0"/>
                <color theme="1"/>
              </font>
              <fill>
                <patternFill patternType="darkUp">
                  <bgColor theme="0"/>
                </patternFill>
              </fill>
            </x14:dxf>
          </x14:cfRule>
          <x14:cfRule type="cellIs" priority="27" operator="equal" id="{00DE0B36-B6EA-4EC5-9098-B394F10BE65F}">
            <xm:f>Auxiliar!$B$18</xm:f>
            <x14:dxf>
              <font>
                <b/>
                <i val="0"/>
                <color theme="0" tint="-0.499984740745262"/>
              </font>
              <fill>
                <patternFill>
                  <bgColor theme="0" tint="-4.9989318521683403E-2"/>
                </patternFill>
              </fill>
            </x14:dxf>
          </x14:cfRule>
          <x14:cfRule type="containsText" priority="28"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29"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30" operator="containsText" id="{F5F0373A-93E7-41AB-B49D-1026D0BC279A}">
            <xm:f>NOT(ISERROR(SEARCH(Auxiliar!$B$16,I1473)))</xm:f>
            <xm:f>Auxiliar!$B$16</xm:f>
            <x14:dxf>
              <font>
                <b/>
                <i val="0"/>
                <color theme="7"/>
              </font>
              <fill>
                <patternFill>
                  <bgColor theme="7" tint="0.79998168889431442"/>
                </patternFill>
              </fill>
            </x14:dxf>
          </x14:cfRule>
          <xm:sqref>I1473:I1502</xm:sqref>
        </x14:conditionalFormatting>
        <x14:conditionalFormatting xmlns:xm="http://schemas.microsoft.com/office/excel/2006/main">
          <x14:cfRule type="containsText" priority="103" operator="containsText" id="{910038CB-D1D6-461C-9800-1C7E617EFE24}">
            <xm:f>NOT(ISERROR(SEARCH(Auxiliar!$B$21,I1511)))</xm:f>
            <xm:f>Auxiliar!$B$21</xm:f>
            <x14:dxf>
              <font>
                <b/>
                <i val="0"/>
                <color rgb="FFFFC000"/>
              </font>
              <fill>
                <patternFill>
                  <bgColor theme="9" tint="0.59996337778862885"/>
                </patternFill>
              </fill>
            </x14:dxf>
          </x14:cfRule>
          <x14:cfRule type="cellIs" priority="104" operator="equal" id="{25D71A38-C4F5-4732-B7AB-6520ECA4FB07}">
            <xm:f>Auxiliar!$B$24</xm:f>
            <x14:dxf>
              <font>
                <b/>
                <i val="0"/>
                <color theme="1"/>
              </font>
              <fill>
                <patternFill patternType="darkUp">
                  <bgColor theme="0"/>
                </patternFill>
              </fill>
            </x14:dxf>
          </x14:cfRule>
          <x14:cfRule type="cellIs" priority="105" operator="equal" id="{8B1AAD81-3C08-40FA-906E-0B19D6772275}">
            <xm:f>Auxiliar!$B$18</xm:f>
            <x14:dxf>
              <font>
                <b/>
                <i val="0"/>
                <color theme="0" tint="-0.499984740745262"/>
              </font>
              <fill>
                <patternFill>
                  <bgColor theme="0" tint="-4.9989318521683403E-2"/>
                </patternFill>
              </fill>
            </x14:dxf>
          </x14:cfRule>
          <x14:cfRule type="containsText" priority="106"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07"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08"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163"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39" operator="containsText" id="{22EE3303-E871-4FDC-B876-3AC40B4BB29E}">
            <xm:f>NOT(ISERROR(SEARCH(Auxiliar!$B$21,I9)))</xm:f>
            <xm:f>Auxiliar!$B$21</xm:f>
            <x14:dxf>
              <font>
                <b/>
                <i val="0"/>
                <color rgb="FFFFC000"/>
              </font>
              <fill>
                <patternFill>
                  <bgColor theme="9" tint="0.59996337778862885"/>
                </patternFill>
              </fill>
            </x14:dxf>
          </x14:cfRule>
          <x14:cfRule type="cellIs" priority="740" operator="equal" id="{A75C795E-F66D-4DC2-A9AF-15BDCED7DA25}">
            <xm:f>Auxiliar!$B$24</xm:f>
            <x14:dxf>
              <font>
                <b/>
                <i val="0"/>
                <color theme="1"/>
              </font>
              <fill>
                <patternFill patternType="darkUp">
                  <bgColor theme="0"/>
                </patternFill>
              </fill>
            </x14:dxf>
          </x14:cfRule>
          <x14:cfRule type="cellIs" priority="741" operator="equal" id="{68C7A1CE-73C7-4D91-A2AC-1493C4E277DD}">
            <xm:f>Auxiliar!$B$18</xm:f>
            <x14:dxf>
              <font>
                <b/>
                <i val="0"/>
                <color theme="0" tint="-0.499984740745262"/>
              </font>
              <fill>
                <patternFill>
                  <bgColor theme="0" tint="-4.9989318521683403E-2"/>
                </patternFill>
              </fill>
            </x14:dxf>
          </x14:cfRule>
          <x14:cfRule type="containsText" priority="74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4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44"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23" operator="containsText" id="{6928D489-0130-4A60-BE2B-1D9108B02454}">
            <xm:f>NOT(ISERROR(SEARCH(Auxiliar!$B$21,I196)))</xm:f>
            <xm:f>Auxiliar!$B$21</xm:f>
            <x14:dxf>
              <font>
                <b/>
                <i val="0"/>
                <color rgb="FFFFC000"/>
              </font>
              <fill>
                <patternFill>
                  <bgColor theme="9" tint="0.59996337778862885"/>
                </patternFill>
              </fill>
            </x14:dxf>
          </x14:cfRule>
          <x14:cfRule type="cellIs" priority="824" operator="equal" id="{E2F14AF0-878C-4184-86EE-1EC72D11FF82}">
            <xm:f>Auxiliar!$B$24</xm:f>
            <x14:dxf>
              <font>
                <b/>
                <i val="0"/>
                <color theme="1"/>
              </font>
              <fill>
                <patternFill patternType="darkUp">
                  <bgColor theme="0"/>
                </patternFill>
              </fill>
            </x14:dxf>
          </x14:cfRule>
          <x14:cfRule type="cellIs" priority="825" operator="equal" id="{662C2D77-73A6-422E-B043-D39190EAAFD3}">
            <xm:f>Auxiliar!$B$18</xm:f>
            <x14:dxf>
              <font>
                <b/>
                <i val="0"/>
                <color theme="0" tint="-0.499984740745262"/>
              </font>
              <fill>
                <patternFill>
                  <bgColor theme="0" tint="-4.9989318521683403E-2"/>
                </patternFill>
              </fill>
            </x14:dxf>
          </x14:cfRule>
          <x14:cfRule type="containsText" priority="826"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27"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28"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890" operator="equal" id="{461BEC2A-3AB6-4974-9160-0CC657CD83C0}">
            <xm:f>Auxiliar!$B$24</xm:f>
            <x14:dxf>
              <font>
                <b/>
                <i val="0"/>
                <color theme="1"/>
              </font>
              <fill>
                <patternFill patternType="darkUp">
                  <bgColor theme="0"/>
                </patternFill>
              </fill>
            </x14:dxf>
          </x14:cfRule>
          <x14:cfRule type="cellIs" priority="1357" operator="equal" id="{5CC18A3F-CC0C-4983-A19C-E91C49A3DB8A}">
            <xm:f>Auxiliar!$B$18</xm:f>
            <x14:dxf>
              <font>
                <b/>
                <i val="0"/>
                <color theme="0" tint="-0.499984740745262"/>
              </font>
              <fill>
                <patternFill>
                  <bgColor theme="0" tint="-4.9989318521683403E-2"/>
                </patternFill>
              </fill>
            </x14:dxf>
          </x14:cfRule>
          <x14:cfRule type="containsText" priority="1358"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59"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60"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I1405:J1432 J1433:J1435 I1436:J1472 J1473:J1502 I1503:J1510 J1511 I1532 I419:J662 I686:J801 I1290:J1304 I1333:J1333 I824:J1148</xm:sqref>
        </x14:conditionalFormatting>
        <x14:conditionalFormatting xmlns:xm="http://schemas.microsoft.com/office/excel/2006/main">
          <x14:cfRule type="cellIs" priority="110" operator="equal" id="{CCD751C7-B7A2-4F98-8B22-D6FDAB936BE9}">
            <xm:f>Auxiliar!$B$24</xm:f>
            <x14:dxf>
              <font>
                <b/>
                <i val="0"/>
                <color theme="1"/>
              </font>
              <fill>
                <patternFill patternType="darkUp">
                  <bgColor theme="0"/>
                </patternFill>
              </fill>
            </x14:dxf>
          </x14:cfRule>
          <x14:cfRule type="cellIs" priority="111" operator="equal" id="{4D1BE949-1D0D-486A-8EBA-CAC34A73CAEF}">
            <xm:f>Auxiliar!$B$18</xm:f>
            <x14:dxf>
              <font>
                <b/>
                <i val="0"/>
                <color theme="0" tint="-0.499984740745262"/>
              </font>
              <fill>
                <patternFill>
                  <bgColor theme="0" tint="-4.9989318521683403E-2"/>
                </patternFill>
              </fill>
            </x14:dxf>
          </x14:cfRule>
          <x14:cfRule type="containsText" priority="112"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13"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14"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09"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164" operator="equal" id="{76582525-4532-4825-BBF1-E67A9D75C9D5}">
            <xm:f>Auxiliar!$B$24</xm:f>
            <x14:dxf>
              <font>
                <b/>
                <i val="0"/>
                <color theme="1"/>
              </font>
              <fill>
                <patternFill patternType="darkUp">
                  <bgColor theme="0"/>
                </patternFill>
              </fill>
            </x14:dxf>
          </x14:cfRule>
          <x14:cfRule type="cellIs" priority="165" operator="equal" id="{93C49E19-F144-4F91-BF43-40521F41D17C}">
            <xm:f>Auxiliar!$B$18</xm:f>
            <x14:dxf>
              <font>
                <b/>
                <i val="0"/>
                <color theme="0" tint="-0.499984740745262"/>
              </font>
              <fill>
                <patternFill>
                  <bgColor theme="0" tint="-4.9989318521683403E-2"/>
                </patternFill>
              </fill>
            </x14:dxf>
          </x14:cfRule>
          <x14:cfRule type="containsText" priority="166"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167"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168"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15" operator="containsText" id="{B9BA2292-98F1-4845-8262-A781D9352444}">
            <xm:f>NOT(ISERROR(SEARCH(Auxiliar!$B$21,J193)))</xm:f>
            <xm:f>Auxiliar!$B$21</xm:f>
            <x14:dxf>
              <font>
                <b/>
                <i val="0"/>
                <color rgb="FFFFC000"/>
              </font>
              <fill>
                <patternFill>
                  <bgColor theme="9" tint="0.59996337778862885"/>
                </patternFill>
              </fill>
            </x14:dxf>
          </x14:cfRule>
          <x14:cfRule type="cellIs" priority="716" operator="equal" id="{D32B9961-C82B-426A-A975-2475FFC80C76}">
            <xm:f>Auxiliar!$B$24</xm:f>
            <x14:dxf>
              <font>
                <b/>
                <i val="0"/>
                <color theme="1"/>
              </font>
              <fill>
                <patternFill patternType="darkUp">
                  <bgColor theme="0"/>
                </patternFill>
              </fill>
            </x14:dxf>
          </x14:cfRule>
          <x14:cfRule type="cellIs" priority="717" operator="equal" id="{EE9F5D7D-A515-4B4F-859E-E804329C9CE0}">
            <xm:f>Auxiliar!$B$18</xm:f>
            <x14:dxf>
              <font>
                <b/>
                <i val="0"/>
                <color theme="0" tint="-0.499984740745262"/>
              </font>
              <fill>
                <patternFill>
                  <bgColor theme="0" tint="-4.9989318521683403E-2"/>
                </patternFill>
              </fill>
            </x14:dxf>
          </x14:cfRule>
          <x14:cfRule type="containsText" priority="718"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19"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20"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05" operator="containsText" id="{68B7879D-8888-41E7-95DE-17E280293E9E}">
            <xm:f>NOT(ISERROR(SEARCH(Auxiliar!$B$21,J393)))</xm:f>
            <xm:f>Auxiliar!$B$21</xm:f>
            <x14:dxf>
              <font>
                <b/>
                <i val="0"/>
                <color rgb="FFFFC000"/>
              </font>
              <fill>
                <patternFill>
                  <bgColor theme="9" tint="0.59996337778862885"/>
                </patternFill>
              </fill>
            </x14:dxf>
          </x14:cfRule>
          <x14:cfRule type="cellIs" priority="206" operator="equal" id="{E7918B5B-09E9-4D9E-8DEF-22B78ADEF4EC}">
            <xm:f>Auxiliar!$B$24</xm:f>
            <x14:dxf>
              <font>
                <b/>
                <i val="0"/>
                <color theme="1"/>
              </font>
              <fill>
                <patternFill patternType="darkUp">
                  <bgColor theme="0"/>
                </patternFill>
              </fill>
            </x14:dxf>
          </x14:cfRule>
          <x14:cfRule type="cellIs" priority="207" operator="equal" id="{C9734D25-1591-44F4-B84A-F9635F7E3A1E}">
            <xm:f>Auxiliar!$B$18</xm:f>
            <x14:dxf>
              <font>
                <b/>
                <i val="0"/>
                <color theme="0" tint="-0.499984740745262"/>
              </font>
              <fill>
                <patternFill>
                  <bgColor theme="0" tint="-4.9989318521683403E-2"/>
                </patternFill>
              </fill>
            </x14:dxf>
          </x14:cfRule>
          <x14:cfRule type="containsText" priority="208"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09"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10"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51" operator="containsText" id="{EE480963-A851-4287-A599-BA2BEAF698FD}">
            <xm:f>NOT(ISERROR(SEARCH(Auxiliar!$B$21,J802)))</xm:f>
            <xm:f>Auxiliar!$B$21</xm:f>
            <x14:dxf>
              <font>
                <b/>
                <i val="0"/>
                <color rgb="FFFFC000"/>
              </font>
              <fill>
                <patternFill>
                  <bgColor theme="9" tint="0.59996337778862885"/>
                </patternFill>
              </fill>
            </x14:dxf>
          </x14:cfRule>
          <x14:cfRule type="cellIs" priority="152" operator="equal" id="{E65463CC-CED3-418A-850B-2AEC62B95131}">
            <xm:f>Auxiliar!$B$24</xm:f>
            <x14:dxf>
              <font>
                <b/>
                <i val="0"/>
                <color theme="1"/>
              </font>
              <fill>
                <patternFill patternType="darkUp">
                  <bgColor theme="0"/>
                </patternFill>
              </fill>
            </x14:dxf>
          </x14:cfRule>
          <x14:cfRule type="cellIs" priority="153" operator="equal" id="{BFBBF7BF-D3FA-4006-A560-667BD910E543}">
            <xm:f>Auxiliar!$B$18</xm:f>
            <x14:dxf>
              <font>
                <b/>
                <i val="0"/>
                <color theme="0" tint="-0.499984740745262"/>
              </font>
              <fill>
                <patternFill>
                  <bgColor theme="0" tint="-4.9989318521683403E-2"/>
                </patternFill>
              </fill>
            </x14:dxf>
          </x14:cfRule>
          <x14:cfRule type="containsText" priority="154"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55"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56"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57" operator="containsText" id="{38F96929-C4AA-431E-B12A-0DCF4864D5CD}">
            <xm:f>NOT(ISERROR(SEARCH(Auxiliar!$B$21,J1532)))</xm:f>
            <xm:f>Auxiliar!$B$21</xm:f>
            <x14:dxf>
              <font>
                <b/>
                <i val="0"/>
                <color rgb="FFFFC000"/>
              </font>
              <fill>
                <patternFill>
                  <bgColor theme="9" tint="0.59996337778862885"/>
                </patternFill>
              </fill>
            </x14:dxf>
          </x14:cfRule>
          <x14:cfRule type="cellIs" priority="158" operator="equal" id="{A23AEDE7-80C2-459D-94A3-CF50BC8E067F}">
            <xm:f>Auxiliar!$B$24</xm:f>
            <x14:dxf>
              <font>
                <b/>
                <i val="0"/>
                <color theme="1"/>
              </font>
              <fill>
                <patternFill patternType="darkUp">
                  <bgColor theme="0"/>
                </patternFill>
              </fill>
            </x14:dxf>
          </x14:cfRule>
          <x14:cfRule type="cellIs" priority="159" operator="equal" id="{BD63F02A-7953-4EFD-A25E-5F5A4519C878}">
            <xm:f>Auxiliar!$B$18</xm:f>
            <x14:dxf>
              <font>
                <b/>
                <i val="0"/>
                <color theme="0" tint="-0.499984740745262"/>
              </font>
              <fill>
                <patternFill>
                  <bgColor theme="0" tint="-4.9989318521683403E-2"/>
                </patternFill>
              </fill>
            </x14:dxf>
          </x14:cfRule>
          <x14:cfRule type="containsText" priority="160"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161"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162"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3" operator="containsText" id="{CA951775-A6AC-4435-AECC-C0B65647D1F0}">
            <xm:f>NOT(ISERROR(SEARCH(Auxiliar!$B$21,I1287)))</xm:f>
            <xm:f>Auxiliar!$B$21</xm:f>
            <x14:dxf>
              <font>
                <b/>
                <i val="0"/>
                <color rgb="FFFFC000"/>
              </font>
              <fill>
                <patternFill>
                  <bgColor theme="9" tint="0.59996337778862885"/>
                </patternFill>
              </fill>
            </x14:dxf>
          </x14:cfRule>
          <x14:cfRule type="cellIs" priority="14" operator="equal" id="{0C08ED8D-D9A5-40D7-88D1-42FAFDD398C3}">
            <xm:f>Auxiliar!$B$24</xm:f>
            <x14:dxf>
              <font>
                <b/>
                <i val="0"/>
                <color theme="1"/>
              </font>
              <fill>
                <patternFill patternType="darkUp">
                  <bgColor theme="0"/>
                </patternFill>
              </fill>
            </x14:dxf>
          </x14:cfRule>
          <x14:cfRule type="cellIs" priority="15" operator="equal" id="{C7CF56B0-2401-4A3B-B862-A1A5ECE1EE2E}">
            <xm:f>Auxiliar!$B$18</xm:f>
            <x14:dxf>
              <font>
                <b/>
                <i val="0"/>
                <color theme="0" tint="-0.499984740745262"/>
              </font>
              <fill>
                <patternFill>
                  <bgColor theme="0" tint="-4.9989318521683403E-2"/>
                </patternFill>
              </fill>
            </x14:dxf>
          </x14:cfRule>
          <x14:cfRule type="containsText" priority="16" operator="containsText" id="{618938CC-5199-4E67-BB43-7A3DB3AD1364}">
            <xm:f>NOT(ISERROR(SEARCH(Auxiliar!$B$22,I1287)))</xm:f>
            <xm:f>Auxiliar!$B$22</xm:f>
            <x14:dxf>
              <font>
                <b/>
                <i val="0"/>
                <color rgb="FFC00000"/>
              </font>
              <fill>
                <patternFill>
                  <bgColor theme="4" tint="0.79998168889431442"/>
                </patternFill>
              </fill>
            </x14:dxf>
          </x14:cfRule>
          <x14:cfRule type="containsText" priority="17" operator="containsText" id="{C3E2CC3C-0069-442D-8684-A14092FC9826}">
            <xm:f>NOT(ISERROR(SEARCH(Auxiliar!$B$19,I1287)))</xm:f>
            <xm:f>Auxiliar!$B$19</xm:f>
            <x14:dxf>
              <font>
                <b/>
                <i val="0"/>
                <color theme="9" tint="-0.499984740745262"/>
              </font>
              <fill>
                <patternFill>
                  <bgColor theme="9" tint="0.79998168889431442"/>
                </patternFill>
              </fill>
            </x14:dxf>
          </x14:cfRule>
          <x14:cfRule type="containsText" priority="18" operator="containsText" id="{CAAC3E20-E5C1-42CB-B878-573AAD5ED4C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7" operator="containsText" id="{A82BCACA-8B76-4701-8C05-3F949BDD0E9D}">
            <xm:f>NOT(ISERROR(SEARCH(Auxiliar!$B$21,I1288)))</xm:f>
            <xm:f>Auxiliar!$B$21</xm:f>
            <x14:dxf>
              <font>
                <b/>
                <i val="0"/>
                <color rgb="FFFFC000"/>
              </font>
              <fill>
                <patternFill>
                  <bgColor theme="9" tint="0.59996337778862885"/>
                </patternFill>
              </fill>
            </x14:dxf>
          </x14:cfRule>
          <x14:cfRule type="cellIs" priority="8" operator="equal" id="{0548F3AF-1CFF-49D3-8804-20994B24D0BC}">
            <xm:f>Auxiliar!$B$24</xm:f>
            <x14:dxf>
              <font>
                <b/>
                <i val="0"/>
                <color theme="1"/>
              </font>
              <fill>
                <patternFill patternType="darkUp">
                  <bgColor theme="0"/>
                </patternFill>
              </fill>
            </x14:dxf>
          </x14:cfRule>
          <x14:cfRule type="cellIs" priority="9" operator="equal" id="{23FBA885-DBBE-4B9B-99E4-2C75AB8C650B}">
            <xm:f>Auxiliar!$B$18</xm:f>
            <x14:dxf>
              <font>
                <b/>
                <i val="0"/>
                <color theme="0" tint="-0.499984740745262"/>
              </font>
              <fill>
                <patternFill>
                  <bgColor theme="0" tint="-4.9989318521683403E-2"/>
                </patternFill>
              </fill>
            </x14:dxf>
          </x14:cfRule>
          <x14:cfRule type="containsText" priority="10" operator="containsText" id="{2AF68960-A397-4689-B681-B61ECC244A7D}">
            <xm:f>NOT(ISERROR(SEARCH(Auxiliar!$B$22,I1288)))</xm:f>
            <xm:f>Auxiliar!$B$22</xm:f>
            <x14:dxf>
              <font>
                <b/>
                <i val="0"/>
                <color rgb="FFC00000"/>
              </font>
              <fill>
                <patternFill>
                  <bgColor theme="4" tint="0.79998168889431442"/>
                </patternFill>
              </fill>
            </x14:dxf>
          </x14:cfRule>
          <x14:cfRule type="containsText" priority="11" operator="containsText" id="{3C261EF6-D6E5-4FFE-B042-BA396C3F42F8}">
            <xm:f>NOT(ISERROR(SEARCH(Auxiliar!$B$19,I1288)))</xm:f>
            <xm:f>Auxiliar!$B$19</xm:f>
            <x14:dxf>
              <font>
                <b/>
                <i val="0"/>
                <color theme="9" tint="-0.499984740745262"/>
              </font>
              <fill>
                <patternFill>
                  <bgColor theme="9" tint="0.79998168889431442"/>
                </patternFill>
              </fill>
            </x14:dxf>
          </x14:cfRule>
          <x14:cfRule type="containsText" priority="12" operator="containsText" id="{2CD2B01F-BE45-425B-9EEB-B331CC6710AA}">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1" operator="containsText" id="{77581729-4EE6-45A3-AE6D-5E19FA5E2B42}">
            <xm:f>NOT(ISERROR(SEARCH(Auxiliar!$B$21,I1289)))</xm:f>
            <xm:f>Auxiliar!$B$21</xm:f>
            <x14:dxf>
              <font>
                <b/>
                <i val="0"/>
                <color rgb="FFFFC000"/>
              </font>
              <fill>
                <patternFill>
                  <bgColor theme="9" tint="0.59996337778862885"/>
                </patternFill>
              </fill>
            </x14:dxf>
          </x14:cfRule>
          <x14:cfRule type="cellIs" priority="2" operator="equal" id="{7CE8A404-F56D-4CC1-AD1B-3B569C7239AB}">
            <xm:f>Auxiliar!$B$24</xm:f>
            <x14:dxf>
              <font>
                <b/>
                <i val="0"/>
                <color theme="1"/>
              </font>
              <fill>
                <patternFill patternType="darkUp">
                  <bgColor theme="0"/>
                </patternFill>
              </fill>
            </x14:dxf>
          </x14:cfRule>
          <x14:cfRule type="cellIs" priority="3" operator="equal" id="{53DE703A-A0B4-44E4-A43C-619B6B39D8BE}">
            <xm:f>Auxiliar!$B$18</xm:f>
            <x14:dxf>
              <font>
                <b/>
                <i val="0"/>
                <color theme="0" tint="-0.499984740745262"/>
              </font>
              <fill>
                <patternFill>
                  <bgColor theme="0" tint="-4.9989318521683403E-2"/>
                </patternFill>
              </fill>
            </x14:dxf>
          </x14:cfRule>
          <x14:cfRule type="containsText" priority="4" operator="containsText" id="{A729F50B-2D3F-447B-B1D8-8F4CAD35C5EE}">
            <xm:f>NOT(ISERROR(SEARCH(Auxiliar!$B$22,I1289)))</xm:f>
            <xm:f>Auxiliar!$B$22</xm:f>
            <x14:dxf>
              <font>
                <b/>
                <i val="0"/>
                <color rgb="FFC00000"/>
              </font>
              <fill>
                <patternFill>
                  <bgColor theme="4" tint="0.79998168889431442"/>
                </patternFill>
              </fill>
            </x14:dxf>
          </x14:cfRule>
          <x14:cfRule type="containsText" priority="5" operator="containsText" id="{BBE5BDFB-7388-49A8-AE70-C5EE6AF88931}">
            <xm:f>NOT(ISERROR(SEARCH(Auxiliar!$B$19,I1289)))</xm:f>
            <xm:f>Auxiliar!$B$19</xm:f>
            <x14:dxf>
              <font>
                <b/>
                <i val="0"/>
                <color theme="9" tint="-0.499984740745262"/>
              </font>
              <fill>
                <patternFill>
                  <bgColor theme="9" tint="0.79998168889431442"/>
                </patternFill>
              </fill>
            </x14:dxf>
          </x14:cfRule>
          <x14:cfRule type="containsText" priority="6" operator="containsText" id="{D0343BD4-FB92-4758-A48E-225188CA74AB}">
            <xm:f>NOT(ISERROR(SEARCH(Auxiliar!$B$16,I1289)))</xm:f>
            <xm:f>Auxiliar!$B$16</xm:f>
            <x14:dxf>
              <font>
                <b/>
                <i val="0"/>
                <color theme="7"/>
              </font>
              <fill>
                <patternFill>
                  <bgColor theme="7" tint="0.79998168889431442"/>
                </patternFill>
              </fill>
            </x14:dxf>
          </x14:cfRule>
          <xm:sqref>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9765625" defaultRowHeight="15"/>
  <cols>
    <col min="1" max="1" width="40.5" style="13" customWidth="1"/>
    <col min="2" max="4" width="8.59765625" style="13"/>
    <col min="5" max="5" width="43.59765625" style="13" customWidth="1"/>
    <col min="6" max="16384" width="8.59765625" style="13"/>
  </cols>
  <sheetData>
    <row r="1" spans="1:11" ht="15.6">
      <c r="A1" s="14" t="s">
        <v>1281</v>
      </c>
      <c r="B1" s="13" t="s">
        <v>1282</v>
      </c>
      <c r="C1" s="13" t="s">
        <v>1283</v>
      </c>
      <c r="D1" s="13" t="s">
        <v>1284</v>
      </c>
      <c r="E1" s="13" t="s">
        <v>1285</v>
      </c>
      <c r="F1" s="13" t="s">
        <v>1286</v>
      </c>
      <c r="G1" s="13" t="s">
        <v>1287</v>
      </c>
      <c r="H1" s="13" t="s">
        <v>1288</v>
      </c>
      <c r="I1" s="13" t="s">
        <v>1289</v>
      </c>
      <c r="J1" s="13" t="s">
        <v>1290</v>
      </c>
      <c r="K1" s="13" t="s">
        <v>1291</v>
      </c>
    </row>
    <row r="2" spans="1:11">
      <c r="A2" s="15" t="str">
        <f>VLOOKUP(E2,Table1[[#All],[Campo]],1,0)</f>
        <v>cod_soc</v>
      </c>
      <c r="B2" s="13" t="s">
        <v>1292</v>
      </c>
      <c r="C2" s="13" t="s">
        <v>1293</v>
      </c>
      <c r="D2" s="13" t="s">
        <v>1294</v>
      </c>
      <c r="E2" s="13" t="s">
        <v>1295</v>
      </c>
      <c r="F2" s="13" t="s">
        <v>1296</v>
      </c>
      <c r="G2" s="13" t="s">
        <v>1297</v>
      </c>
      <c r="H2" s="13" t="s">
        <v>621</v>
      </c>
      <c r="I2" s="13">
        <v>1096295</v>
      </c>
      <c r="J2" s="13">
        <v>0</v>
      </c>
      <c r="K2" s="13">
        <v>0</v>
      </c>
    </row>
    <row r="3" spans="1:11">
      <c r="A3" s="15" t="str">
        <f>VLOOKUP(E3,Table1[[#All],[Campo]],1,0)</f>
        <v>dt_rfrnc</v>
      </c>
      <c r="B3" s="13" t="s">
        <v>1298</v>
      </c>
      <c r="C3" s="13" t="s">
        <v>1299</v>
      </c>
      <c r="D3" s="13" t="s">
        <v>1294</v>
      </c>
      <c r="E3" s="13" t="s">
        <v>1300</v>
      </c>
      <c r="F3" s="13" t="s">
        <v>1301</v>
      </c>
      <c r="G3" s="13" t="s">
        <v>1297</v>
      </c>
      <c r="H3" s="13" t="s">
        <v>621</v>
      </c>
      <c r="I3" s="13">
        <v>1096295</v>
      </c>
      <c r="J3" s="13">
        <v>0</v>
      </c>
      <c r="K3" s="13">
        <v>0</v>
      </c>
    </row>
    <row r="4" spans="1:11">
      <c r="A4" s="15" t="str">
        <f>VLOOKUP(E4,Table1[[#All],[Campo]],1,0)</f>
        <v>cod_soc</v>
      </c>
      <c r="B4" s="13" t="s">
        <v>1302</v>
      </c>
      <c r="C4" s="13" t="s">
        <v>1293</v>
      </c>
      <c r="D4" s="13" t="s">
        <v>1303</v>
      </c>
      <c r="E4" s="13" t="s">
        <v>1295</v>
      </c>
      <c r="F4" s="13" t="s">
        <v>1296</v>
      </c>
      <c r="G4" s="13" t="s">
        <v>1304</v>
      </c>
      <c r="H4" s="13" t="s">
        <v>621</v>
      </c>
      <c r="I4" s="13">
        <v>2490665</v>
      </c>
      <c r="J4" s="13">
        <v>0</v>
      </c>
      <c r="K4" s="13">
        <v>0</v>
      </c>
    </row>
    <row r="5" spans="1:11">
      <c r="A5" s="15" t="str">
        <f>VLOOKUP(E5,Table1[[#All],[Campo]],1,0)</f>
        <v>dt_rfrnc</v>
      </c>
      <c r="B5" s="13" t="s">
        <v>1305</v>
      </c>
      <c r="C5" s="13" t="s">
        <v>1306</v>
      </c>
      <c r="D5" s="13" t="s">
        <v>1303</v>
      </c>
      <c r="E5" s="13" t="s">
        <v>1300</v>
      </c>
      <c r="F5" s="13" t="s">
        <v>1301</v>
      </c>
      <c r="G5" s="13" t="s">
        <v>1304</v>
      </c>
      <c r="H5" s="13" t="s">
        <v>621</v>
      </c>
      <c r="I5" s="13">
        <v>2490665</v>
      </c>
      <c r="J5" s="13">
        <v>0</v>
      </c>
      <c r="K5" s="13">
        <v>0</v>
      </c>
    </row>
    <row r="6" spans="1:11">
      <c r="A6" s="15" t="str">
        <f>VLOOKUP(E6,Table1[[#All],[Campo]],1,0)</f>
        <v>instrmnt_id</v>
      </c>
      <c r="B6" s="13" t="s">
        <v>1307</v>
      </c>
      <c r="C6" s="13" t="s">
        <v>1308</v>
      </c>
      <c r="D6" s="13" t="s">
        <v>1303</v>
      </c>
      <c r="E6" s="13" t="s">
        <v>1309</v>
      </c>
      <c r="F6" s="13" t="s">
        <v>1296</v>
      </c>
      <c r="G6" s="13" t="s">
        <v>1304</v>
      </c>
      <c r="H6" s="13" t="s">
        <v>621</v>
      </c>
      <c r="I6" s="13">
        <v>2490665</v>
      </c>
      <c r="J6" s="13">
        <v>0</v>
      </c>
      <c r="K6" s="13">
        <v>0</v>
      </c>
    </row>
    <row r="7" spans="1:11">
      <c r="A7" s="15" t="str">
        <f>VLOOKUP(E7,Table1[[#All],[Campo]],1,0)</f>
        <v>cod_soc</v>
      </c>
      <c r="B7" s="13" t="s">
        <v>1310</v>
      </c>
      <c r="C7" s="13" t="s">
        <v>1293</v>
      </c>
      <c r="D7" s="13" t="s">
        <v>1311</v>
      </c>
      <c r="E7" s="13" t="s">
        <v>1295</v>
      </c>
      <c r="F7" s="13" t="s">
        <v>1296</v>
      </c>
      <c r="G7" s="13" t="s">
        <v>1312</v>
      </c>
      <c r="H7" s="13" t="s">
        <v>621</v>
      </c>
      <c r="I7" s="13">
        <v>2002411</v>
      </c>
      <c r="J7" s="13">
        <v>0</v>
      </c>
      <c r="K7" s="13">
        <v>0</v>
      </c>
    </row>
    <row r="8" spans="1:11">
      <c r="A8" s="15" t="str">
        <f>VLOOKUP(E8,Table1[[#All],[Campo]],1,0)</f>
        <v>dt_rfrnc</v>
      </c>
      <c r="B8" s="13" t="s">
        <v>1313</v>
      </c>
      <c r="C8" s="13" t="s">
        <v>1306</v>
      </c>
      <c r="D8" s="13" t="s">
        <v>1311</v>
      </c>
      <c r="E8" s="13" t="s">
        <v>1300</v>
      </c>
      <c r="F8" s="13" t="s">
        <v>1301</v>
      </c>
      <c r="G8" s="13" t="s">
        <v>1312</v>
      </c>
      <c r="H8" s="13" t="s">
        <v>621</v>
      </c>
      <c r="I8" s="13">
        <v>2002411</v>
      </c>
      <c r="J8" s="13">
        <v>0</v>
      </c>
      <c r="K8" s="13">
        <v>0</v>
      </c>
    </row>
    <row r="9" spans="1:11">
      <c r="A9" s="15" t="str">
        <f>VLOOKUP(E9,Table1[[#All],[Campo]],1,0)</f>
        <v>instrmnt_id</v>
      </c>
      <c r="B9" s="13" t="s">
        <v>1314</v>
      </c>
      <c r="C9" s="13" t="s">
        <v>1308</v>
      </c>
      <c r="D9" s="13" t="s">
        <v>1311</v>
      </c>
      <c r="E9" s="13" t="s">
        <v>1309</v>
      </c>
      <c r="F9" s="13" t="s">
        <v>1296</v>
      </c>
      <c r="G9" s="13" t="s">
        <v>1312</v>
      </c>
      <c r="H9" s="13" t="s">
        <v>621</v>
      </c>
      <c r="I9" s="13">
        <v>2002411</v>
      </c>
      <c r="J9" s="13">
        <v>0</v>
      </c>
      <c r="K9" s="13">
        <v>0</v>
      </c>
    </row>
    <row r="10" spans="1:11">
      <c r="A10" s="15" t="str">
        <f>VLOOKUP(E10,Table1[[#All],[Campo]],1,0)</f>
        <v>dflt_stts_instrmnt</v>
      </c>
      <c r="B10" s="13" t="s">
        <v>1315</v>
      </c>
      <c r="C10" s="13" t="s">
        <v>1316</v>
      </c>
      <c r="D10" s="13" t="s">
        <v>1317</v>
      </c>
      <c r="E10" s="13" t="s">
        <v>1318</v>
      </c>
      <c r="F10" s="13" t="s">
        <v>1319</v>
      </c>
      <c r="G10" s="13" t="s">
        <v>1312</v>
      </c>
      <c r="H10" s="13" t="s">
        <v>1320</v>
      </c>
      <c r="I10" s="13">
        <v>2002411</v>
      </c>
      <c r="J10" s="13">
        <v>96182</v>
      </c>
      <c r="K10" s="13">
        <v>4.8033000000000001</v>
      </c>
    </row>
    <row r="11" spans="1:11">
      <c r="A11" s="15" t="str">
        <f>VLOOKUP(E11,Table1[[#All],[Campo]],1,0)</f>
        <v>prfrmng_stts</v>
      </c>
      <c r="B11" s="13" t="s">
        <v>1321</v>
      </c>
      <c r="C11" s="13" t="s">
        <v>1322</v>
      </c>
      <c r="D11" s="13" t="s">
        <v>1317</v>
      </c>
      <c r="E11" s="13" t="s">
        <v>1323</v>
      </c>
      <c r="F11" s="13" t="s">
        <v>1319</v>
      </c>
      <c r="G11" s="13" t="s">
        <v>1312</v>
      </c>
      <c r="H11" s="13" t="s">
        <v>621</v>
      </c>
      <c r="I11" s="13">
        <v>2002411</v>
      </c>
      <c r="J11" s="13">
        <v>0</v>
      </c>
      <c r="K11" s="13">
        <v>0</v>
      </c>
    </row>
    <row r="12" spans="1:11">
      <c r="A12" s="15" t="str">
        <f>VLOOKUP(E12,Table1[[#All],[Campo]],1,0)</f>
        <v>lcl_instmrnt_id</v>
      </c>
      <c r="B12" s="13" t="s">
        <v>1324</v>
      </c>
      <c r="C12" s="13" t="s">
        <v>1325</v>
      </c>
      <c r="D12" s="13" t="s">
        <v>1311</v>
      </c>
      <c r="E12" s="13" t="s">
        <v>1326</v>
      </c>
      <c r="F12" s="13" t="s">
        <v>1296</v>
      </c>
      <c r="G12" s="13" t="s">
        <v>1312</v>
      </c>
      <c r="H12" s="13" t="s">
        <v>1320</v>
      </c>
      <c r="I12" s="13">
        <v>2002411</v>
      </c>
      <c r="J12" s="13">
        <v>2002411</v>
      </c>
      <c r="K12" s="13">
        <v>100</v>
      </c>
    </row>
    <row r="13" spans="1:11">
      <c r="A13" s="15" t="str">
        <f>VLOOKUP(E13,Table1[[#All],[Campo]],1,0)</f>
        <v>sstnbl_indctr</v>
      </c>
      <c r="B13" s="13" t="s">
        <v>1327</v>
      </c>
      <c r="C13" s="13" t="s">
        <v>1328</v>
      </c>
      <c r="D13" s="13" t="s">
        <v>1317</v>
      </c>
      <c r="E13" s="13" t="s">
        <v>1329</v>
      </c>
      <c r="F13" s="13" t="s">
        <v>1330</v>
      </c>
      <c r="G13" s="13" t="s">
        <v>1312</v>
      </c>
      <c r="H13" s="13" t="s">
        <v>1320</v>
      </c>
      <c r="I13" s="13">
        <v>2002318</v>
      </c>
      <c r="J13" s="13">
        <v>2002318</v>
      </c>
      <c r="K13" s="13">
        <v>100</v>
      </c>
    </row>
    <row r="14" spans="1:11">
      <c r="A14" s="15" t="str">
        <f>VLOOKUP(E14,Table1[[#All],[Campo]],1,0)</f>
        <v>sstnbl_ctgry</v>
      </c>
      <c r="B14" s="13" t="s">
        <v>1331</v>
      </c>
      <c r="C14" s="13" t="s">
        <v>1332</v>
      </c>
      <c r="D14" s="13" t="s">
        <v>1317</v>
      </c>
      <c r="E14" s="13" t="s">
        <v>1333</v>
      </c>
      <c r="F14" s="13" t="s">
        <v>1330</v>
      </c>
      <c r="G14" s="13" t="s">
        <v>1312</v>
      </c>
      <c r="H14" s="13" t="s">
        <v>1320</v>
      </c>
      <c r="I14" s="13">
        <v>2002318</v>
      </c>
      <c r="J14" s="13">
        <v>2002318</v>
      </c>
      <c r="K14" s="13">
        <v>100</v>
      </c>
    </row>
    <row r="15" spans="1:11">
      <c r="A15" s="15" t="str">
        <f>VLOOKUP(E15,Table1[[#All],[Campo]],1,0)</f>
        <v>NW_BSNSS</v>
      </c>
      <c r="B15" s="13" t="s">
        <v>1334</v>
      </c>
      <c r="C15" s="13" t="s">
        <v>1335</v>
      </c>
      <c r="D15" s="13" t="s">
        <v>1317</v>
      </c>
      <c r="E15" s="13" t="s">
        <v>1336</v>
      </c>
      <c r="F15" s="13" t="s">
        <v>1330</v>
      </c>
      <c r="G15" s="13" t="s">
        <v>1312</v>
      </c>
      <c r="H15" s="13" t="s">
        <v>1320</v>
      </c>
      <c r="I15" s="13">
        <v>2002411</v>
      </c>
      <c r="J15" s="13">
        <v>2002411</v>
      </c>
      <c r="K15" s="13">
        <v>100</v>
      </c>
    </row>
    <row r="16" spans="1:11">
      <c r="A16" s="15" t="e">
        <f>VLOOKUP(E16,Table1[[#All],[Campo]],1,0)</f>
        <v>#N/A</v>
      </c>
      <c r="B16" s="13" t="s">
        <v>1337</v>
      </c>
      <c r="C16" s="13" t="s">
        <v>1338</v>
      </c>
      <c r="D16" s="13" t="s">
        <v>1317</v>
      </c>
      <c r="E16" s="13" t="s">
        <v>1339</v>
      </c>
      <c r="F16" s="13" t="s">
        <v>1330</v>
      </c>
      <c r="G16" s="13" t="s">
        <v>1312</v>
      </c>
      <c r="H16" s="13" t="s">
        <v>1320</v>
      </c>
      <c r="I16" s="13">
        <v>2002411</v>
      </c>
      <c r="J16" s="13">
        <v>2002411</v>
      </c>
      <c r="K16" s="13">
        <v>100</v>
      </c>
    </row>
    <row r="17" spans="1:11">
      <c r="A17" s="15" t="e">
        <f>VLOOKUP(E17,Table1[[#All],[Campo]],1,0)</f>
        <v>#N/A</v>
      </c>
      <c r="B17" s="13" t="s">
        <v>1340</v>
      </c>
      <c r="C17" s="13" t="s">
        <v>1341</v>
      </c>
      <c r="D17" s="13" t="s">
        <v>1317</v>
      </c>
      <c r="E17" s="13" t="s">
        <v>1342</v>
      </c>
      <c r="F17" s="13" t="s">
        <v>1330</v>
      </c>
      <c r="G17" s="13" t="s">
        <v>1312</v>
      </c>
      <c r="H17" s="13" t="s">
        <v>1320</v>
      </c>
      <c r="I17" s="13">
        <v>2002411</v>
      </c>
      <c r="J17" s="13">
        <v>2002411</v>
      </c>
      <c r="K17" s="13">
        <v>100</v>
      </c>
    </row>
    <row r="18" spans="1:11">
      <c r="A18" s="15" t="e">
        <f>VLOOKUP(E18,Table1[[#All],[Campo]],1,0)</f>
        <v>#N/A</v>
      </c>
      <c r="B18" s="13" t="s">
        <v>1343</v>
      </c>
      <c r="C18" s="13" t="s">
        <v>1344</v>
      </c>
      <c r="D18" s="13" t="s">
        <v>1317</v>
      </c>
      <c r="E18" s="13" t="s">
        <v>1345</v>
      </c>
      <c r="F18" s="13" t="s">
        <v>1330</v>
      </c>
      <c r="G18" s="13" t="s">
        <v>1312</v>
      </c>
      <c r="H18" s="13" t="s">
        <v>1320</v>
      </c>
      <c r="I18" s="13">
        <v>2002411</v>
      </c>
      <c r="J18" s="13">
        <v>2002411</v>
      </c>
      <c r="K18" s="13">
        <v>100</v>
      </c>
    </row>
    <row r="19" spans="1:11">
      <c r="A19" s="15" t="s">
        <v>1346</v>
      </c>
      <c r="B19" s="13" t="s">
        <v>1347</v>
      </c>
      <c r="C19" s="13" t="s">
        <v>1348</v>
      </c>
      <c r="D19" s="13" t="s">
        <v>1317</v>
      </c>
      <c r="E19" s="13" t="s">
        <v>1349</v>
      </c>
      <c r="F19" s="13" t="s">
        <v>1330</v>
      </c>
      <c r="G19" s="13" t="s">
        <v>1312</v>
      </c>
      <c r="H19" s="13" t="s">
        <v>1320</v>
      </c>
      <c r="I19" s="13">
        <v>2002411</v>
      </c>
      <c r="J19" s="13">
        <v>2002411</v>
      </c>
      <c r="K19" s="13">
        <v>100</v>
      </c>
    </row>
    <row r="20" spans="1:11">
      <c r="A20" s="15" t="str">
        <f>VLOOKUP(E20,Table1[[#All],[Campo]],1,0)</f>
        <v>idcmb</v>
      </c>
      <c r="B20" s="13" t="s">
        <v>1350</v>
      </c>
      <c r="C20" s="13" t="s">
        <v>1351</v>
      </c>
      <c r="D20" s="13" t="s">
        <v>1311</v>
      </c>
      <c r="E20" s="13" t="s">
        <v>1352</v>
      </c>
      <c r="F20" s="13" t="s">
        <v>1296</v>
      </c>
      <c r="G20" s="13" t="s">
        <v>1312</v>
      </c>
      <c r="H20" s="13" t="s">
        <v>1320</v>
      </c>
      <c r="I20" s="13">
        <v>2002411</v>
      </c>
      <c r="J20" s="13">
        <v>1</v>
      </c>
      <c r="K20" s="13">
        <v>0</v>
      </c>
    </row>
    <row r="21" spans="1:11">
      <c r="A21" s="15" t="str">
        <f>VLOOKUP(E21,Table1[[#All],[Campo]],1,0)</f>
        <v>cod_soc</v>
      </c>
      <c r="B21" s="13" t="s">
        <v>1353</v>
      </c>
      <c r="C21" s="13" t="s">
        <v>1293</v>
      </c>
      <c r="D21" s="13" t="s">
        <v>1354</v>
      </c>
      <c r="E21" s="13" t="s">
        <v>1295</v>
      </c>
      <c r="F21" s="13" t="s">
        <v>1296</v>
      </c>
      <c r="G21" s="13" t="s">
        <v>1355</v>
      </c>
      <c r="H21" s="13" t="s">
        <v>621</v>
      </c>
      <c r="I21" s="13">
        <v>731165</v>
      </c>
      <c r="J21" s="13">
        <v>0</v>
      </c>
      <c r="K21" s="13">
        <v>0</v>
      </c>
    </row>
    <row r="22" spans="1:11">
      <c r="A22" s="15" t="str">
        <f>VLOOKUP(E22,Table1[[#All],[Campo]],1,0)</f>
        <v>dt_rfrnc</v>
      </c>
      <c r="B22" s="13" t="s">
        <v>1356</v>
      </c>
      <c r="C22" s="13" t="s">
        <v>1306</v>
      </c>
      <c r="D22" s="13" t="s">
        <v>1354</v>
      </c>
      <c r="E22" s="13" t="s">
        <v>1300</v>
      </c>
      <c r="F22" s="13" t="s">
        <v>1301</v>
      </c>
      <c r="G22" s="13" t="s">
        <v>1355</v>
      </c>
      <c r="H22" s="13" t="s">
        <v>621</v>
      </c>
      <c r="I22" s="13">
        <v>731165</v>
      </c>
      <c r="J22" s="13">
        <v>0</v>
      </c>
      <c r="K22" s="13">
        <v>0</v>
      </c>
    </row>
    <row r="23" spans="1:11">
      <c r="A23" s="15" t="str">
        <f>VLOOKUP(E23,Table1[[#All],[Campo]],1,0)</f>
        <v>instrmnt_id</v>
      </c>
      <c r="B23" s="13" t="s">
        <v>1357</v>
      </c>
      <c r="C23" s="13" t="s">
        <v>1308</v>
      </c>
      <c r="D23" s="13" t="s">
        <v>1354</v>
      </c>
      <c r="E23" s="13" t="s">
        <v>1309</v>
      </c>
      <c r="F23" s="13" t="s">
        <v>1296</v>
      </c>
      <c r="G23" s="13" t="s">
        <v>1355</v>
      </c>
      <c r="H23" s="13" t="s">
        <v>621</v>
      </c>
      <c r="I23" s="13">
        <v>731165</v>
      </c>
      <c r="J23" s="13">
        <v>0</v>
      </c>
      <c r="K23" s="13">
        <v>0</v>
      </c>
    </row>
    <row r="24" spans="1:11">
      <c r="A24" s="15" t="str">
        <f>VLOOKUP(E24,Table1[[#All],[Campo]],1,0)</f>
        <v>cod_soc</v>
      </c>
      <c r="B24" s="13" t="s">
        <v>1358</v>
      </c>
      <c r="C24" s="13" t="s">
        <v>1293</v>
      </c>
      <c r="D24" s="13" t="s">
        <v>1359</v>
      </c>
      <c r="E24" s="13" t="s">
        <v>1295</v>
      </c>
      <c r="F24" s="13" t="s">
        <v>1296</v>
      </c>
      <c r="G24" s="13" t="s">
        <v>1360</v>
      </c>
      <c r="H24" s="13" t="s">
        <v>621</v>
      </c>
      <c r="I24" s="13">
        <v>456960</v>
      </c>
      <c r="J24" s="13">
        <v>0</v>
      </c>
      <c r="K24" s="13">
        <v>0</v>
      </c>
    </row>
    <row r="25" spans="1:11">
      <c r="A25" s="15" t="str">
        <f>VLOOKUP(E25,Table1[[#All],[Campo]],1,0)</f>
        <v>dt_rfrnc</v>
      </c>
      <c r="B25" s="13" t="s">
        <v>1361</v>
      </c>
      <c r="C25" s="13" t="s">
        <v>1306</v>
      </c>
      <c r="D25" s="13" t="s">
        <v>1359</v>
      </c>
      <c r="E25" s="13" t="s">
        <v>1300</v>
      </c>
      <c r="F25" s="13" t="s">
        <v>1301</v>
      </c>
      <c r="G25" s="13" t="s">
        <v>1360</v>
      </c>
      <c r="H25" s="13" t="s">
        <v>621</v>
      </c>
      <c r="I25" s="13">
        <v>456960</v>
      </c>
      <c r="J25" s="13">
        <v>0</v>
      </c>
      <c r="K25" s="13">
        <v>0</v>
      </c>
    </row>
    <row r="26" spans="1:11">
      <c r="A26" s="15" t="str">
        <f>VLOOKUP(E26,Table1[[#All],[Campo]],1,0)</f>
        <v>instrmnt_id</v>
      </c>
      <c r="B26" s="13" t="s">
        <v>1362</v>
      </c>
      <c r="C26" s="13" t="s">
        <v>1363</v>
      </c>
      <c r="D26" s="13" t="s">
        <v>1317</v>
      </c>
      <c r="E26" s="13" t="s">
        <v>1309</v>
      </c>
      <c r="F26" s="13" t="s">
        <v>1364</v>
      </c>
      <c r="G26" s="13" t="s">
        <v>1365</v>
      </c>
      <c r="H26" s="13" t="s">
        <v>621</v>
      </c>
      <c r="I26" s="13">
        <v>2003033</v>
      </c>
      <c r="J26" s="13">
        <v>0</v>
      </c>
      <c r="K26" s="13">
        <v>0</v>
      </c>
    </row>
    <row r="27" spans="1:11">
      <c r="A27" s="15" t="str">
        <f>VLOOKUP(E27,Table1[[#All],[Campo]],1,0)</f>
        <v>instrmnt_id</v>
      </c>
      <c r="B27" s="13" t="s">
        <v>1366</v>
      </c>
      <c r="C27" s="13" t="s">
        <v>1367</v>
      </c>
      <c r="D27" s="13" t="s">
        <v>1368</v>
      </c>
      <c r="E27" s="13" t="s">
        <v>1309</v>
      </c>
      <c r="F27" s="13" t="s">
        <v>1364</v>
      </c>
      <c r="G27" s="13" t="s">
        <v>1365</v>
      </c>
      <c r="H27" s="13" t="s">
        <v>621</v>
      </c>
      <c r="I27" s="13">
        <v>731165</v>
      </c>
      <c r="J27" s="13">
        <v>0</v>
      </c>
      <c r="K27" s="13">
        <v>0</v>
      </c>
    </row>
    <row r="28" spans="1:11">
      <c r="A28" s="15" t="str">
        <f>VLOOKUP(E28,Table1[[#All],[Campo]],1,0)</f>
        <v>cod_soc</v>
      </c>
      <c r="B28" s="13" t="s">
        <v>1369</v>
      </c>
      <c r="C28" s="13" t="s">
        <v>1370</v>
      </c>
      <c r="D28" s="13" t="s">
        <v>1371</v>
      </c>
      <c r="E28" s="13" t="s">
        <v>1295</v>
      </c>
      <c r="F28" s="13" t="s">
        <v>1372</v>
      </c>
      <c r="G28" s="13" t="s">
        <v>1373</v>
      </c>
      <c r="H28" s="13" t="s">
        <v>621</v>
      </c>
      <c r="I28" s="13">
        <v>1096295</v>
      </c>
      <c r="J28" s="13">
        <v>0</v>
      </c>
      <c r="K28" s="13">
        <v>0</v>
      </c>
    </row>
    <row r="29" spans="1:11">
      <c r="A29" s="15" t="str">
        <f>VLOOKUP(E29,Table1[[#All],[Campo]],1,0)</f>
        <v>dt_rfrnc</v>
      </c>
      <c r="B29" s="13" t="s">
        <v>1374</v>
      </c>
      <c r="C29" s="13" t="s">
        <v>1375</v>
      </c>
      <c r="D29" s="13" t="s">
        <v>1371</v>
      </c>
      <c r="E29" s="13" t="s">
        <v>1300</v>
      </c>
      <c r="F29" s="13" t="s">
        <v>1376</v>
      </c>
      <c r="G29" s="13" t="s">
        <v>1373</v>
      </c>
      <c r="H29" s="13" t="s">
        <v>621</v>
      </c>
      <c r="I29" s="13">
        <v>1096295</v>
      </c>
      <c r="J29" s="13">
        <v>0</v>
      </c>
      <c r="K29" s="13">
        <v>0</v>
      </c>
    </row>
    <row r="30" spans="1:11">
      <c r="A30" s="15" t="str">
        <f>VLOOKUP(E30,Table1[[#All],[Campo]],1,0)</f>
        <v>cod_soc</v>
      </c>
      <c r="B30" s="13" t="s">
        <v>1377</v>
      </c>
      <c r="C30" s="13" t="s">
        <v>1370</v>
      </c>
      <c r="D30" s="13" t="s">
        <v>1378</v>
      </c>
      <c r="E30" s="13" t="s">
        <v>1295</v>
      </c>
      <c r="F30" s="13" t="s">
        <v>1372</v>
      </c>
      <c r="G30" s="13" t="s">
        <v>1379</v>
      </c>
      <c r="H30" s="13" t="s">
        <v>621</v>
      </c>
      <c r="I30" s="13">
        <v>2490665</v>
      </c>
      <c r="J30" s="13">
        <v>0</v>
      </c>
      <c r="K30" s="13">
        <v>0</v>
      </c>
    </row>
    <row r="31" spans="1:11">
      <c r="A31" s="15" t="str">
        <f>VLOOKUP(E31,Table1[[#All],[Campo]],1,0)</f>
        <v>dt_rfrnc</v>
      </c>
      <c r="B31" s="13" t="s">
        <v>1380</v>
      </c>
      <c r="C31" s="13" t="s">
        <v>1381</v>
      </c>
      <c r="D31" s="13" t="s">
        <v>1378</v>
      </c>
      <c r="E31" s="13" t="s">
        <v>1300</v>
      </c>
      <c r="F31" s="13" t="s">
        <v>1376</v>
      </c>
      <c r="G31" s="13" t="s">
        <v>1379</v>
      </c>
      <c r="H31" s="13" t="s">
        <v>621</v>
      </c>
      <c r="I31" s="13">
        <v>2490665</v>
      </c>
      <c r="J31" s="13">
        <v>0</v>
      </c>
      <c r="K31" s="13">
        <v>0</v>
      </c>
    </row>
    <row r="32" spans="1:11">
      <c r="A32" s="15" t="str">
        <f>VLOOKUP(E32,Table1[[#All],[Campo]],1,0)</f>
        <v>instrmnt_id</v>
      </c>
      <c r="B32" s="13" t="s">
        <v>1382</v>
      </c>
      <c r="C32" s="13" t="s">
        <v>1383</v>
      </c>
      <c r="D32" s="13" t="s">
        <v>1378</v>
      </c>
      <c r="E32" s="13" t="s">
        <v>1309</v>
      </c>
      <c r="F32" s="13" t="s">
        <v>1384</v>
      </c>
      <c r="G32" s="13" t="s">
        <v>1379</v>
      </c>
      <c r="H32" s="13" t="s">
        <v>621</v>
      </c>
      <c r="I32" s="13">
        <v>2490665</v>
      </c>
      <c r="J32" s="13">
        <v>0</v>
      </c>
      <c r="K32" s="13">
        <v>0</v>
      </c>
    </row>
    <row r="33" spans="1:11">
      <c r="A33" s="15" t="str">
        <f>VLOOKUP(E33,Table1[[#All],[Campo]],1,0)</f>
        <v>cod_soc</v>
      </c>
      <c r="B33" s="13" t="s">
        <v>1385</v>
      </c>
      <c r="C33" s="13" t="s">
        <v>1370</v>
      </c>
      <c r="D33" s="13" t="s">
        <v>1317</v>
      </c>
      <c r="E33" s="13" t="s">
        <v>1295</v>
      </c>
      <c r="F33" s="13" t="s">
        <v>1372</v>
      </c>
      <c r="G33" s="13" t="s">
        <v>1386</v>
      </c>
      <c r="H33" s="13" t="s">
        <v>621</v>
      </c>
      <c r="I33" s="13">
        <v>2003033</v>
      </c>
      <c r="J33" s="13">
        <v>0</v>
      </c>
      <c r="K33" s="13">
        <v>0</v>
      </c>
    </row>
    <row r="34" spans="1:11">
      <c r="A34" s="15" t="str">
        <f>VLOOKUP(E34,Table1[[#All],[Campo]],1,0)</f>
        <v>subportfolio_id</v>
      </c>
      <c r="B34" s="13" t="s">
        <v>1387</v>
      </c>
      <c r="C34" s="13" t="s">
        <v>1388</v>
      </c>
      <c r="D34" s="13" t="s">
        <v>1317</v>
      </c>
      <c r="E34" s="13" t="s">
        <v>1389</v>
      </c>
      <c r="F34" s="13" t="s">
        <v>1372</v>
      </c>
      <c r="G34" s="13" t="s">
        <v>1386</v>
      </c>
      <c r="H34" s="13" t="s">
        <v>621</v>
      </c>
      <c r="I34" s="13">
        <v>2003033</v>
      </c>
      <c r="J34" s="13">
        <v>0</v>
      </c>
      <c r="K34" s="13">
        <v>0</v>
      </c>
    </row>
    <row r="35" spans="1:11">
      <c r="A35" s="15" t="str">
        <f>VLOOKUP(E35,Table1[[#All],[Campo]],1,0)</f>
        <v>dt_rfrnc</v>
      </c>
      <c r="B35" s="13" t="s">
        <v>1390</v>
      </c>
      <c r="C35" s="13" t="s">
        <v>1381</v>
      </c>
      <c r="D35" s="13" t="s">
        <v>1317</v>
      </c>
      <c r="E35" s="13" t="s">
        <v>1300</v>
      </c>
      <c r="F35" s="13" t="s">
        <v>1376</v>
      </c>
      <c r="G35" s="13" t="s">
        <v>1386</v>
      </c>
      <c r="H35" s="13" t="s">
        <v>621</v>
      </c>
      <c r="I35" s="13">
        <v>2003033</v>
      </c>
      <c r="J35" s="13">
        <v>0</v>
      </c>
      <c r="K35" s="13">
        <v>0</v>
      </c>
    </row>
    <row r="36" spans="1:11">
      <c r="A36" s="15" t="str">
        <f>VLOOKUP(E36,Table1[[#All],[Campo]],1,0)</f>
        <v>instrmnt_id</v>
      </c>
      <c r="B36" s="13" t="s">
        <v>1391</v>
      </c>
      <c r="C36" s="13" t="s">
        <v>1383</v>
      </c>
      <c r="D36" s="13" t="s">
        <v>1317</v>
      </c>
      <c r="E36" s="13" t="s">
        <v>1309</v>
      </c>
      <c r="F36" s="13" t="s">
        <v>1384</v>
      </c>
      <c r="G36" s="13" t="s">
        <v>1386</v>
      </c>
      <c r="H36" s="13" t="s">
        <v>621</v>
      </c>
      <c r="I36" s="13">
        <v>2003033</v>
      </c>
      <c r="J36" s="13">
        <v>0</v>
      </c>
      <c r="K36" s="13">
        <v>0</v>
      </c>
    </row>
    <row r="37" spans="1:11">
      <c r="A37" s="15" t="str">
        <f>VLOOKUP(E37,Table1[[#All],[Campo]],1,0)</f>
        <v>dflt_stts_instrmnt</v>
      </c>
      <c r="B37" s="13" t="s">
        <v>1392</v>
      </c>
      <c r="C37" s="13" t="s">
        <v>1393</v>
      </c>
      <c r="D37" s="13" t="s">
        <v>1317</v>
      </c>
      <c r="E37" s="13" t="s">
        <v>1318</v>
      </c>
      <c r="F37" s="13" t="s">
        <v>1372</v>
      </c>
      <c r="G37" s="13" t="s">
        <v>1386</v>
      </c>
      <c r="H37" s="13" t="s">
        <v>621</v>
      </c>
      <c r="I37" s="13">
        <v>2003033</v>
      </c>
      <c r="J37" s="13">
        <v>0</v>
      </c>
      <c r="K37" s="13">
        <v>0</v>
      </c>
    </row>
    <row r="38" spans="1:11">
      <c r="A38" s="15" t="str">
        <f>VLOOKUP(E38,Table1[[#All],[Campo]],1,0)</f>
        <v>imprmnt_stts</v>
      </c>
      <c r="B38" s="13" t="s">
        <v>1394</v>
      </c>
      <c r="C38" s="13" t="s">
        <v>1395</v>
      </c>
      <c r="D38" s="13" t="s">
        <v>1317</v>
      </c>
      <c r="E38" s="13" t="s">
        <v>1396</v>
      </c>
      <c r="F38" s="13" t="s">
        <v>1372</v>
      </c>
      <c r="G38" s="13" t="s">
        <v>1386</v>
      </c>
      <c r="H38" s="13" t="s">
        <v>621</v>
      </c>
      <c r="I38" s="13">
        <v>2003033</v>
      </c>
      <c r="J38" s="13">
        <v>0</v>
      </c>
      <c r="K38" s="13">
        <v>0</v>
      </c>
    </row>
    <row r="39" spans="1:11">
      <c r="A39" s="15" t="str">
        <f>VLOOKUP(E39,Table1[[#All],[Campo]],1,0)</f>
        <v>prfrmng_stts</v>
      </c>
      <c r="B39" s="13" t="s">
        <v>1397</v>
      </c>
      <c r="C39" s="13" t="s">
        <v>1398</v>
      </c>
      <c r="D39" s="13" t="s">
        <v>1317</v>
      </c>
      <c r="E39" s="13" t="s">
        <v>1323</v>
      </c>
      <c r="F39" s="13" t="s">
        <v>1372</v>
      </c>
      <c r="G39" s="13" t="s">
        <v>1386</v>
      </c>
      <c r="H39" s="13" t="s">
        <v>621</v>
      </c>
      <c r="I39" s="13">
        <v>2003033</v>
      </c>
      <c r="J39" s="13">
        <v>0</v>
      </c>
      <c r="K39" s="13">
        <v>0</v>
      </c>
    </row>
    <row r="40" spans="1:11">
      <c r="A40" s="15" t="str">
        <f>VLOOKUP(E40,Table1[[#All],[Campo]],1,0)</f>
        <v>typ_instrmnt</v>
      </c>
      <c r="B40" s="13" t="s">
        <v>1399</v>
      </c>
      <c r="C40" s="13" t="s">
        <v>1400</v>
      </c>
      <c r="D40" s="13" t="s">
        <v>1317</v>
      </c>
      <c r="E40" s="13" t="s">
        <v>1401</v>
      </c>
      <c r="F40" s="13" t="s">
        <v>1372</v>
      </c>
      <c r="G40" s="13" t="s">
        <v>1386</v>
      </c>
      <c r="H40" s="13" t="s">
        <v>621</v>
      </c>
      <c r="I40" s="13">
        <v>2003033</v>
      </c>
      <c r="J40" s="13">
        <v>0</v>
      </c>
      <c r="K40" s="13">
        <v>0</v>
      </c>
    </row>
    <row r="41" spans="1:11">
      <c r="A41" s="15" t="str">
        <f>VLOOKUP(E41,Table1[[#All],[Campo]],1,0)</f>
        <v>grss_crryng_amnt_instrmnt</v>
      </c>
      <c r="B41" s="13" t="s">
        <v>1402</v>
      </c>
      <c r="C41" s="13" t="s">
        <v>1403</v>
      </c>
      <c r="D41" s="13" t="s">
        <v>1317</v>
      </c>
      <c r="E41" s="13" t="s">
        <v>1404</v>
      </c>
      <c r="F41" s="13" t="s">
        <v>1405</v>
      </c>
      <c r="G41" s="13" t="s">
        <v>1386</v>
      </c>
      <c r="H41" s="13" t="s">
        <v>621</v>
      </c>
      <c r="I41" s="13">
        <v>2003033</v>
      </c>
      <c r="J41" s="13">
        <v>0</v>
      </c>
      <c r="K41" s="13">
        <v>0</v>
      </c>
    </row>
    <row r="42" spans="1:11">
      <c r="A42" s="15" t="str">
        <f>VLOOKUP(E42,Table1[[#All],[Campo]],1,0)</f>
        <v>accmltd_chngs_fv_cr_instrmnt</v>
      </c>
      <c r="B42" s="13" t="s">
        <v>1406</v>
      </c>
      <c r="C42" s="13" t="s">
        <v>1407</v>
      </c>
      <c r="D42" s="13" t="s">
        <v>1317</v>
      </c>
      <c r="E42" s="13" t="s">
        <v>1408</v>
      </c>
      <c r="F42" s="13" t="s">
        <v>1405</v>
      </c>
      <c r="G42" s="13" t="s">
        <v>1386</v>
      </c>
      <c r="H42" s="13" t="s">
        <v>621</v>
      </c>
      <c r="I42" s="13">
        <v>2003033</v>
      </c>
      <c r="J42" s="13">
        <v>0</v>
      </c>
      <c r="K42" s="13">
        <v>0</v>
      </c>
    </row>
    <row r="43" spans="1:11">
      <c r="A43" s="15" t="str">
        <f>VLOOKUP(E43,Table1[[#All],[Campo]],1,0)</f>
        <v>accntng_clssfctn</v>
      </c>
      <c r="B43" s="13" t="s">
        <v>1409</v>
      </c>
      <c r="C43" s="13" t="s">
        <v>1410</v>
      </c>
      <c r="D43" s="13" t="s">
        <v>1317</v>
      </c>
      <c r="E43" s="13" t="s">
        <v>1411</v>
      </c>
      <c r="F43" s="13" t="s">
        <v>1372</v>
      </c>
      <c r="G43" s="13" t="s">
        <v>1386</v>
      </c>
      <c r="H43" s="13" t="s">
        <v>621</v>
      </c>
      <c r="I43" s="13">
        <v>2003033</v>
      </c>
      <c r="J43" s="13">
        <v>0</v>
      </c>
      <c r="K43" s="13">
        <v>0</v>
      </c>
    </row>
    <row r="44" spans="1:11">
      <c r="A44" s="15" t="str">
        <f>VLOOKUP(E44,Table1[[#All],[Campo]],1,0)</f>
        <v>OFF_BLNC_SHT_AMNT_INSTRMNT</v>
      </c>
      <c r="B44" s="13" t="s">
        <v>1412</v>
      </c>
      <c r="C44" s="13" t="s">
        <v>1413</v>
      </c>
      <c r="D44" s="13" t="s">
        <v>1317</v>
      </c>
      <c r="E44" s="13" t="s">
        <v>1414</v>
      </c>
      <c r="F44" s="13" t="s">
        <v>1405</v>
      </c>
      <c r="G44" s="13" t="s">
        <v>1386</v>
      </c>
      <c r="H44" s="13" t="s">
        <v>621</v>
      </c>
      <c r="I44" s="13">
        <v>2003033</v>
      </c>
      <c r="J44" s="13">
        <v>0</v>
      </c>
      <c r="K44" s="13">
        <v>0</v>
      </c>
    </row>
    <row r="45" spans="1:11">
      <c r="A45" s="15" t="e">
        <f>VLOOKUP(E45,Table1[[#All],[Campo]],1,0)</f>
        <v>#N/A</v>
      </c>
      <c r="B45" s="13" t="s">
        <v>1415</v>
      </c>
      <c r="C45" s="13" t="s">
        <v>1416</v>
      </c>
      <c r="D45" s="13" t="s">
        <v>1317</v>
      </c>
      <c r="E45" s="13" t="s">
        <v>1417</v>
      </c>
      <c r="F45" s="13" t="s">
        <v>1405</v>
      </c>
      <c r="G45" s="13" t="s">
        <v>1386</v>
      </c>
      <c r="H45" s="13" t="s">
        <v>621</v>
      </c>
      <c r="I45" s="13">
        <v>2003033</v>
      </c>
      <c r="J45" s="13">
        <v>0</v>
      </c>
      <c r="K45" s="13">
        <v>0</v>
      </c>
    </row>
    <row r="46" spans="1:11">
      <c r="A46" s="15" t="str">
        <f>VLOOKUP(E46,Table1[[#All],[Campo]],1,0)</f>
        <v>RWA</v>
      </c>
      <c r="B46" s="13" t="s">
        <v>1418</v>
      </c>
      <c r="C46" s="13" t="s">
        <v>1419</v>
      </c>
      <c r="D46" s="13" t="s">
        <v>1317</v>
      </c>
      <c r="E46" s="13" t="s">
        <v>1420</v>
      </c>
      <c r="F46" s="13" t="s">
        <v>1405</v>
      </c>
      <c r="G46" s="13" t="s">
        <v>1386</v>
      </c>
      <c r="H46" s="13" t="s">
        <v>621</v>
      </c>
      <c r="I46" s="13">
        <v>2003033</v>
      </c>
      <c r="J46" s="13">
        <v>0</v>
      </c>
      <c r="K46" s="13">
        <v>0</v>
      </c>
    </row>
    <row r="47" spans="1:11">
      <c r="A47" s="15" t="str">
        <f>VLOOKUP(E47,Table1[[#All],[Campo]],1,0)</f>
        <v>accmltd_imprmnt_instrmnt</v>
      </c>
      <c r="B47" s="13" t="s">
        <v>1421</v>
      </c>
      <c r="C47" s="13" t="s">
        <v>1422</v>
      </c>
      <c r="D47" s="13" t="s">
        <v>1317</v>
      </c>
      <c r="E47" s="13" t="s">
        <v>1423</v>
      </c>
      <c r="F47" s="13" t="s">
        <v>1405</v>
      </c>
      <c r="G47" s="13" t="s">
        <v>1386</v>
      </c>
      <c r="H47" s="13" t="s">
        <v>621</v>
      </c>
      <c r="I47" s="13">
        <v>2003033</v>
      </c>
      <c r="J47" s="13">
        <v>0</v>
      </c>
      <c r="K47" s="13">
        <v>0</v>
      </c>
    </row>
    <row r="48" spans="1:11">
      <c r="A48" s="15" t="e">
        <f>VLOOKUP(E48,Table1[[#All],[Campo]],1,0)</f>
        <v>#N/A</v>
      </c>
      <c r="B48" s="13" t="s">
        <v>1424</v>
      </c>
      <c r="C48" s="13" t="s">
        <v>1425</v>
      </c>
      <c r="D48" s="13" t="s">
        <v>1317</v>
      </c>
      <c r="E48" s="13" t="s">
        <v>1426</v>
      </c>
      <c r="F48" s="13" t="s">
        <v>1372</v>
      </c>
      <c r="G48" s="13" t="s">
        <v>1386</v>
      </c>
      <c r="H48" s="13" t="s">
        <v>1320</v>
      </c>
      <c r="I48" s="13">
        <v>2003033</v>
      </c>
      <c r="J48" s="13">
        <v>744</v>
      </c>
      <c r="K48" s="13">
        <v>3.7100000000000001E-2</v>
      </c>
    </row>
    <row r="49" spans="1:11">
      <c r="A49" s="15" t="str">
        <f>VLOOKUP(E49,Table1[[#All],[Campo]],1,0)</f>
        <v>lcl_instmrnt_id</v>
      </c>
      <c r="B49" s="13" t="s">
        <v>1427</v>
      </c>
      <c r="C49" s="13" t="s">
        <v>1428</v>
      </c>
      <c r="D49" s="13" t="s">
        <v>1317</v>
      </c>
      <c r="E49" s="13" t="s">
        <v>1326</v>
      </c>
      <c r="F49" s="13" t="s">
        <v>1384</v>
      </c>
      <c r="G49" s="13" t="s">
        <v>1386</v>
      </c>
      <c r="H49" s="13" t="s">
        <v>621</v>
      </c>
      <c r="I49" s="13">
        <v>2003033</v>
      </c>
      <c r="J49" s="13">
        <v>0</v>
      </c>
      <c r="K49" s="13">
        <v>0</v>
      </c>
    </row>
    <row r="50" spans="1:11">
      <c r="A50" s="15" t="str">
        <f>VLOOKUP(E50,Table1[[#All],[Campo]],1,0)</f>
        <v>sstnbl_indctr</v>
      </c>
      <c r="B50" s="13" t="s">
        <v>1429</v>
      </c>
      <c r="C50" s="13" t="s">
        <v>1430</v>
      </c>
      <c r="D50" s="13" t="s">
        <v>1317</v>
      </c>
      <c r="E50" s="13" t="s">
        <v>1329</v>
      </c>
      <c r="F50" s="13" t="s">
        <v>1372</v>
      </c>
      <c r="G50" s="13" t="s">
        <v>1386</v>
      </c>
      <c r="H50" s="13" t="s">
        <v>1320</v>
      </c>
      <c r="I50" s="13">
        <v>2003033</v>
      </c>
      <c r="J50" s="13">
        <v>2003033</v>
      </c>
      <c r="K50" s="13">
        <v>100</v>
      </c>
    </row>
    <row r="51" spans="1:11">
      <c r="A51" s="15" t="str">
        <f>VLOOKUP(E51,Table1[[#All],[Campo]],1,0)</f>
        <v>sstnbl_ctgry</v>
      </c>
      <c r="B51" s="13" t="s">
        <v>1431</v>
      </c>
      <c r="C51" s="13" t="s">
        <v>1432</v>
      </c>
      <c r="D51" s="13" t="s">
        <v>1317</v>
      </c>
      <c r="E51" s="13" t="s">
        <v>1333</v>
      </c>
      <c r="F51" s="13" t="s">
        <v>1372</v>
      </c>
      <c r="G51" s="13" t="s">
        <v>1386</v>
      </c>
      <c r="H51" s="13" t="s">
        <v>1320</v>
      </c>
      <c r="I51" s="13">
        <v>2003033</v>
      </c>
      <c r="J51" s="13">
        <v>2003033</v>
      </c>
      <c r="K51" s="13">
        <v>100</v>
      </c>
    </row>
    <row r="52" spans="1:11">
      <c r="A52" s="15" t="e">
        <f>VLOOKUP(E52,Table1[[#All],[Campo]],1,0)</f>
        <v>#N/A</v>
      </c>
      <c r="B52" s="13" t="s">
        <v>1433</v>
      </c>
      <c r="C52" s="13" t="s">
        <v>1434</v>
      </c>
      <c r="D52" s="13" t="s">
        <v>1317</v>
      </c>
      <c r="E52" s="13" t="s">
        <v>1435</v>
      </c>
      <c r="F52" s="13" t="s">
        <v>1405</v>
      </c>
      <c r="G52" s="13" t="s">
        <v>1386</v>
      </c>
      <c r="H52" s="13" t="s">
        <v>621</v>
      </c>
      <c r="I52" s="13">
        <v>2003033</v>
      </c>
      <c r="J52" s="13">
        <v>0</v>
      </c>
      <c r="K52" s="13">
        <v>0</v>
      </c>
    </row>
    <row r="53" spans="1:11">
      <c r="A53" s="15" t="str">
        <f>VLOOKUP(E53,Table1[[#All],[Campo]],1,0)</f>
        <v>NW_BSNSS</v>
      </c>
      <c r="B53" s="13" t="s">
        <v>1436</v>
      </c>
      <c r="C53" s="13" t="s">
        <v>1437</v>
      </c>
      <c r="D53" s="13" t="s">
        <v>1317</v>
      </c>
      <c r="E53" s="13" t="s">
        <v>1336</v>
      </c>
      <c r="F53" s="13" t="s">
        <v>1372</v>
      </c>
      <c r="G53" s="13" t="s">
        <v>1386</v>
      </c>
      <c r="H53" s="13" t="s">
        <v>1320</v>
      </c>
      <c r="I53" s="13">
        <v>2003033</v>
      </c>
      <c r="J53" s="13">
        <v>2003033</v>
      </c>
      <c r="K53" s="13">
        <v>100</v>
      </c>
    </row>
    <row r="54" spans="1:11">
      <c r="A54" s="15" t="str">
        <f>VLOOKUP(E54,Table1[[#All],[Campo]],1,0)</f>
        <v>grss_intrst_incm</v>
      </c>
      <c r="B54" s="13" t="s">
        <v>1438</v>
      </c>
      <c r="C54" s="13" t="s">
        <v>1439</v>
      </c>
      <c r="D54" s="13" t="s">
        <v>1317</v>
      </c>
      <c r="E54" s="13" t="s">
        <v>1440</v>
      </c>
      <c r="F54" s="13" t="s">
        <v>1405</v>
      </c>
      <c r="G54" s="13" t="s">
        <v>1386</v>
      </c>
      <c r="H54" s="13" t="s">
        <v>621</v>
      </c>
      <c r="I54" s="13">
        <v>2003033</v>
      </c>
      <c r="J54" s="13">
        <v>0</v>
      </c>
      <c r="K54" s="13">
        <v>0</v>
      </c>
    </row>
    <row r="55" spans="1:11">
      <c r="A55" s="15" t="s">
        <v>1441</v>
      </c>
      <c r="B55" s="13" t="s">
        <v>1442</v>
      </c>
      <c r="C55" s="13" t="s">
        <v>1443</v>
      </c>
      <c r="D55" s="13" t="s">
        <v>1317</v>
      </c>
      <c r="E55" s="13" t="s">
        <v>1444</v>
      </c>
      <c r="F55" s="13" t="s">
        <v>1405</v>
      </c>
      <c r="G55" s="13" t="s">
        <v>1386</v>
      </c>
      <c r="H55" s="13" t="s">
        <v>621</v>
      </c>
      <c r="I55" s="13">
        <v>2003033</v>
      </c>
      <c r="J55" s="13">
        <v>0</v>
      </c>
      <c r="K55" s="13">
        <v>0</v>
      </c>
    </row>
    <row r="56" spans="1:11">
      <c r="A56" s="15" t="e">
        <f>VLOOKUP(E56,Table1[[#All],[Campo]],1,0)</f>
        <v>#N/A</v>
      </c>
      <c r="B56" s="13" t="s">
        <v>1445</v>
      </c>
      <c r="C56" s="13" t="s">
        <v>1446</v>
      </c>
      <c r="D56" s="13" t="s">
        <v>1317</v>
      </c>
      <c r="E56" s="13" t="s">
        <v>1447</v>
      </c>
      <c r="F56" s="13" t="s">
        <v>1405</v>
      </c>
      <c r="G56" s="13" t="s">
        <v>1386</v>
      </c>
      <c r="H56" s="13" t="s">
        <v>621</v>
      </c>
      <c r="I56" s="13">
        <v>2003033</v>
      </c>
      <c r="J56" s="13">
        <v>0</v>
      </c>
      <c r="K56" s="13">
        <v>0</v>
      </c>
    </row>
    <row r="57" spans="1:11">
      <c r="A57" s="15" t="e">
        <f>VLOOKUP(E57,Table1[[#All],[Campo]],1,0)</f>
        <v>#N/A</v>
      </c>
      <c r="B57" s="13" t="s">
        <v>1448</v>
      </c>
      <c r="C57" s="13" t="s">
        <v>1449</v>
      </c>
      <c r="D57" s="13" t="s">
        <v>1317</v>
      </c>
      <c r="E57" s="13" t="s">
        <v>1450</v>
      </c>
      <c r="F57" s="13" t="s">
        <v>1405</v>
      </c>
      <c r="G57" s="13" t="s">
        <v>1386</v>
      </c>
      <c r="H57" s="13" t="s">
        <v>621</v>
      </c>
      <c r="I57" s="13">
        <v>2003033</v>
      </c>
      <c r="J57" s="13">
        <v>0</v>
      </c>
      <c r="K57" s="13">
        <v>0</v>
      </c>
    </row>
    <row r="58" spans="1:11">
      <c r="A58" s="15" t="e">
        <f>VLOOKUP(E58,Table1[[#All],[Campo]],1,0)</f>
        <v>#N/A</v>
      </c>
      <c r="B58" s="13" t="s">
        <v>1451</v>
      </c>
      <c r="C58" s="13" t="s">
        <v>1452</v>
      </c>
      <c r="D58" s="13" t="s">
        <v>1317</v>
      </c>
      <c r="E58" s="13" t="s">
        <v>1339</v>
      </c>
      <c r="F58" s="13" t="s">
        <v>1372</v>
      </c>
      <c r="G58" s="13" t="s">
        <v>1386</v>
      </c>
      <c r="H58" s="13" t="s">
        <v>1320</v>
      </c>
      <c r="I58" s="13">
        <v>2003033</v>
      </c>
      <c r="J58" s="13">
        <v>2003033</v>
      </c>
      <c r="K58" s="13">
        <v>100</v>
      </c>
    </row>
    <row r="59" spans="1:11">
      <c r="A59" s="15" t="e">
        <f>VLOOKUP(E59,Table1[[#All],[Campo]],1,0)</f>
        <v>#N/A</v>
      </c>
      <c r="B59" s="13" t="s">
        <v>1453</v>
      </c>
      <c r="C59" s="13" t="s">
        <v>1454</v>
      </c>
      <c r="D59" s="13" t="s">
        <v>1317</v>
      </c>
      <c r="E59" s="13" t="s">
        <v>1455</v>
      </c>
      <c r="F59" s="13" t="s">
        <v>1372</v>
      </c>
      <c r="G59" s="13" t="s">
        <v>1386</v>
      </c>
      <c r="H59" s="13" t="s">
        <v>1320</v>
      </c>
      <c r="I59" s="13">
        <v>2003033</v>
      </c>
      <c r="J59" s="13">
        <v>2003033</v>
      </c>
      <c r="K59" s="13">
        <v>100</v>
      </c>
    </row>
    <row r="60" spans="1:11">
      <c r="A60" s="15" t="s">
        <v>1456</v>
      </c>
      <c r="B60" s="13" t="s">
        <v>1457</v>
      </c>
      <c r="C60" s="13" t="s">
        <v>1458</v>
      </c>
      <c r="D60" s="13" t="s">
        <v>1317</v>
      </c>
      <c r="E60" s="13" t="s">
        <v>1459</v>
      </c>
      <c r="F60" s="13" t="s">
        <v>1405</v>
      </c>
      <c r="G60" s="13" t="s">
        <v>1386</v>
      </c>
      <c r="H60" s="13" t="s">
        <v>621</v>
      </c>
      <c r="I60" s="13">
        <v>2003033</v>
      </c>
      <c r="J60" s="13">
        <v>0</v>
      </c>
      <c r="K60" s="13">
        <v>0</v>
      </c>
    </row>
    <row r="61" spans="1:11">
      <c r="A61" s="15" t="e">
        <f>VLOOKUP(E61,Table1[[#All],[Campo]],1,0)</f>
        <v>#N/A</v>
      </c>
      <c r="B61" s="13" t="s">
        <v>1460</v>
      </c>
      <c r="C61" s="13" t="s">
        <v>1461</v>
      </c>
      <c r="D61" s="13" t="s">
        <v>1317</v>
      </c>
      <c r="E61" s="13" t="s">
        <v>1462</v>
      </c>
      <c r="F61" s="13" t="s">
        <v>1405</v>
      </c>
      <c r="G61" s="13" t="s">
        <v>1386</v>
      </c>
      <c r="H61" s="13" t="s">
        <v>621</v>
      </c>
      <c r="I61" s="13">
        <v>2003033</v>
      </c>
      <c r="J61" s="13">
        <v>0</v>
      </c>
      <c r="K61" s="13">
        <v>0</v>
      </c>
    </row>
    <row r="62" spans="1:11">
      <c r="A62" s="15" t="e">
        <f>VLOOKUP(E62,Table1[[#All],[Campo]],1,0)</f>
        <v>#N/A</v>
      </c>
      <c r="B62" s="13" t="s">
        <v>1463</v>
      </c>
      <c r="C62" s="13" t="s">
        <v>1464</v>
      </c>
      <c r="D62" s="13" t="s">
        <v>1317</v>
      </c>
      <c r="E62" s="13" t="s">
        <v>1342</v>
      </c>
      <c r="F62" s="13" t="s">
        <v>1372</v>
      </c>
      <c r="G62" s="13" t="s">
        <v>1386</v>
      </c>
      <c r="H62" s="13" t="s">
        <v>1320</v>
      </c>
      <c r="I62" s="13">
        <v>2003033</v>
      </c>
      <c r="J62" s="13">
        <v>2003033</v>
      </c>
      <c r="K62" s="13">
        <v>100</v>
      </c>
    </row>
    <row r="63" spans="1:11">
      <c r="A63" s="15" t="e">
        <f>VLOOKUP(E63,Table1[[#All],[Campo]],1,0)</f>
        <v>#N/A</v>
      </c>
      <c r="B63" s="13" t="s">
        <v>1465</v>
      </c>
      <c r="C63" s="13" t="s">
        <v>1466</v>
      </c>
      <c r="D63" s="13" t="s">
        <v>1317</v>
      </c>
      <c r="E63" s="13" t="s">
        <v>1467</v>
      </c>
      <c r="F63" s="13" t="s">
        <v>1372</v>
      </c>
      <c r="G63" s="13" t="s">
        <v>1386</v>
      </c>
      <c r="H63" s="13" t="s">
        <v>1320</v>
      </c>
      <c r="I63" s="13">
        <v>2003033</v>
      </c>
      <c r="J63" s="13">
        <v>2003033</v>
      </c>
      <c r="K63" s="13">
        <v>100</v>
      </c>
    </row>
    <row r="64" spans="1:11">
      <c r="A64" s="15" t="e">
        <f>VLOOKUP(E64,Table1[[#All],[Campo]],1,0)</f>
        <v>#N/A</v>
      </c>
      <c r="B64" s="13" t="s">
        <v>1468</v>
      </c>
      <c r="C64" s="13" t="s">
        <v>1469</v>
      </c>
      <c r="D64" s="13" t="s">
        <v>1317</v>
      </c>
      <c r="E64" s="13" t="s">
        <v>1470</v>
      </c>
      <c r="F64" s="13" t="s">
        <v>1372</v>
      </c>
      <c r="G64" s="13" t="s">
        <v>1386</v>
      </c>
      <c r="H64" s="13" t="s">
        <v>1320</v>
      </c>
      <c r="I64" s="13">
        <v>2003033</v>
      </c>
      <c r="J64" s="13">
        <v>2003033</v>
      </c>
      <c r="K64" s="13">
        <v>100</v>
      </c>
    </row>
    <row r="65" spans="1:11">
      <c r="A65" s="15" t="e">
        <f>VLOOKUP(E65,Table1[[#All],[Campo]],1,0)</f>
        <v>#N/A</v>
      </c>
      <c r="B65" s="13" t="s">
        <v>1471</v>
      </c>
      <c r="C65" s="13" t="s">
        <v>1472</v>
      </c>
      <c r="D65" s="13" t="s">
        <v>1317</v>
      </c>
      <c r="E65" s="13" t="s">
        <v>1473</v>
      </c>
      <c r="F65" s="13" t="s">
        <v>1372</v>
      </c>
      <c r="G65" s="13" t="s">
        <v>1386</v>
      </c>
      <c r="H65" s="13" t="s">
        <v>1320</v>
      </c>
      <c r="I65" s="13">
        <v>2003033</v>
      </c>
      <c r="J65" s="13">
        <v>2003033</v>
      </c>
      <c r="K65" s="13">
        <v>100</v>
      </c>
    </row>
    <row r="66" spans="1:11">
      <c r="A66" s="15" t="e">
        <f>VLOOKUP(E66,Table1[[#All],[Campo]],1,0)</f>
        <v>#N/A</v>
      </c>
      <c r="B66" s="13" t="s">
        <v>1474</v>
      </c>
      <c r="C66" s="13" t="s">
        <v>1475</v>
      </c>
      <c r="D66" s="13" t="s">
        <v>1317</v>
      </c>
      <c r="E66" s="13" t="s">
        <v>1476</v>
      </c>
      <c r="F66" s="13" t="s">
        <v>1405</v>
      </c>
      <c r="G66" s="13" t="s">
        <v>1386</v>
      </c>
      <c r="H66" s="13" t="s">
        <v>621</v>
      </c>
      <c r="I66" s="13">
        <v>2003033</v>
      </c>
      <c r="J66" s="13">
        <v>0</v>
      </c>
      <c r="K66" s="13">
        <v>0</v>
      </c>
    </row>
    <row r="67" spans="1:11">
      <c r="A67" s="15" t="e">
        <f>VLOOKUP(E67,Table1[[#All],[Campo]],1,0)</f>
        <v>#N/A</v>
      </c>
      <c r="B67" s="13" t="s">
        <v>1477</v>
      </c>
      <c r="C67" s="13" t="s">
        <v>1478</v>
      </c>
      <c r="D67" s="13" t="s">
        <v>1317</v>
      </c>
      <c r="E67" s="13" t="s">
        <v>1479</v>
      </c>
      <c r="F67" s="13" t="s">
        <v>1405</v>
      </c>
      <c r="G67" s="13" t="s">
        <v>1386</v>
      </c>
      <c r="H67" s="13" t="s">
        <v>621</v>
      </c>
      <c r="I67" s="13">
        <v>2003033</v>
      </c>
      <c r="J67" s="13">
        <v>0</v>
      </c>
      <c r="K67" s="13">
        <v>0</v>
      </c>
    </row>
    <row r="68" spans="1:11">
      <c r="A68" s="15" t="s">
        <v>1480</v>
      </c>
      <c r="B68" s="13" t="s">
        <v>1481</v>
      </c>
      <c r="C68" s="13" t="s">
        <v>1482</v>
      </c>
      <c r="D68" s="13" t="s">
        <v>1317</v>
      </c>
      <c r="E68" s="13" t="s">
        <v>1483</v>
      </c>
      <c r="F68" s="13" t="s">
        <v>1405</v>
      </c>
      <c r="G68" s="13" t="s">
        <v>1386</v>
      </c>
      <c r="H68" s="13" t="s">
        <v>621</v>
      </c>
      <c r="I68" s="13">
        <v>2003033</v>
      </c>
      <c r="J68" s="13">
        <v>0</v>
      </c>
      <c r="K68" s="13">
        <v>0</v>
      </c>
    </row>
    <row r="69" spans="1:11">
      <c r="A69" s="15" t="s">
        <v>1484</v>
      </c>
      <c r="B69" s="13" t="s">
        <v>1485</v>
      </c>
      <c r="C69" s="13" t="s">
        <v>1486</v>
      </c>
      <c r="D69" s="13" t="s">
        <v>1317</v>
      </c>
      <c r="E69" s="13" t="s">
        <v>1487</v>
      </c>
      <c r="F69" s="13" t="s">
        <v>1405</v>
      </c>
      <c r="G69" s="13" t="s">
        <v>1386</v>
      </c>
      <c r="H69" s="13" t="s">
        <v>621</v>
      </c>
      <c r="I69" s="13">
        <v>2003033</v>
      </c>
      <c r="J69" s="13">
        <v>0</v>
      </c>
      <c r="K69" s="13">
        <v>0</v>
      </c>
    </row>
    <row r="70" spans="1:11">
      <c r="A70" s="15" t="e">
        <f>VLOOKUP(E70,Table1[[#All],[Campo]],1,0)</f>
        <v>#N/A</v>
      </c>
      <c r="B70" s="13" t="s">
        <v>1488</v>
      </c>
      <c r="C70" s="13" t="s">
        <v>1489</v>
      </c>
      <c r="D70" s="13" t="s">
        <v>1317</v>
      </c>
      <c r="E70" s="13" t="s">
        <v>1490</v>
      </c>
      <c r="F70" s="13" t="s">
        <v>1405</v>
      </c>
      <c r="G70" s="13" t="s">
        <v>1386</v>
      </c>
      <c r="H70" s="13" t="s">
        <v>621</v>
      </c>
      <c r="I70" s="13">
        <v>2003033</v>
      </c>
      <c r="J70" s="13">
        <v>0</v>
      </c>
      <c r="K70" s="13">
        <v>0</v>
      </c>
    </row>
    <row r="71" spans="1:11">
      <c r="A71" s="15" t="e">
        <f>VLOOKUP(E71,Table1[[#All],[Campo]],1,0)</f>
        <v>#N/A</v>
      </c>
      <c r="B71" s="13" t="s">
        <v>1491</v>
      </c>
      <c r="C71" s="13" t="s">
        <v>1492</v>
      </c>
      <c r="D71" s="13" t="s">
        <v>1317</v>
      </c>
      <c r="E71" s="13" t="s">
        <v>1493</v>
      </c>
      <c r="F71" s="13" t="s">
        <v>1405</v>
      </c>
      <c r="G71" s="13" t="s">
        <v>1386</v>
      </c>
      <c r="H71" s="13" t="s">
        <v>621</v>
      </c>
      <c r="I71" s="13">
        <v>2003033</v>
      </c>
      <c r="J71" s="13">
        <v>0</v>
      </c>
      <c r="K71" s="13">
        <v>0</v>
      </c>
    </row>
    <row r="72" spans="1:11">
      <c r="A72" s="15" t="e">
        <f>VLOOKUP(E72,Table1[[#All],[Campo]],1,0)</f>
        <v>#N/A</v>
      </c>
      <c r="B72" s="13" t="s">
        <v>1494</v>
      </c>
      <c r="C72" s="13" t="s">
        <v>1495</v>
      </c>
      <c r="D72" s="13" t="s">
        <v>1317</v>
      </c>
      <c r="E72" s="13" t="s">
        <v>1496</v>
      </c>
      <c r="F72" s="13" t="s">
        <v>1405</v>
      </c>
      <c r="G72" s="13" t="s">
        <v>1386</v>
      </c>
      <c r="H72" s="13" t="s">
        <v>621</v>
      </c>
      <c r="I72" s="13">
        <v>2003033</v>
      </c>
      <c r="J72" s="13">
        <v>0</v>
      </c>
      <c r="K72" s="13">
        <v>0</v>
      </c>
    </row>
    <row r="73" spans="1:11">
      <c r="A73" s="15" t="e">
        <f>VLOOKUP(E73,Table1[[#All],[Campo]],1,0)</f>
        <v>#N/A</v>
      </c>
      <c r="B73" s="13" t="s">
        <v>1497</v>
      </c>
      <c r="C73" s="13" t="s">
        <v>1498</v>
      </c>
      <c r="D73" s="13" t="s">
        <v>1317</v>
      </c>
      <c r="E73" s="13" t="s">
        <v>1499</v>
      </c>
      <c r="F73" s="13" t="s">
        <v>1405</v>
      </c>
      <c r="G73" s="13" t="s">
        <v>1386</v>
      </c>
      <c r="H73" s="13" t="s">
        <v>621</v>
      </c>
      <c r="I73" s="13">
        <v>2003033</v>
      </c>
      <c r="J73" s="13">
        <v>0</v>
      </c>
      <c r="K73" s="13">
        <v>0</v>
      </c>
    </row>
    <row r="74" spans="1:11">
      <c r="A74" s="15" t="e">
        <f>VLOOKUP(E74,Table1[[#All],[Campo]],1,0)</f>
        <v>#N/A</v>
      </c>
      <c r="B74" s="13" t="s">
        <v>1500</v>
      </c>
      <c r="C74" s="13" t="s">
        <v>1501</v>
      </c>
      <c r="D74" s="13" t="s">
        <v>1317</v>
      </c>
      <c r="E74" s="13" t="s">
        <v>1502</v>
      </c>
      <c r="F74" s="13" t="s">
        <v>1405</v>
      </c>
      <c r="G74" s="13" t="s">
        <v>1386</v>
      </c>
      <c r="H74" s="13" t="s">
        <v>621</v>
      </c>
      <c r="I74" s="13">
        <v>2003033</v>
      </c>
      <c r="J74" s="13">
        <v>0</v>
      </c>
      <c r="K74" s="13">
        <v>0</v>
      </c>
    </row>
    <row r="75" spans="1:11">
      <c r="A75" s="15" t="s">
        <v>1503</v>
      </c>
      <c r="B75" s="13" t="s">
        <v>1504</v>
      </c>
      <c r="C75" s="13" t="s">
        <v>1505</v>
      </c>
      <c r="D75" s="13" t="s">
        <v>1317</v>
      </c>
      <c r="E75" s="13" t="s">
        <v>1506</v>
      </c>
      <c r="F75" s="13" t="s">
        <v>1405</v>
      </c>
      <c r="G75" s="13" t="s">
        <v>1386</v>
      </c>
      <c r="H75" s="13" t="s">
        <v>621</v>
      </c>
      <c r="I75" s="13">
        <v>2003033</v>
      </c>
      <c r="J75" s="13">
        <v>0</v>
      </c>
      <c r="K75" s="13">
        <v>0</v>
      </c>
    </row>
    <row r="76" spans="1:11">
      <c r="A76" s="15" t="s">
        <v>1507</v>
      </c>
      <c r="B76" s="13" t="s">
        <v>1508</v>
      </c>
      <c r="C76" s="13" t="s">
        <v>1509</v>
      </c>
      <c r="D76" s="13" t="s">
        <v>1317</v>
      </c>
      <c r="E76" s="13" t="s">
        <v>1510</v>
      </c>
      <c r="F76" s="13" t="s">
        <v>1405</v>
      </c>
      <c r="G76" s="13" t="s">
        <v>1386</v>
      </c>
      <c r="H76" s="13" t="s">
        <v>621</v>
      </c>
      <c r="I76" s="13">
        <v>2003033</v>
      </c>
      <c r="J76" s="13">
        <v>0</v>
      </c>
      <c r="K76" s="13">
        <v>0</v>
      </c>
    </row>
    <row r="77" spans="1:11">
      <c r="A77" s="15" t="e">
        <f>VLOOKUP(E77,Table1[[#All],[Campo]],1,0)</f>
        <v>#N/A</v>
      </c>
      <c r="B77" s="13" t="s">
        <v>1511</v>
      </c>
      <c r="C77" s="13" t="s">
        <v>1512</v>
      </c>
      <c r="D77" s="13" t="s">
        <v>1317</v>
      </c>
      <c r="E77" s="13" t="s">
        <v>1513</v>
      </c>
      <c r="F77" s="13" t="s">
        <v>1405</v>
      </c>
      <c r="G77" s="13" t="s">
        <v>1386</v>
      </c>
      <c r="H77" s="13" t="s">
        <v>621</v>
      </c>
      <c r="I77" s="13">
        <v>2003033</v>
      </c>
      <c r="J77" s="13">
        <v>0</v>
      </c>
      <c r="K77" s="13">
        <v>0</v>
      </c>
    </row>
    <row r="78" spans="1:11">
      <c r="A78" s="15" t="e">
        <f>VLOOKUP(E78,Table1[[#All],[Campo]],1,0)</f>
        <v>#N/A</v>
      </c>
      <c r="B78" s="13" t="s">
        <v>1514</v>
      </c>
      <c r="C78" s="13" t="s">
        <v>1515</v>
      </c>
      <c r="D78" s="13" t="s">
        <v>1317</v>
      </c>
      <c r="E78" s="13" t="s">
        <v>1345</v>
      </c>
      <c r="F78" s="13" t="s">
        <v>1372</v>
      </c>
      <c r="G78" s="13" t="s">
        <v>1386</v>
      </c>
      <c r="H78" s="13" t="s">
        <v>1320</v>
      </c>
      <c r="I78" s="13">
        <v>2003033</v>
      </c>
      <c r="J78" s="13">
        <v>2003033</v>
      </c>
      <c r="K78" s="13">
        <v>100</v>
      </c>
    </row>
    <row r="79" spans="1:11">
      <c r="A79" s="15" t="s">
        <v>1516</v>
      </c>
      <c r="B79" s="13" t="s">
        <v>1517</v>
      </c>
      <c r="C79" s="13" t="s">
        <v>1518</v>
      </c>
      <c r="D79" s="13" t="s">
        <v>1317</v>
      </c>
      <c r="E79" s="13" t="s">
        <v>1519</v>
      </c>
      <c r="F79" s="13" t="s">
        <v>1405</v>
      </c>
      <c r="G79" s="13" t="s">
        <v>1386</v>
      </c>
      <c r="H79" s="13" t="s">
        <v>621</v>
      </c>
      <c r="I79" s="13">
        <v>2003033</v>
      </c>
      <c r="J79" s="13">
        <v>0</v>
      </c>
      <c r="K79" s="13">
        <v>0</v>
      </c>
    </row>
    <row r="80" spans="1:11">
      <c r="A80" s="15" t="s">
        <v>1520</v>
      </c>
      <c r="B80" s="13" t="s">
        <v>1521</v>
      </c>
      <c r="C80" s="13" t="s">
        <v>1522</v>
      </c>
      <c r="D80" s="13" t="s">
        <v>1317</v>
      </c>
      <c r="E80" s="13" t="s">
        <v>1523</v>
      </c>
      <c r="F80" s="13" t="s">
        <v>1405</v>
      </c>
      <c r="G80" s="13" t="s">
        <v>1386</v>
      </c>
      <c r="H80" s="13" t="s">
        <v>621</v>
      </c>
      <c r="I80" s="13">
        <v>2003033</v>
      </c>
      <c r="J80" s="13">
        <v>0</v>
      </c>
      <c r="K80" s="13">
        <v>0</v>
      </c>
    </row>
    <row r="81" spans="1:11">
      <c r="A81" s="15" t="s">
        <v>1346</v>
      </c>
      <c r="B81" s="13" t="s">
        <v>1524</v>
      </c>
      <c r="C81" s="13" t="s">
        <v>1525</v>
      </c>
      <c r="D81" s="13" t="s">
        <v>1317</v>
      </c>
      <c r="E81" s="13" t="s">
        <v>1349</v>
      </c>
      <c r="F81" s="13" t="s">
        <v>1372</v>
      </c>
      <c r="G81" s="13" t="s">
        <v>1386</v>
      </c>
      <c r="H81" s="13" t="s">
        <v>1320</v>
      </c>
      <c r="I81" s="13">
        <v>2003033</v>
      </c>
      <c r="J81" s="13">
        <v>2003033</v>
      </c>
      <c r="K81" s="13">
        <v>100</v>
      </c>
    </row>
    <row r="82" spans="1:11">
      <c r="A82" s="15" t="str">
        <f>VLOOKUP(E82,Table1[[#All],[Campo]],1,0)</f>
        <v>idcmb</v>
      </c>
      <c r="B82" s="13" t="s">
        <v>1526</v>
      </c>
      <c r="C82" s="13" t="s">
        <v>1527</v>
      </c>
      <c r="D82" s="13" t="s">
        <v>1317</v>
      </c>
      <c r="E82" s="13" t="s">
        <v>1352</v>
      </c>
      <c r="F82" s="13" t="s">
        <v>1372</v>
      </c>
      <c r="G82" s="13" t="s">
        <v>1386</v>
      </c>
      <c r="H82" s="13" t="s">
        <v>1320</v>
      </c>
      <c r="I82" s="13">
        <v>2003033</v>
      </c>
      <c r="J82" s="13">
        <v>2003033</v>
      </c>
      <c r="K82" s="13">
        <v>100</v>
      </c>
    </row>
    <row r="83" spans="1:11">
      <c r="A83" s="15" t="str">
        <f>VLOOKUP(E83,Table1[[#All],[Campo]],1,0)</f>
        <v>cod_soc</v>
      </c>
      <c r="B83" s="13" t="s">
        <v>1528</v>
      </c>
      <c r="C83" s="13" t="s">
        <v>1370</v>
      </c>
      <c r="D83" s="13" t="s">
        <v>1368</v>
      </c>
      <c r="E83" s="13" t="s">
        <v>1295</v>
      </c>
      <c r="F83" s="13" t="s">
        <v>1372</v>
      </c>
      <c r="G83" s="13" t="s">
        <v>1529</v>
      </c>
      <c r="H83" s="13" t="s">
        <v>621</v>
      </c>
      <c r="I83" s="13">
        <v>731165</v>
      </c>
      <c r="J83" s="13">
        <v>0</v>
      </c>
      <c r="K83" s="13">
        <v>0</v>
      </c>
    </row>
    <row r="84" spans="1:11">
      <c r="A84" s="15" t="str">
        <f>VLOOKUP(E84,Table1[[#All],[Campo]],1,0)</f>
        <v>dt_rfrnc</v>
      </c>
      <c r="B84" s="13" t="s">
        <v>1530</v>
      </c>
      <c r="C84" s="13" t="s">
        <v>1381</v>
      </c>
      <c r="D84" s="13" t="s">
        <v>1368</v>
      </c>
      <c r="E84" s="13" t="s">
        <v>1300</v>
      </c>
      <c r="F84" s="13" t="s">
        <v>1376</v>
      </c>
      <c r="G84" s="13" t="s">
        <v>1529</v>
      </c>
      <c r="H84" s="13" t="s">
        <v>621</v>
      </c>
      <c r="I84" s="13">
        <v>731165</v>
      </c>
      <c r="J84" s="13">
        <v>0</v>
      </c>
      <c r="K84" s="13">
        <v>0</v>
      </c>
    </row>
    <row r="85" spans="1:11">
      <c r="A85" s="15" t="str">
        <f>VLOOKUP(E85,Table1[[#All],[Campo]],1,0)</f>
        <v>instrmnt_id</v>
      </c>
      <c r="B85" s="13" t="s">
        <v>1531</v>
      </c>
      <c r="C85" s="13" t="s">
        <v>1383</v>
      </c>
      <c r="D85" s="13" t="s">
        <v>1368</v>
      </c>
      <c r="E85" s="13" t="s">
        <v>1309</v>
      </c>
      <c r="F85" s="13" t="s">
        <v>1384</v>
      </c>
      <c r="G85" s="13" t="s">
        <v>1529</v>
      </c>
      <c r="H85" s="13" t="s">
        <v>621</v>
      </c>
      <c r="I85" s="13">
        <v>731165</v>
      </c>
      <c r="J85" s="13">
        <v>0</v>
      </c>
      <c r="K85" s="13">
        <v>0</v>
      </c>
    </row>
    <row r="86" spans="1:11">
      <c r="A86" s="15" t="str">
        <f>VLOOKUP(E86,Table1[[#All],[Campo]],1,0)</f>
        <v>cod_soc</v>
      </c>
      <c r="B86" s="13" t="s">
        <v>1532</v>
      </c>
      <c r="C86" s="13" t="s">
        <v>1370</v>
      </c>
      <c r="D86" s="13" t="s">
        <v>1533</v>
      </c>
      <c r="E86" s="13" t="s">
        <v>1295</v>
      </c>
      <c r="F86" s="13" t="s">
        <v>1372</v>
      </c>
      <c r="G86" s="13" t="s">
        <v>1534</v>
      </c>
      <c r="H86" s="13" t="s">
        <v>621</v>
      </c>
      <c r="I86" s="13">
        <v>456960</v>
      </c>
      <c r="J86" s="13">
        <v>0</v>
      </c>
      <c r="K86" s="13">
        <v>0</v>
      </c>
    </row>
    <row r="87" spans="1:11">
      <c r="A87" s="15" t="str">
        <f>VLOOKUP(E87,Table1[[#All],[Campo]],1,0)</f>
        <v>dt_rfrnc</v>
      </c>
      <c r="B87" s="13" t="s">
        <v>1535</v>
      </c>
      <c r="C87" s="13" t="s">
        <v>1381</v>
      </c>
      <c r="D87" s="13" t="s">
        <v>1533</v>
      </c>
      <c r="E87" s="13" t="s">
        <v>1300</v>
      </c>
      <c r="F87" s="13" t="s">
        <v>1376</v>
      </c>
      <c r="G87" s="13" t="s">
        <v>1534</v>
      </c>
      <c r="H87" s="13" t="s">
        <v>621</v>
      </c>
      <c r="I87" s="13">
        <v>456960</v>
      </c>
      <c r="J87" s="13">
        <v>0</v>
      </c>
      <c r="K87" s="13">
        <v>0</v>
      </c>
    </row>
    <row r="88" spans="1:11">
      <c r="A88" s="15" t="str">
        <f>VLOOKUP(E88,Table1[[#All],[Campo]],1,0)</f>
        <v>instrmnt_id</v>
      </c>
      <c r="B88" s="13" t="s">
        <v>1536</v>
      </c>
      <c r="C88" s="13" t="s">
        <v>1537</v>
      </c>
      <c r="D88" s="13" t="s">
        <v>1378</v>
      </c>
      <c r="E88" s="13" t="s">
        <v>1309</v>
      </c>
      <c r="F88" s="13" t="s">
        <v>1538</v>
      </c>
      <c r="G88" s="13" t="s">
        <v>1539</v>
      </c>
      <c r="H88" s="13" t="s">
        <v>621</v>
      </c>
      <c r="I88" s="13">
        <v>2490665</v>
      </c>
      <c r="J88" s="13">
        <v>0</v>
      </c>
      <c r="K88" s="13">
        <v>0</v>
      </c>
    </row>
    <row r="89" spans="1:11">
      <c r="A89" s="15" t="str">
        <f>VLOOKUP(E89,Table1[[#All],[Campo]],1,0)</f>
        <v>typ_instrmnt</v>
      </c>
      <c r="B89" s="13" t="s">
        <v>1540</v>
      </c>
      <c r="C89" s="13" t="s">
        <v>1541</v>
      </c>
      <c r="D89" s="13" t="s">
        <v>1317</v>
      </c>
      <c r="E89" s="13" t="s">
        <v>1401</v>
      </c>
      <c r="F89" s="13" t="s">
        <v>1538</v>
      </c>
      <c r="G89" s="13" t="s">
        <v>1539</v>
      </c>
      <c r="H89" s="13" t="s">
        <v>621</v>
      </c>
      <c r="I89" s="13">
        <v>2001306</v>
      </c>
      <c r="J89" s="13">
        <v>0</v>
      </c>
      <c r="K89" s="13">
        <v>0</v>
      </c>
    </row>
    <row r="90" spans="1:11">
      <c r="A90" s="15" t="str">
        <f>VLOOKUP(E90,Table1[[#All],[Campo]],1,0)</f>
        <v>instrmnt_id</v>
      </c>
      <c r="B90" s="13" t="s">
        <v>1542</v>
      </c>
      <c r="C90" s="13" t="s">
        <v>1543</v>
      </c>
      <c r="D90" s="13" t="s">
        <v>1368</v>
      </c>
      <c r="E90" s="13" t="s">
        <v>1309</v>
      </c>
      <c r="F90" s="13" t="s">
        <v>1538</v>
      </c>
      <c r="G90" s="13" t="s">
        <v>1539</v>
      </c>
      <c r="H90" s="13" t="s">
        <v>621</v>
      </c>
      <c r="I90" s="13">
        <v>731165</v>
      </c>
      <c r="J90" s="13">
        <v>0</v>
      </c>
      <c r="K90" s="13">
        <v>0</v>
      </c>
    </row>
    <row r="91" spans="1:11">
      <c r="A91" s="15" t="str">
        <f>VLOOKUP(E91,Table1[[#All],[Campo]],1,0)</f>
        <v>dt_rfrnc</v>
      </c>
      <c r="B91" s="13" t="s">
        <v>1544</v>
      </c>
      <c r="C91" s="13" t="s">
        <v>1545</v>
      </c>
      <c r="D91" s="13" t="s">
        <v>1294</v>
      </c>
      <c r="E91" s="13" t="s">
        <v>1300</v>
      </c>
      <c r="F91" s="13" t="s">
        <v>1546</v>
      </c>
      <c r="G91" s="13" t="s">
        <v>1547</v>
      </c>
      <c r="H91" s="13" t="s">
        <v>621</v>
      </c>
      <c r="I91" s="13">
        <v>1096295</v>
      </c>
      <c r="J91" s="13">
        <v>0</v>
      </c>
      <c r="K91" s="13">
        <v>0</v>
      </c>
    </row>
    <row r="92" spans="1:11">
      <c r="A92" s="15" t="str">
        <f>VLOOKUP(E92,Table1[[#All],[Campo]],1,0)</f>
        <v>dt_rfrnc</v>
      </c>
      <c r="B92" s="13" t="s">
        <v>1548</v>
      </c>
      <c r="C92" s="13" t="s">
        <v>1549</v>
      </c>
      <c r="D92" s="13" t="s">
        <v>1303</v>
      </c>
      <c r="E92" s="13" t="s">
        <v>1300</v>
      </c>
      <c r="F92" s="13" t="s">
        <v>1546</v>
      </c>
      <c r="G92" s="13" t="s">
        <v>1550</v>
      </c>
      <c r="H92" s="13" t="s">
        <v>621</v>
      </c>
      <c r="I92" s="13">
        <v>2490665</v>
      </c>
      <c r="J92" s="13">
        <v>0</v>
      </c>
      <c r="K92" s="13">
        <v>0</v>
      </c>
    </row>
    <row r="93" spans="1:11">
      <c r="A93" s="15" t="str">
        <f>VLOOKUP(E93,Table1[[#All],[Campo]],1,0)</f>
        <v>dt_rfrnc</v>
      </c>
      <c r="B93" s="13" t="s">
        <v>1551</v>
      </c>
      <c r="C93" s="13" t="s">
        <v>1549</v>
      </c>
      <c r="D93" s="13" t="s">
        <v>1311</v>
      </c>
      <c r="E93" s="13" t="s">
        <v>1300</v>
      </c>
      <c r="F93" s="13" t="s">
        <v>1546</v>
      </c>
      <c r="G93" s="13" t="s">
        <v>1552</v>
      </c>
      <c r="H93" s="13" t="s">
        <v>621</v>
      </c>
      <c r="I93" s="13">
        <v>2002411</v>
      </c>
      <c r="J93" s="13">
        <v>0</v>
      </c>
      <c r="K93" s="13">
        <v>0</v>
      </c>
    </row>
    <row r="94" spans="1:11">
      <c r="A94" s="15" t="str">
        <f>VLOOKUP(E94,Table1[[#All],[Campo]],1,0)</f>
        <v>imprmnt_stts</v>
      </c>
      <c r="B94" s="13" t="s">
        <v>1553</v>
      </c>
      <c r="C94" s="13" t="s">
        <v>1554</v>
      </c>
      <c r="D94" s="13" t="s">
        <v>1311</v>
      </c>
      <c r="E94" s="13" t="s">
        <v>1396</v>
      </c>
      <c r="F94" s="13" t="s">
        <v>1372</v>
      </c>
      <c r="G94" s="13" t="s">
        <v>1552</v>
      </c>
      <c r="H94" s="13" t="s">
        <v>621</v>
      </c>
      <c r="I94" s="13">
        <v>2002411</v>
      </c>
      <c r="J94" s="13">
        <v>0</v>
      </c>
      <c r="K94" s="13">
        <v>0</v>
      </c>
    </row>
    <row r="95" spans="1:11">
      <c r="A95" s="15" t="e">
        <f>VLOOKUP(E95,Table1[[#All],[Campo]],1,0)</f>
        <v>#N/A</v>
      </c>
      <c r="B95" s="13" t="s">
        <v>1555</v>
      </c>
      <c r="C95" s="13" t="s">
        <v>1556</v>
      </c>
      <c r="D95" s="13" t="s">
        <v>1311</v>
      </c>
      <c r="E95" s="13" t="s">
        <v>1490</v>
      </c>
      <c r="F95" s="13" t="s">
        <v>1372</v>
      </c>
      <c r="G95" s="13" t="s">
        <v>1552</v>
      </c>
      <c r="H95" s="13" t="s">
        <v>621</v>
      </c>
      <c r="I95" s="13">
        <v>2002411</v>
      </c>
      <c r="J95" s="13">
        <v>0</v>
      </c>
      <c r="K95" s="13">
        <v>0</v>
      </c>
    </row>
    <row r="96" spans="1:11">
      <c r="A96" s="15" t="str">
        <f>VLOOKUP(E96,Table1[[#All],[Campo]],1,0)</f>
        <v>dt_rfrnc</v>
      </c>
      <c r="B96" s="13" t="s">
        <v>1557</v>
      </c>
      <c r="C96" s="13" t="s">
        <v>1549</v>
      </c>
      <c r="D96" s="13" t="s">
        <v>1354</v>
      </c>
      <c r="E96" s="13" t="s">
        <v>1300</v>
      </c>
      <c r="F96" s="13" t="s">
        <v>1546</v>
      </c>
      <c r="G96" s="13" t="s">
        <v>1558</v>
      </c>
      <c r="H96" s="13" t="s">
        <v>621</v>
      </c>
      <c r="I96" s="13">
        <v>731165</v>
      </c>
      <c r="J96" s="13">
        <v>0</v>
      </c>
      <c r="K96" s="13">
        <v>0</v>
      </c>
    </row>
    <row r="97" spans="1:11">
      <c r="A97" s="15" t="str">
        <f>VLOOKUP(E97,Table1[[#All],[Campo]],1,0)</f>
        <v>dt_rfrnc</v>
      </c>
      <c r="B97" s="13" t="s">
        <v>1559</v>
      </c>
      <c r="C97" s="13" t="s">
        <v>1549</v>
      </c>
      <c r="D97" s="13" t="s">
        <v>1359</v>
      </c>
      <c r="E97" s="13" t="s">
        <v>1300</v>
      </c>
      <c r="F97" s="13" t="s">
        <v>1546</v>
      </c>
      <c r="G97" s="13" t="s">
        <v>1560</v>
      </c>
      <c r="H97" s="13" t="s">
        <v>621</v>
      </c>
      <c r="I97" s="13">
        <v>456960</v>
      </c>
      <c r="J97" s="13">
        <v>0</v>
      </c>
      <c r="K97" s="13">
        <v>0</v>
      </c>
    </row>
    <row r="98" spans="1:11">
      <c r="A98" s="15" t="str">
        <f>VLOOKUP(E98,Table1[[#All],[Campo]],1,0)</f>
        <v>dt_rfrnc</v>
      </c>
      <c r="B98" s="13" t="s">
        <v>1561</v>
      </c>
      <c r="C98" s="13" t="s">
        <v>1562</v>
      </c>
      <c r="D98" s="13" t="s">
        <v>1371</v>
      </c>
      <c r="E98" s="13" t="s">
        <v>1300</v>
      </c>
      <c r="F98" s="13" t="s">
        <v>1546</v>
      </c>
      <c r="G98" s="13" t="s">
        <v>1563</v>
      </c>
      <c r="H98" s="13" t="s">
        <v>621</v>
      </c>
      <c r="I98" s="13">
        <v>1096295</v>
      </c>
      <c r="J98" s="13">
        <v>0</v>
      </c>
      <c r="K98" s="13">
        <v>0</v>
      </c>
    </row>
    <row r="99" spans="1:11">
      <c r="A99" s="15" t="str">
        <f>VLOOKUP(E99,Table1[[#All],[Campo]],1,0)</f>
        <v>dt_rfrnc</v>
      </c>
      <c r="B99" s="13" t="s">
        <v>1564</v>
      </c>
      <c r="C99" s="13" t="s">
        <v>1562</v>
      </c>
      <c r="D99" s="13" t="s">
        <v>1378</v>
      </c>
      <c r="E99" s="13" t="s">
        <v>1300</v>
      </c>
      <c r="F99" s="13" t="s">
        <v>1546</v>
      </c>
      <c r="G99" s="13" t="s">
        <v>1565</v>
      </c>
      <c r="H99" s="13" t="s">
        <v>621</v>
      </c>
      <c r="I99" s="13">
        <v>2490665</v>
      </c>
      <c r="J99" s="13">
        <v>0</v>
      </c>
      <c r="K99" s="13">
        <v>0</v>
      </c>
    </row>
    <row r="100" spans="1:11">
      <c r="A100" s="15" t="str">
        <f>VLOOKUP(E100,Table1[[#All],[Campo]],1,0)</f>
        <v>dt_rfrnc</v>
      </c>
      <c r="B100" s="13" t="s">
        <v>1566</v>
      </c>
      <c r="C100" s="13" t="s">
        <v>1562</v>
      </c>
      <c r="D100" s="13" t="s">
        <v>1317</v>
      </c>
      <c r="E100" s="13" t="s">
        <v>1300</v>
      </c>
      <c r="F100" s="13" t="s">
        <v>1546</v>
      </c>
      <c r="G100" s="13" t="s">
        <v>1567</v>
      </c>
      <c r="H100" s="13" t="s">
        <v>621</v>
      </c>
      <c r="I100" s="13">
        <v>2002411</v>
      </c>
      <c r="J100" s="13">
        <v>0</v>
      </c>
      <c r="K100" s="13">
        <v>0</v>
      </c>
    </row>
    <row r="101" spans="1:11">
      <c r="A101" s="15" t="str">
        <f>VLOOKUP(E101,Table1[[#All],[Campo]],1,0)</f>
        <v>grss_crryng_amnt_instrmnt</v>
      </c>
      <c r="B101" s="13" t="s">
        <v>1568</v>
      </c>
      <c r="C101" s="13" t="s">
        <v>1569</v>
      </c>
      <c r="D101" s="13" t="s">
        <v>1317</v>
      </c>
      <c r="E101" s="13" t="s">
        <v>1404</v>
      </c>
      <c r="F101" s="13" t="s">
        <v>1570</v>
      </c>
      <c r="G101" s="13" t="s">
        <v>1567</v>
      </c>
      <c r="H101" s="13" t="s">
        <v>1320</v>
      </c>
      <c r="I101" s="13">
        <v>2002411</v>
      </c>
      <c r="J101" s="13">
        <v>31379</v>
      </c>
      <c r="K101" s="13">
        <v>1.5670999999999999</v>
      </c>
    </row>
    <row r="102" spans="1:11">
      <c r="A102" s="15" t="str">
        <f>VLOOKUP(E102,Table1[[#All],[Campo]],1,0)</f>
        <v>accmltd_chngs_fv_cr_instrmnt</v>
      </c>
      <c r="B102" s="13" t="s">
        <v>1571</v>
      </c>
      <c r="C102" s="13" t="s">
        <v>1572</v>
      </c>
      <c r="D102" s="13" t="s">
        <v>1317</v>
      </c>
      <c r="E102" s="13" t="s">
        <v>1408</v>
      </c>
      <c r="F102" s="13" t="s">
        <v>1570</v>
      </c>
      <c r="G102" s="13" t="s">
        <v>1567</v>
      </c>
      <c r="H102" s="13" t="s">
        <v>621</v>
      </c>
      <c r="I102" s="13">
        <v>2002411</v>
      </c>
      <c r="J102" s="13">
        <v>0</v>
      </c>
      <c r="K102" s="13">
        <v>0</v>
      </c>
    </row>
    <row r="103" spans="1:11">
      <c r="A103" s="15" t="str">
        <f>VLOOKUP(E103,Table1[[#All],[Campo]],1,0)</f>
        <v>OFF_BLNC_SHT_AMNT_INSTRMNT</v>
      </c>
      <c r="B103" s="13" t="s">
        <v>1573</v>
      </c>
      <c r="C103" s="13" t="s">
        <v>1574</v>
      </c>
      <c r="D103" s="13" t="s">
        <v>1317</v>
      </c>
      <c r="E103" s="13" t="s">
        <v>1414</v>
      </c>
      <c r="F103" s="13" t="s">
        <v>1570</v>
      </c>
      <c r="G103" s="13" t="s">
        <v>1567</v>
      </c>
      <c r="H103" s="13" t="s">
        <v>621</v>
      </c>
      <c r="I103" s="13">
        <v>2002411</v>
      </c>
      <c r="J103" s="13">
        <v>0</v>
      </c>
      <c r="K103" s="13">
        <v>0</v>
      </c>
    </row>
    <row r="104" spans="1:11">
      <c r="A104" s="15" t="e">
        <f>VLOOKUP(E104,Table1[[#All],[Campo]],1,0)</f>
        <v>#N/A</v>
      </c>
      <c r="B104" s="13" t="s">
        <v>1575</v>
      </c>
      <c r="C104" s="13" t="s">
        <v>1576</v>
      </c>
      <c r="D104" s="13" t="s">
        <v>1317</v>
      </c>
      <c r="E104" s="13" t="s">
        <v>1417</v>
      </c>
      <c r="F104" s="13" t="s">
        <v>1570</v>
      </c>
      <c r="G104" s="13" t="s">
        <v>1567</v>
      </c>
      <c r="H104" s="13" t="s">
        <v>621</v>
      </c>
      <c r="I104" s="13">
        <v>2002411</v>
      </c>
      <c r="J104" s="13">
        <v>0</v>
      </c>
      <c r="K104" s="13">
        <v>0</v>
      </c>
    </row>
    <row r="105" spans="1:11">
      <c r="A105" s="15" t="str">
        <f>VLOOKUP(E105,Table1[[#All],[Campo]],1,0)</f>
        <v>RWA</v>
      </c>
      <c r="B105" s="13" t="s">
        <v>1577</v>
      </c>
      <c r="C105" s="13" t="s">
        <v>1578</v>
      </c>
      <c r="D105" s="13" t="s">
        <v>1317</v>
      </c>
      <c r="E105" s="13" t="s">
        <v>1420</v>
      </c>
      <c r="F105" s="13" t="s">
        <v>1570</v>
      </c>
      <c r="G105" s="13" t="s">
        <v>1567</v>
      </c>
      <c r="H105" s="13" t="s">
        <v>621</v>
      </c>
      <c r="I105" s="13">
        <v>2002411</v>
      </c>
      <c r="J105" s="13">
        <v>0</v>
      </c>
      <c r="K105" s="13">
        <v>0</v>
      </c>
    </row>
    <row r="106" spans="1:11">
      <c r="A106" s="15" t="str">
        <f>VLOOKUP(E106,Table1[[#All],[Campo]],1,0)</f>
        <v>accmltd_imprmnt_instrmnt</v>
      </c>
      <c r="B106" s="13" t="s">
        <v>1579</v>
      </c>
      <c r="C106" s="13" t="s">
        <v>1580</v>
      </c>
      <c r="D106" s="13" t="s">
        <v>1317</v>
      </c>
      <c r="E106" s="13" t="s">
        <v>1423</v>
      </c>
      <c r="F106" s="13" t="s">
        <v>1570</v>
      </c>
      <c r="G106" s="13" t="s">
        <v>1567</v>
      </c>
      <c r="H106" s="13" t="s">
        <v>621</v>
      </c>
      <c r="I106" s="13">
        <v>2002411</v>
      </c>
      <c r="J106" s="13">
        <v>0</v>
      </c>
      <c r="K106" s="13">
        <v>0</v>
      </c>
    </row>
    <row r="107" spans="1:11">
      <c r="A107" s="15" t="e">
        <f>VLOOKUP(E107,Table1[[#All],[Campo]],1,0)</f>
        <v>#N/A</v>
      </c>
      <c r="B107" s="13" t="s">
        <v>1581</v>
      </c>
      <c r="C107" s="13" t="s">
        <v>1582</v>
      </c>
      <c r="D107" s="13" t="s">
        <v>1317</v>
      </c>
      <c r="E107" s="13" t="s">
        <v>1435</v>
      </c>
      <c r="F107" s="13" t="s">
        <v>1570</v>
      </c>
      <c r="G107" s="13" t="s">
        <v>1567</v>
      </c>
      <c r="H107" s="13" t="s">
        <v>621</v>
      </c>
      <c r="I107" s="13">
        <v>2002411</v>
      </c>
      <c r="J107" s="13">
        <v>0</v>
      </c>
      <c r="K107" s="13">
        <v>0</v>
      </c>
    </row>
    <row r="108" spans="1:11">
      <c r="A108" s="15" t="str">
        <f>VLOOKUP(E108,Table1[[#All],[Campo]],1,0)</f>
        <v>grss_intrst_incm</v>
      </c>
      <c r="B108" s="13" t="s">
        <v>1583</v>
      </c>
      <c r="C108" s="13" t="s">
        <v>1584</v>
      </c>
      <c r="D108" s="13" t="s">
        <v>1317</v>
      </c>
      <c r="E108" s="13" t="s">
        <v>1440</v>
      </c>
      <c r="F108" s="13" t="s">
        <v>1570</v>
      </c>
      <c r="G108" s="13" t="s">
        <v>1567</v>
      </c>
      <c r="H108" s="13" t="s">
        <v>621</v>
      </c>
      <c r="I108" s="13">
        <v>2002411</v>
      </c>
      <c r="J108" s="13">
        <v>0</v>
      </c>
      <c r="K108" s="13">
        <v>0</v>
      </c>
    </row>
    <row r="109" spans="1:11">
      <c r="A109" s="15" t="s">
        <v>1441</v>
      </c>
      <c r="B109" s="13" t="s">
        <v>1585</v>
      </c>
      <c r="C109" s="13" t="s">
        <v>1586</v>
      </c>
      <c r="D109" s="13" t="s">
        <v>1317</v>
      </c>
      <c r="E109" s="13" t="s">
        <v>1444</v>
      </c>
      <c r="F109" s="13" t="s">
        <v>1570</v>
      </c>
      <c r="G109" s="13" t="s">
        <v>1567</v>
      </c>
      <c r="H109" s="13" t="s">
        <v>621</v>
      </c>
      <c r="I109" s="13">
        <v>2002411</v>
      </c>
      <c r="J109" s="13">
        <v>0</v>
      </c>
      <c r="K109" s="13">
        <v>0</v>
      </c>
    </row>
    <row r="110" spans="1:11">
      <c r="A110" s="15" t="e">
        <f>VLOOKUP(E110,Table1[[#All],[Campo]],1,0)</f>
        <v>#N/A</v>
      </c>
      <c r="B110" s="13" t="s">
        <v>1587</v>
      </c>
      <c r="C110" s="13" t="s">
        <v>1588</v>
      </c>
      <c r="D110" s="13" t="s">
        <v>1317</v>
      </c>
      <c r="E110" s="13" t="s">
        <v>1447</v>
      </c>
      <c r="F110" s="13" t="s">
        <v>1570</v>
      </c>
      <c r="G110" s="13" t="s">
        <v>1567</v>
      </c>
      <c r="H110" s="13" t="s">
        <v>621</v>
      </c>
      <c r="I110" s="13">
        <v>2002411</v>
      </c>
      <c r="J110" s="13">
        <v>0</v>
      </c>
      <c r="K110" s="13">
        <v>0</v>
      </c>
    </row>
    <row r="111" spans="1:11">
      <c r="A111" s="15" t="e">
        <f>VLOOKUP(E111,Table1[[#All],[Campo]],1,0)</f>
        <v>#N/A</v>
      </c>
      <c r="B111" s="13" t="s">
        <v>1589</v>
      </c>
      <c r="C111" s="13" t="s">
        <v>1590</v>
      </c>
      <c r="D111" s="13" t="s">
        <v>1317</v>
      </c>
      <c r="E111" s="13" t="s">
        <v>1450</v>
      </c>
      <c r="F111" s="13" t="s">
        <v>1570</v>
      </c>
      <c r="G111" s="13" t="s">
        <v>1567</v>
      </c>
      <c r="H111" s="13" t="s">
        <v>621</v>
      </c>
      <c r="I111" s="13">
        <v>2002411</v>
      </c>
      <c r="J111" s="13">
        <v>0</v>
      </c>
      <c r="K111" s="13">
        <v>0</v>
      </c>
    </row>
    <row r="112" spans="1:11">
      <c r="A112" s="15" t="s">
        <v>1456</v>
      </c>
      <c r="B112" s="13" t="s">
        <v>1591</v>
      </c>
      <c r="C112" s="13" t="s">
        <v>1592</v>
      </c>
      <c r="D112" s="13" t="s">
        <v>1317</v>
      </c>
      <c r="E112" s="13" t="s">
        <v>1459</v>
      </c>
      <c r="F112" s="13" t="s">
        <v>1570</v>
      </c>
      <c r="G112" s="13" t="s">
        <v>1567</v>
      </c>
      <c r="H112" s="13" t="s">
        <v>621</v>
      </c>
      <c r="I112" s="13">
        <v>2002411</v>
      </c>
      <c r="J112" s="13">
        <v>0</v>
      </c>
      <c r="K112" s="13">
        <v>0</v>
      </c>
    </row>
    <row r="113" spans="1:11">
      <c r="A113" s="15" t="e">
        <f>VLOOKUP(E113,Table1[[#All],[Campo]],1,0)</f>
        <v>#N/A</v>
      </c>
      <c r="B113" s="13" t="s">
        <v>1593</v>
      </c>
      <c r="C113" s="13" t="s">
        <v>1594</v>
      </c>
      <c r="D113" s="13" t="s">
        <v>1317</v>
      </c>
      <c r="E113" s="13" t="s">
        <v>1462</v>
      </c>
      <c r="F113" s="13" t="s">
        <v>1570</v>
      </c>
      <c r="G113" s="13" t="s">
        <v>1567</v>
      </c>
      <c r="H113" s="13" t="s">
        <v>621</v>
      </c>
      <c r="I113" s="13">
        <v>2002411</v>
      </c>
      <c r="J113" s="13">
        <v>0</v>
      </c>
      <c r="K113" s="13">
        <v>0</v>
      </c>
    </row>
    <row r="114" spans="1:11">
      <c r="A114" s="15" t="e">
        <f>VLOOKUP(E114,Table1[[#All],[Campo]],1,0)</f>
        <v>#N/A</v>
      </c>
      <c r="B114" s="13" t="s">
        <v>1595</v>
      </c>
      <c r="C114" s="13" t="s">
        <v>1596</v>
      </c>
      <c r="D114" s="13" t="s">
        <v>1317</v>
      </c>
      <c r="E114" s="13" t="s">
        <v>1476</v>
      </c>
      <c r="F114" s="13" t="s">
        <v>1570</v>
      </c>
      <c r="G114" s="13" t="s">
        <v>1567</v>
      </c>
      <c r="H114" s="13" t="s">
        <v>621</v>
      </c>
      <c r="I114" s="13">
        <v>2002411</v>
      </c>
      <c r="J114" s="13">
        <v>0</v>
      </c>
      <c r="K114" s="13">
        <v>0</v>
      </c>
    </row>
    <row r="115" spans="1:11">
      <c r="A115" s="15" t="e">
        <f>VLOOKUP(E115,Table1[[#All],[Campo]],1,0)</f>
        <v>#N/A</v>
      </c>
      <c r="B115" s="13" t="s">
        <v>1597</v>
      </c>
      <c r="C115" s="13" t="s">
        <v>1598</v>
      </c>
      <c r="D115" s="13" t="s">
        <v>1317</v>
      </c>
      <c r="E115" s="13" t="s">
        <v>1479</v>
      </c>
      <c r="F115" s="13" t="s">
        <v>1570</v>
      </c>
      <c r="G115" s="13" t="s">
        <v>1567</v>
      </c>
      <c r="H115" s="13" t="s">
        <v>621</v>
      </c>
      <c r="I115" s="13">
        <v>2002411</v>
      </c>
      <c r="J115" s="13">
        <v>0</v>
      </c>
      <c r="K115" s="13">
        <v>0</v>
      </c>
    </row>
    <row r="116" spans="1:11">
      <c r="A116" s="15" t="s">
        <v>1480</v>
      </c>
      <c r="B116" s="13" t="s">
        <v>1599</v>
      </c>
      <c r="C116" s="13" t="s">
        <v>1600</v>
      </c>
      <c r="D116" s="13" t="s">
        <v>1317</v>
      </c>
      <c r="E116" s="13" t="s">
        <v>1483</v>
      </c>
      <c r="F116" s="13" t="s">
        <v>1570</v>
      </c>
      <c r="G116" s="13" t="s">
        <v>1567</v>
      </c>
      <c r="H116" s="13" t="s">
        <v>621</v>
      </c>
      <c r="I116" s="13">
        <v>2002411</v>
      </c>
      <c r="J116" s="13">
        <v>0</v>
      </c>
      <c r="K116" s="13">
        <v>0</v>
      </c>
    </row>
    <row r="117" spans="1:11">
      <c r="A117" s="15" t="s">
        <v>1484</v>
      </c>
      <c r="B117" s="13" t="s">
        <v>1601</v>
      </c>
      <c r="C117" s="13" t="s">
        <v>1602</v>
      </c>
      <c r="D117" s="13" t="s">
        <v>1317</v>
      </c>
      <c r="E117" s="13" t="s">
        <v>1487</v>
      </c>
      <c r="F117" s="13" t="s">
        <v>1570</v>
      </c>
      <c r="G117" s="13" t="s">
        <v>1567</v>
      </c>
      <c r="H117" s="13" t="s">
        <v>621</v>
      </c>
      <c r="I117" s="13">
        <v>2002411</v>
      </c>
      <c r="J117" s="13">
        <v>0</v>
      </c>
      <c r="K117" s="13">
        <v>0</v>
      </c>
    </row>
    <row r="118" spans="1:11">
      <c r="A118" s="15" t="e">
        <f>VLOOKUP(E118,Table1[[#All],[Campo]],1,0)</f>
        <v>#N/A</v>
      </c>
      <c r="B118" s="13" t="s">
        <v>1603</v>
      </c>
      <c r="C118" s="13" t="s">
        <v>1604</v>
      </c>
      <c r="D118" s="13" t="s">
        <v>1317</v>
      </c>
      <c r="E118" s="13" t="s">
        <v>1493</v>
      </c>
      <c r="F118" s="13" t="s">
        <v>1570</v>
      </c>
      <c r="G118" s="13" t="s">
        <v>1567</v>
      </c>
      <c r="H118" s="13" t="s">
        <v>621</v>
      </c>
      <c r="I118" s="13">
        <v>2002411</v>
      </c>
      <c r="J118" s="13">
        <v>0</v>
      </c>
      <c r="K118" s="13">
        <v>0</v>
      </c>
    </row>
    <row r="119" spans="1:11">
      <c r="A119" s="15" t="e">
        <f>VLOOKUP(E119,Table1[[#All],[Campo]],1,0)</f>
        <v>#N/A</v>
      </c>
      <c r="B119" s="13" t="s">
        <v>1605</v>
      </c>
      <c r="C119" s="13" t="s">
        <v>1606</v>
      </c>
      <c r="D119" s="13" t="s">
        <v>1317</v>
      </c>
      <c r="E119" s="13" t="s">
        <v>1499</v>
      </c>
      <c r="F119" s="13" t="s">
        <v>1570</v>
      </c>
      <c r="G119" s="13" t="s">
        <v>1567</v>
      </c>
      <c r="H119" s="13" t="s">
        <v>621</v>
      </c>
      <c r="I119" s="13">
        <v>2002411</v>
      </c>
      <c r="J119" s="13">
        <v>0</v>
      </c>
      <c r="K119" s="13">
        <v>0</v>
      </c>
    </row>
    <row r="120" spans="1:11">
      <c r="A120" s="15" t="e">
        <f>VLOOKUP(E120,Table1[[#All],[Campo]],1,0)</f>
        <v>#N/A</v>
      </c>
      <c r="B120" s="13" t="s">
        <v>1607</v>
      </c>
      <c r="C120" s="13" t="s">
        <v>1608</v>
      </c>
      <c r="D120" s="13" t="s">
        <v>1317</v>
      </c>
      <c r="E120" s="13" t="s">
        <v>1502</v>
      </c>
      <c r="F120" s="13" t="s">
        <v>1570</v>
      </c>
      <c r="G120" s="13" t="s">
        <v>1567</v>
      </c>
      <c r="H120" s="13" t="s">
        <v>621</v>
      </c>
      <c r="I120" s="13">
        <v>2002411</v>
      </c>
      <c r="J120" s="13">
        <v>0</v>
      </c>
      <c r="K120" s="13">
        <v>0</v>
      </c>
    </row>
    <row r="121" spans="1:11">
      <c r="A121" s="15" t="s">
        <v>1503</v>
      </c>
      <c r="B121" s="13" t="s">
        <v>1609</v>
      </c>
      <c r="C121" s="13" t="s">
        <v>1610</v>
      </c>
      <c r="D121" s="13" t="s">
        <v>1317</v>
      </c>
      <c r="E121" s="13" t="s">
        <v>1506</v>
      </c>
      <c r="F121" s="13" t="s">
        <v>1570</v>
      </c>
      <c r="G121" s="13" t="s">
        <v>1567</v>
      </c>
      <c r="H121" s="13" t="s">
        <v>621</v>
      </c>
      <c r="I121" s="13">
        <v>2002411</v>
      </c>
      <c r="J121" s="13">
        <v>0</v>
      </c>
      <c r="K121" s="13">
        <v>0</v>
      </c>
    </row>
    <row r="122" spans="1:11">
      <c r="A122" s="15" t="s">
        <v>1507</v>
      </c>
      <c r="B122" s="13" t="s">
        <v>1611</v>
      </c>
      <c r="C122" s="13" t="s">
        <v>1612</v>
      </c>
      <c r="D122" s="13" t="s">
        <v>1317</v>
      </c>
      <c r="E122" s="13" t="s">
        <v>1510</v>
      </c>
      <c r="F122" s="13" t="s">
        <v>1570</v>
      </c>
      <c r="G122" s="13" t="s">
        <v>1567</v>
      </c>
      <c r="H122" s="13" t="s">
        <v>621</v>
      </c>
      <c r="I122" s="13">
        <v>2002411</v>
      </c>
      <c r="J122" s="13">
        <v>0</v>
      </c>
      <c r="K122" s="13">
        <v>0</v>
      </c>
    </row>
    <row r="123" spans="1:11">
      <c r="A123" s="15" t="e">
        <f>VLOOKUP(E123,Table1[[#All],[Campo]],1,0)</f>
        <v>#N/A</v>
      </c>
      <c r="B123" s="13" t="s">
        <v>1613</v>
      </c>
      <c r="C123" s="13" t="s">
        <v>1614</v>
      </c>
      <c r="D123" s="13" t="s">
        <v>1317</v>
      </c>
      <c r="E123" s="13" t="s">
        <v>1513</v>
      </c>
      <c r="F123" s="13" t="s">
        <v>1570</v>
      </c>
      <c r="G123" s="13" t="s">
        <v>1567</v>
      </c>
      <c r="H123" s="13" t="s">
        <v>621</v>
      </c>
      <c r="I123" s="13">
        <v>2002411</v>
      </c>
      <c r="J123" s="13">
        <v>0</v>
      </c>
      <c r="K123" s="13">
        <v>0</v>
      </c>
    </row>
    <row r="124" spans="1:11">
      <c r="A124" s="15" t="s">
        <v>1516</v>
      </c>
      <c r="B124" s="13" t="s">
        <v>1615</v>
      </c>
      <c r="C124" s="13" t="s">
        <v>1616</v>
      </c>
      <c r="D124" s="13" t="s">
        <v>1317</v>
      </c>
      <c r="E124" s="13" t="s">
        <v>1519</v>
      </c>
      <c r="F124" s="13" t="s">
        <v>1570</v>
      </c>
      <c r="G124" s="13" t="s">
        <v>1567</v>
      </c>
      <c r="H124" s="13" t="s">
        <v>621</v>
      </c>
      <c r="I124" s="13">
        <v>2002411</v>
      </c>
      <c r="J124" s="13">
        <v>0</v>
      </c>
      <c r="K124" s="13">
        <v>0</v>
      </c>
    </row>
    <row r="125" spans="1:11">
      <c r="A125" s="15" t="s">
        <v>1520</v>
      </c>
      <c r="B125" s="13" t="s">
        <v>1617</v>
      </c>
      <c r="C125" s="13" t="s">
        <v>1618</v>
      </c>
      <c r="D125" s="13" t="s">
        <v>1317</v>
      </c>
      <c r="E125" s="13" t="s">
        <v>1523</v>
      </c>
      <c r="F125" s="13" t="s">
        <v>1570</v>
      </c>
      <c r="G125" s="13" t="s">
        <v>1567</v>
      </c>
      <c r="H125" s="13" t="s">
        <v>621</v>
      </c>
      <c r="I125" s="13">
        <v>2002411</v>
      </c>
      <c r="J125" s="13">
        <v>0</v>
      </c>
      <c r="K125" s="13">
        <v>0</v>
      </c>
    </row>
    <row r="126" spans="1:11">
      <c r="A126" s="15" t="str">
        <f>VLOOKUP(E126,Table1[[#All],[Campo]],1,0)</f>
        <v>dt_rfrnc</v>
      </c>
      <c r="B126" s="13" t="s">
        <v>1619</v>
      </c>
      <c r="C126" s="13" t="s">
        <v>1562</v>
      </c>
      <c r="D126" s="13" t="s">
        <v>1368</v>
      </c>
      <c r="E126" s="13" t="s">
        <v>1300</v>
      </c>
      <c r="F126" s="13" t="s">
        <v>1546</v>
      </c>
      <c r="G126" s="13" t="s">
        <v>1620</v>
      </c>
      <c r="H126" s="13" t="s">
        <v>621</v>
      </c>
      <c r="I126" s="13">
        <v>731165</v>
      </c>
      <c r="J126" s="13">
        <v>0</v>
      </c>
      <c r="K126" s="13">
        <v>0</v>
      </c>
    </row>
    <row r="127" spans="1:11">
      <c r="A127" s="15" t="str">
        <f>VLOOKUP(E127,Table1[[#All],[Campo]],1,0)</f>
        <v>dt_rfrnc</v>
      </c>
      <c r="B127" s="13" t="s">
        <v>1621</v>
      </c>
      <c r="C127" s="13" t="s">
        <v>1562</v>
      </c>
      <c r="D127" s="13" t="s">
        <v>1533</v>
      </c>
      <c r="E127" s="13" t="s">
        <v>1300</v>
      </c>
      <c r="F127" s="13" t="s">
        <v>1546</v>
      </c>
      <c r="G127" s="13" t="s">
        <v>1622</v>
      </c>
      <c r="H127" s="13" t="s">
        <v>621</v>
      </c>
      <c r="I127" s="13">
        <v>456960</v>
      </c>
      <c r="J127" s="13">
        <v>0</v>
      </c>
      <c r="K127" s="13">
        <v>0</v>
      </c>
    </row>
    <row r="128" spans="1:11">
      <c r="A128" s="15" t="str">
        <f>VLOOKUP(E128,Table1[[#All],[Campo]],1,0)</f>
        <v>subportfolio_id</v>
      </c>
      <c r="B128" s="13" t="s">
        <v>1623</v>
      </c>
      <c r="C128" s="13" t="s">
        <v>1624</v>
      </c>
      <c r="D128" s="13" t="s">
        <v>1625</v>
      </c>
      <c r="E128" s="13" t="s">
        <v>1389</v>
      </c>
      <c r="F128" s="13" t="s">
        <v>1626</v>
      </c>
      <c r="G128" s="13" t="s">
        <v>1627</v>
      </c>
      <c r="H128" s="13" t="s">
        <v>621</v>
      </c>
      <c r="I128" s="13">
        <v>0</v>
      </c>
      <c r="J128" s="13">
        <v>0</v>
      </c>
      <c r="K128" s="13">
        <v>0</v>
      </c>
    </row>
    <row r="129" spans="1:11">
      <c r="A129" s="15" t="str">
        <f>VLOOKUP(E129,Table1[[#All],[Campo]],1,0)</f>
        <v>dflt_stts_instrmnt</v>
      </c>
      <c r="B129" s="13" t="s">
        <v>1628</v>
      </c>
      <c r="C129" s="13" t="s">
        <v>1629</v>
      </c>
      <c r="D129" s="13" t="s">
        <v>1630</v>
      </c>
      <c r="E129" s="13" t="s">
        <v>1318</v>
      </c>
      <c r="F129" s="13" t="s">
        <v>1626</v>
      </c>
      <c r="G129" s="13" t="s">
        <v>1627</v>
      </c>
      <c r="H129" s="13" t="s">
        <v>621</v>
      </c>
      <c r="I129" s="13">
        <v>0</v>
      </c>
      <c r="J129" s="13">
        <v>0</v>
      </c>
      <c r="K129" s="13">
        <v>0</v>
      </c>
    </row>
    <row r="130" spans="1:11">
      <c r="A130" s="15" t="str">
        <f>VLOOKUP(E130,Table1[[#All],[Campo]],1,0)</f>
        <v>dflt_stts_instrmnt</v>
      </c>
      <c r="B130" s="13" t="s">
        <v>1631</v>
      </c>
      <c r="C130" s="13" t="s">
        <v>1632</v>
      </c>
      <c r="D130" s="13" t="s">
        <v>1633</v>
      </c>
      <c r="E130" s="13" t="s">
        <v>1318</v>
      </c>
      <c r="F130" s="13" t="s">
        <v>1626</v>
      </c>
      <c r="G130" s="13" t="s">
        <v>1627</v>
      </c>
      <c r="H130" s="13" t="s">
        <v>621</v>
      </c>
      <c r="I130" s="13">
        <v>0</v>
      </c>
      <c r="J130" s="13">
        <v>0</v>
      </c>
      <c r="K130" s="13">
        <v>0</v>
      </c>
    </row>
    <row r="131" spans="1:11">
      <c r="A131" s="15" t="str">
        <f>VLOOKUP(E131,Table1[[#All],[Campo]],1,0)</f>
        <v>dflt_stts_instrmnt</v>
      </c>
      <c r="B131" s="13" t="s">
        <v>1634</v>
      </c>
      <c r="C131" s="13" t="s">
        <v>1635</v>
      </c>
      <c r="D131" s="13" t="s">
        <v>1625</v>
      </c>
      <c r="E131" s="13" t="s">
        <v>1318</v>
      </c>
      <c r="F131" s="13" t="s">
        <v>1626</v>
      </c>
      <c r="G131" s="13" t="s">
        <v>1627</v>
      </c>
      <c r="H131" s="13" t="s">
        <v>621</v>
      </c>
      <c r="I131" s="13">
        <v>0</v>
      </c>
      <c r="J131" s="13">
        <v>0</v>
      </c>
      <c r="K131" s="13">
        <v>0</v>
      </c>
    </row>
    <row r="132" spans="1:11">
      <c r="A132" s="15" t="str">
        <f>VLOOKUP(E132,Table1[[#All],[Campo]],1,0)</f>
        <v>imprmnt_stts</v>
      </c>
      <c r="B132" s="13" t="s">
        <v>1636</v>
      </c>
      <c r="C132" s="13" t="s">
        <v>1637</v>
      </c>
      <c r="D132" s="13" t="s">
        <v>1625</v>
      </c>
      <c r="E132" s="13" t="s">
        <v>1396</v>
      </c>
      <c r="F132" s="13" t="s">
        <v>1626</v>
      </c>
      <c r="G132" s="13" t="s">
        <v>1627</v>
      </c>
      <c r="H132" s="13" t="s">
        <v>1320</v>
      </c>
      <c r="I132" s="13">
        <v>9703</v>
      </c>
      <c r="J132" s="13">
        <v>1</v>
      </c>
      <c r="K132" s="13">
        <v>1.03E-2</v>
      </c>
    </row>
    <row r="133" spans="1:11">
      <c r="A133" s="15" t="str">
        <f>VLOOKUP(E133,Table1[[#All],[Campo]],1,0)</f>
        <v>imprmnt_stts</v>
      </c>
      <c r="B133" s="13" t="s">
        <v>1638</v>
      </c>
      <c r="C133" s="13" t="s">
        <v>1639</v>
      </c>
      <c r="D133" s="13" t="s">
        <v>1625</v>
      </c>
      <c r="E133" s="13" t="s">
        <v>1396</v>
      </c>
      <c r="F133" s="13" t="s">
        <v>1626</v>
      </c>
      <c r="G133" s="13" t="s">
        <v>1627</v>
      </c>
      <c r="H133" s="13" t="s">
        <v>1320</v>
      </c>
      <c r="I133" s="13">
        <v>92666</v>
      </c>
      <c r="J133" s="13">
        <v>3283</v>
      </c>
      <c r="K133" s="13">
        <v>3.5428000000000002</v>
      </c>
    </row>
    <row r="134" spans="1:11">
      <c r="A134" s="15" t="str">
        <f>VLOOKUP(E134,Table1[[#All],[Campo]],1,0)</f>
        <v>imprmnt_stts</v>
      </c>
      <c r="B134" s="13" t="s">
        <v>1640</v>
      </c>
      <c r="C134" s="13" t="s">
        <v>1641</v>
      </c>
      <c r="D134" s="13" t="s">
        <v>1625</v>
      </c>
      <c r="E134" s="13" t="s">
        <v>1396</v>
      </c>
      <c r="F134" s="13" t="s">
        <v>1626</v>
      </c>
      <c r="G134" s="13" t="s">
        <v>1627</v>
      </c>
      <c r="H134" s="13" t="s">
        <v>1320</v>
      </c>
      <c r="I134" s="13">
        <v>1813562</v>
      </c>
      <c r="J134" s="13">
        <v>4684</v>
      </c>
      <c r="K134" s="13">
        <v>0.25829999999999997</v>
      </c>
    </row>
    <row r="135" spans="1:11">
      <c r="A135" s="15" t="str">
        <f>VLOOKUP(E135,Table1[[#All],[Campo]],1,0)</f>
        <v>imprmnt_stts</v>
      </c>
      <c r="B135" s="13" t="s">
        <v>1642</v>
      </c>
      <c r="C135" s="13" t="s">
        <v>1643</v>
      </c>
      <c r="D135" s="13" t="s">
        <v>1625</v>
      </c>
      <c r="E135" s="13" t="s">
        <v>1396</v>
      </c>
      <c r="F135" s="13" t="s">
        <v>1626</v>
      </c>
      <c r="G135" s="13" t="s">
        <v>1627</v>
      </c>
      <c r="H135" s="13" t="s">
        <v>621</v>
      </c>
      <c r="I135" s="13">
        <v>1905178</v>
      </c>
      <c r="J135" s="13">
        <v>0</v>
      </c>
      <c r="K135" s="13">
        <v>0</v>
      </c>
    </row>
    <row r="136" spans="1:11">
      <c r="A136" s="15" t="str">
        <f>VLOOKUP(E136,Table1[[#All],[Campo]],1,0)</f>
        <v>imprmnt_stts</v>
      </c>
      <c r="B136" s="13" t="s">
        <v>1644</v>
      </c>
      <c r="C136" s="13" t="s">
        <v>1645</v>
      </c>
      <c r="D136" s="13" t="s">
        <v>1630</v>
      </c>
      <c r="E136" s="13" t="s">
        <v>1396</v>
      </c>
      <c r="F136" s="13" t="s">
        <v>1626</v>
      </c>
      <c r="G136" s="13" t="s">
        <v>1627</v>
      </c>
      <c r="H136" s="13" t="s">
        <v>1320</v>
      </c>
      <c r="I136" s="13">
        <v>18441</v>
      </c>
      <c r="J136" s="13">
        <v>2850</v>
      </c>
      <c r="K136" s="13">
        <v>15.454700000000001</v>
      </c>
    </row>
    <row r="137" spans="1:11">
      <c r="A137" s="15" t="str">
        <f>VLOOKUP(E137,Table1[[#All],[Campo]],1,0)</f>
        <v>imprmnt_stts</v>
      </c>
      <c r="B137" s="13" t="s">
        <v>1646</v>
      </c>
      <c r="C137" s="13" t="s">
        <v>1647</v>
      </c>
      <c r="D137" s="13" t="s">
        <v>1648</v>
      </c>
      <c r="E137" s="13" t="s">
        <v>1396</v>
      </c>
      <c r="F137" s="13" t="s">
        <v>1626</v>
      </c>
      <c r="G137" s="13" t="s">
        <v>1627</v>
      </c>
      <c r="H137" s="13" t="s">
        <v>621</v>
      </c>
      <c r="I137" s="13">
        <v>1724899</v>
      </c>
      <c r="J137" s="13">
        <v>0</v>
      </c>
      <c r="K137" s="13">
        <v>0</v>
      </c>
    </row>
    <row r="138" spans="1:11">
      <c r="A138" s="15" t="str">
        <f>VLOOKUP(E138,Table1[[#All],[Campo]],1,0)</f>
        <v>imprmnt_stts</v>
      </c>
      <c r="B138" s="13" t="s">
        <v>1649</v>
      </c>
      <c r="C138" s="13" t="s">
        <v>1650</v>
      </c>
      <c r="D138" s="13" t="s">
        <v>1648</v>
      </c>
      <c r="E138" s="13" t="s">
        <v>1396</v>
      </c>
      <c r="F138" s="13" t="s">
        <v>1626</v>
      </c>
      <c r="G138" s="13" t="s">
        <v>1627</v>
      </c>
      <c r="H138" s="13" t="s">
        <v>621</v>
      </c>
      <c r="I138" s="13">
        <v>1472964</v>
      </c>
      <c r="J138" s="13">
        <v>0</v>
      </c>
      <c r="K138" s="13">
        <v>0</v>
      </c>
    </row>
    <row r="139" spans="1:11">
      <c r="A139" s="15" t="str">
        <f>VLOOKUP(E139,Table1[[#All],[Campo]],1,0)</f>
        <v>imprmnt_stts</v>
      </c>
      <c r="B139" s="13" t="s">
        <v>1651</v>
      </c>
      <c r="C139" s="13" t="s">
        <v>1652</v>
      </c>
      <c r="D139" s="13" t="s">
        <v>1648</v>
      </c>
      <c r="E139" s="13" t="s">
        <v>1396</v>
      </c>
      <c r="F139" s="13" t="s">
        <v>1626</v>
      </c>
      <c r="G139" s="13" t="s">
        <v>1627</v>
      </c>
      <c r="H139" s="13" t="s">
        <v>621</v>
      </c>
      <c r="I139" s="13">
        <v>432214</v>
      </c>
      <c r="J139" s="13">
        <v>0</v>
      </c>
      <c r="K139" s="13">
        <v>0</v>
      </c>
    </row>
    <row r="140" spans="1:11">
      <c r="A140" s="15" t="str">
        <f>VLOOKUP(E140,Table1[[#All],[Campo]],1,0)</f>
        <v>imprmnt_stts</v>
      </c>
      <c r="B140" s="13" t="s">
        <v>1653</v>
      </c>
      <c r="C140" s="13" t="s">
        <v>1654</v>
      </c>
      <c r="D140" s="13" t="s">
        <v>1648</v>
      </c>
      <c r="E140" s="13" t="s">
        <v>1396</v>
      </c>
      <c r="F140" s="13" t="s">
        <v>1626</v>
      </c>
      <c r="G140" s="13" t="s">
        <v>1627</v>
      </c>
      <c r="H140" s="13" t="s">
        <v>621</v>
      </c>
      <c r="I140" s="13">
        <v>97233</v>
      </c>
      <c r="J140" s="13">
        <v>0</v>
      </c>
      <c r="K140" s="13">
        <v>0</v>
      </c>
    </row>
    <row r="141" spans="1:11">
      <c r="A141" s="15" t="str">
        <f>VLOOKUP(E141,Table1[[#All],[Campo]],1,0)</f>
        <v>prfrmng_stts</v>
      </c>
      <c r="B141" s="13" t="s">
        <v>1655</v>
      </c>
      <c r="C141" s="13" t="s">
        <v>1656</v>
      </c>
      <c r="D141" s="13" t="s">
        <v>1625</v>
      </c>
      <c r="E141" s="13" t="s">
        <v>1323</v>
      </c>
      <c r="F141" s="13" t="s">
        <v>1626</v>
      </c>
      <c r="G141" s="13" t="s">
        <v>1627</v>
      </c>
      <c r="H141" s="13" t="s">
        <v>1320</v>
      </c>
      <c r="I141" s="13">
        <v>92666</v>
      </c>
      <c r="J141" s="13">
        <v>3283</v>
      </c>
      <c r="K141" s="13">
        <v>3.5428000000000002</v>
      </c>
    </row>
    <row r="142" spans="1:11">
      <c r="A142" s="15" t="str">
        <f>VLOOKUP(E142,Table1[[#All],[Campo]],1,0)</f>
        <v>prfrmng_stts</v>
      </c>
      <c r="B142" s="13" t="s">
        <v>1657</v>
      </c>
      <c r="C142" s="13" t="s">
        <v>1658</v>
      </c>
      <c r="D142" s="13" t="s">
        <v>1625</v>
      </c>
      <c r="E142" s="13" t="s">
        <v>1323</v>
      </c>
      <c r="F142" s="13" t="s">
        <v>1626</v>
      </c>
      <c r="G142" s="13" t="s">
        <v>1627</v>
      </c>
      <c r="H142" s="13" t="s">
        <v>621</v>
      </c>
      <c r="I142" s="13">
        <v>114216</v>
      </c>
      <c r="J142" s="13">
        <v>0</v>
      </c>
      <c r="K142" s="13">
        <v>0</v>
      </c>
    </row>
    <row r="143" spans="1:11">
      <c r="A143" s="15" t="str">
        <f>VLOOKUP(E143,Table1[[#All],[Campo]],1,0)</f>
        <v>prfrmng_stts</v>
      </c>
      <c r="B143" s="13" t="s">
        <v>1659</v>
      </c>
      <c r="C143" s="13" t="s">
        <v>1660</v>
      </c>
      <c r="D143" s="13" t="s">
        <v>1625</v>
      </c>
      <c r="E143" s="13" t="s">
        <v>1323</v>
      </c>
      <c r="F143" s="13" t="s">
        <v>1626</v>
      </c>
      <c r="G143" s="13" t="s">
        <v>1627</v>
      </c>
      <c r="H143" s="13" t="s">
        <v>621</v>
      </c>
      <c r="I143" s="13">
        <v>1408741</v>
      </c>
      <c r="J143" s="13">
        <v>0</v>
      </c>
      <c r="K143" s="13">
        <v>0</v>
      </c>
    </row>
    <row r="144" spans="1:11">
      <c r="A144" s="15" t="str">
        <f>VLOOKUP(E144,Table1[[#All],[Campo]],1,0)</f>
        <v>prfrmng_stts</v>
      </c>
      <c r="B144" s="13" t="s">
        <v>1661</v>
      </c>
      <c r="C144" s="13" t="s">
        <v>1662</v>
      </c>
      <c r="D144" s="13" t="s">
        <v>1633</v>
      </c>
      <c r="E144" s="13" t="s">
        <v>1323</v>
      </c>
      <c r="F144" s="13" t="s">
        <v>1626</v>
      </c>
      <c r="G144" s="13" t="s">
        <v>1627</v>
      </c>
      <c r="H144" s="13" t="s">
        <v>621</v>
      </c>
      <c r="I144" s="13">
        <v>0</v>
      </c>
      <c r="J144" s="13">
        <v>0</v>
      </c>
      <c r="K144" s="13">
        <v>0</v>
      </c>
    </row>
    <row r="145" spans="1:11">
      <c r="A145" s="15" t="str">
        <f>VLOOKUP(E145,Table1[[#All],[Campo]],1,0)</f>
        <v>prfrmng_stts</v>
      </c>
      <c r="B145" s="13" t="s">
        <v>1663</v>
      </c>
      <c r="C145" s="13" t="s">
        <v>1664</v>
      </c>
      <c r="D145" s="13" t="s">
        <v>1648</v>
      </c>
      <c r="E145" s="13" t="s">
        <v>1323</v>
      </c>
      <c r="F145" s="13" t="s">
        <v>1626</v>
      </c>
      <c r="G145" s="13" t="s">
        <v>1627</v>
      </c>
      <c r="H145" s="13" t="s">
        <v>621</v>
      </c>
      <c r="I145" s="13">
        <v>1905178</v>
      </c>
      <c r="J145" s="13">
        <v>0</v>
      </c>
      <c r="K145" s="13">
        <v>0</v>
      </c>
    </row>
    <row r="146" spans="1:11">
      <c r="A146" s="15" t="str">
        <f>VLOOKUP(E146,Table1[[#All],[Campo]],1,0)</f>
        <v>prfrmng_stts</v>
      </c>
      <c r="B146" s="13" t="s">
        <v>1665</v>
      </c>
      <c r="C146" s="13" t="s">
        <v>1666</v>
      </c>
      <c r="D146" s="13" t="s">
        <v>1648</v>
      </c>
      <c r="E146" s="13" t="s">
        <v>1323</v>
      </c>
      <c r="F146" s="13" t="s">
        <v>1626</v>
      </c>
      <c r="G146" s="13" t="s">
        <v>1627</v>
      </c>
      <c r="H146" s="13" t="s">
        <v>621</v>
      </c>
      <c r="I146" s="13">
        <v>97233</v>
      </c>
      <c r="J146" s="13">
        <v>0</v>
      </c>
      <c r="K146" s="13">
        <v>0</v>
      </c>
    </row>
    <row r="147" spans="1:11">
      <c r="A147" s="15" t="str">
        <f>VLOOKUP(E147,Table1[[#All],[Campo]],1,0)</f>
        <v>prfrmng_stts</v>
      </c>
      <c r="B147" s="13" t="s">
        <v>1667</v>
      </c>
      <c r="C147" s="13" t="s">
        <v>1668</v>
      </c>
      <c r="D147" s="13" t="s">
        <v>1633</v>
      </c>
      <c r="E147" s="13" t="s">
        <v>1323</v>
      </c>
      <c r="F147" s="13" t="s">
        <v>1626</v>
      </c>
      <c r="G147" s="13" t="s">
        <v>1627</v>
      </c>
      <c r="H147" s="13" t="s">
        <v>621</v>
      </c>
      <c r="I147" s="13">
        <v>0</v>
      </c>
      <c r="J147" s="13">
        <v>0</v>
      </c>
      <c r="K147" s="13">
        <v>0</v>
      </c>
    </row>
    <row r="148" spans="1:11">
      <c r="A148" s="15" t="str">
        <f>VLOOKUP(E148,Table1[[#All],[Campo]],1,0)</f>
        <v>prfrmng_stts</v>
      </c>
      <c r="B148" s="13" t="s">
        <v>1669</v>
      </c>
      <c r="C148" s="13" t="s">
        <v>1670</v>
      </c>
      <c r="D148" s="13" t="s">
        <v>1625</v>
      </c>
      <c r="E148" s="13" t="s">
        <v>1323</v>
      </c>
      <c r="F148" s="13" t="s">
        <v>1626</v>
      </c>
      <c r="G148" s="13" t="s">
        <v>1627</v>
      </c>
      <c r="H148" s="13" t="s">
        <v>621</v>
      </c>
      <c r="I148" s="13">
        <v>97233</v>
      </c>
      <c r="J148" s="13">
        <v>0</v>
      </c>
      <c r="K148" s="13">
        <v>0</v>
      </c>
    </row>
    <row r="149" spans="1:11">
      <c r="A149" s="15" t="str">
        <f>VLOOKUP(E149,Table1[[#All],[Campo]],1,0)</f>
        <v>prfrmng_stts</v>
      </c>
      <c r="B149" s="13" t="s">
        <v>1671</v>
      </c>
      <c r="C149" s="13" t="s">
        <v>1672</v>
      </c>
      <c r="D149" s="13" t="s">
        <v>1630</v>
      </c>
      <c r="E149" s="13" t="s">
        <v>1323</v>
      </c>
      <c r="F149" s="13" t="s">
        <v>1626</v>
      </c>
      <c r="G149" s="13" t="s">
        <v>1627</v>
      </c>
      <c r="H149" s="13" t="s">
        <v>1320</v>
      </c>
      <c r="I149" s="13">
        <v>113163</v>
      </c>
      <c r="J149" s="13">
        <v>15043</v>
      </c>
      <c r="K149" s="13">
        <v>13.293200000000001</v>
      </c>
    </row>
    <row r="150" spans="1:11">
      <c r="A150" s="15" t="str">
        <f>VLOOKUP(E150,Table1[[#All],[Campo]],1,0)</f>
        <v>grss_crryng_amnt_instrmnt</v>
      </c>
      <c r="B150" s="13" t="s">
        <v>1673</v>
      </c>
      <c r="C150" s="13" t="s">
        <v>1674</v>
      </c>
      <c r="D150" s="13" t="s">
        <v>1625</v>
      </c>
      <c r="E150" s="13" t="s">
        <v>1404</v>
      </c>
      <c r="F150" s="13" t="s">
        <v>1626</v>
      </c>
      <c r="G150" s="13" t="s">
        <v>1627</v>
      </c>
      <c r="H150" s="13" t="s">
        <v>621</v>
      </c>
      <c r="I150" s="13">
        <v>1724899</v>
      </c>
      <c r="J150" s="13">
        <v>0</v>
      </c>
      <c r="K150" s="13">
        <v>0</v>
      </c>
    </row>
    <row r="151" spans="1:11">
      <c r="A151" s="15" t="str">
        <f>VLOOKUP(E151,Table1[[#All],[Campo]],1,0)</f>
        <v>grss_crryng_amnt_instrmnt</v>
      </c>
      <c r="B151" s="13" t="s">
        <v>1675</v>
      </c>
      <c r="C151" s="13" t="s">
        <v>1676</v>
      </c>
      <c r="D151" s="13" t="s">
        <v>1625</v>
      </c>
      <c r="E151" s="13" t="s">
        <v>1404</v>
      </c>
      <c r="F151" s="13" t="s">
        <v>1626</v>
      </c>
      <c r="G151" s="13" t="s">
        <v>1627</v>
      </c>
      <c r="H151" s="13" t="s">
        <v>621</v>
      </c>
      <c r="I151" s="13">
        <v>0</v>
      </c>
      <c r="J151" s="13">
        <v>0</v>
      </c>
      <c r="K151" s="13">
        <v>0</v>
      </c>
    </row>
    <row r="152" spans="1:11">
      <c r="A152" s="15" t="str">
        <f>VLOOKUP(E152,Table1[[#All],[Campo]],1,0)</f>
        <v>grss_crryng_amnt_instrmnt</v>
      </c>
      <c r="B152" s="13" t="s">
        <v>1677</v>
      </c>
      <c r="C152" s="13" t="s">
        <v>1678</v>
      </c>
      <c r="D152" s="13" t="s">
        <v>1625</v>
      </c>
      <c r="E152" s="13" t="s">
        <v>1404</v>
      </c>
      <c r="F152" s="13" t="s">
        <v>1626</v>
      </c>
      <c r="G152" s="13" t="s">
        <v>1627</v>
      </c>
      <c r="H152" s="13" t="s">
        <v>621</v>
      </c>
      <c r="I152" s="13">
        <v>277512</v>
      </c>
      <c r="J152" s="13">
        <v>0</v>
      </c>
      <c r="K152" s="13">
        <v>0</v>
      </c>
    </row>
    <row r="153" spans="1:11">
      <c r="A153" s="15" t="str">
        <f>VLOOKUP(E153,Table1[[#All],[Campo]],1,0)</f>
        <v>accmltd_chngs_fv_cr_instrmnt</v>
      </c>
      <c r="B153" s="13" t="s">
        <v>1679</v>
      </c>
      <c r="C153" s="13" t="s">
        <v>1680</v>
      </c>
      <c r="D153" s="13" t="s">
        <v>1625</v>
      </c>
      <c r="E153" s="13" t="s">
        <v>1408</v>
      </c>
      <c r="F153" s="13" t="s">
        <v>1626</v>
      </c>
      <c r="G153" s="13" t="s">
        <v>1627</v>
      </c>
      <c r="H153" s="13" t="s">
        <v>621</v>
      </c>
      <c r="I153" s="13">
        <v>305642</v>
      </c>
      <c r="J153" s="13">
        <v>0</v>
      </c>
      <c r="K153" s="13">
        <v>0</v>
      </c>
    </row>
    <row r="154" spans="1:11">
      <c r="A154" s="15" t="str">
        <f>VLOOKUP(E154,Table1[[#All],[Campo]],1,0)</f>
        <v>accmltd_chngs_fv_cr_instrmnt</v>
      </c>
      <c r="B154" s="13" t="s">
        <v>1681</v>
      </c>
      <c r="C154" s="13" t="s">
        <v>1682</v>
      </c>
      <c r="D154" s="13" t="s">
        <v>1625</v>
      </c>
      <c r="E154" s="13" t="s">
        <v>1408</v>
      </c>
      <c r="F154" s="13" t="s">
        <v>1626</v>
      </c>
      <c r="G154" s="13" t="s">
        <v>1627</v>
      </c>
      <c r="H154" s="13" t="s">
        <v>621</v>
      </c>
      <c r="I154" s="13">
        <v>0</v>
      </c>
      <c r="J154" s="13">
        <v>0</v>
      </c>
      <c r="K154" s="13">
        <v>0</v>
      </c>
    </row>
    <row r="155" spans="1:11">
      <c r="A155" s="15" t="str">
        <f>VLOOKUP(E155,Table1[[#All],[Campo]],1,0)</f>
        <v>accntng_clssfctn</v>
      </c>
      <c r="B155" s="13" t="s">
        <v>1683</v>
      </c>
      <c r="C155" s="13" t="s">
        <v>1684</v>
      </c>
      <c r="D155" s="13" t="s">
        <v>1625</v>
      </c>
      <c r="E155" s="13" t="s">
        <v>1411</v>
      </c>
      <c r="F155" s="13" t="s">
        <v>1626</v>
      </c>
      <c r="G155" s="13" t="s">
        <v>1627</v>
      </c>
      <c r="H155" s="13" t="s">
        <v>621</v>
      </c>
      <c r="I155" s="13">
        <v>1724797</v>
      </c>
      <c r="J155" s="13">
        <v>0</v>
      </c>
      <c r="K155" s="13">
        <v>0</v>
      </c>
    </row>
    <row r="156" spans="1:11">
      <c r="A156" s="15" t="str">
        <f>VLOOKUP(E156,Table1[[#All],[Campo]],1,0)</f>
        <v>accntng_clssfctn</v>
      </c>
      <c r="B156" s="13" t="s">
        <v>1685</v>
      </c>
      <c r="C156" s="13" t="s">
        <v>1686</v>
      </c>
      <c r="D156" s="13" t="s">
        <v>1625</v>
      </c>
      <c r="E156" s="13" t="s">
        <v>1411</v>
      </c>
      <c r="F156" s="13" t="s">
        <v>1626</v>
      </c>
      <c r="G156" s="13" t="s">
        <v>1627</v>
      </c>
      <c r="H156" s="13" t="s">
        <v>621</v>
      </c>
      <c r="I156" s="13">
        <v>93</v>
      </c>
      <c r="J156" s="13">
        <v>0</v>
      </c>
      <c r="K156" s="13">
        <v>0</v>
      </c>
    </row>
    <row r="157" spans="1:11">
      <c r="A157" s="15" t="str">
        <f>VLOOKUP(E157,Table1[[#All],[Campo]],1,0)</f>
        <v>accntng_clssfctn</v>
      </c>
      <c r="B157" s="13" t="s">
        <v>1687</v>
      </c>
      <c r="C157" s="13" t="s">
        <v>1688</v>
      </c>
      <c r="D157" s="13" t="s">
        <v>1625</v>
      </c>
      <c r="E157" s="13" t="s">
        <v>1411</v>
      </c>
      <c r="F157" s="13" t="s">
        <v>1626</v>
      </c>
      <c r="G157" s="13" t="s">
        <v>1627</v>
      </c>
      <c r="H157" s="13" t="s">
        <v>621</v>
      </c>
      <c r="I157" s="13">
        <v>0</v>
      </c>
      <c r="J157" s="13">
        <v>0</v>
      </c>
      <c r="K157" s="13">
        <v>0</v>
      </c>
    </row>
    <row r="158" spans="1:11">
      <c r="A158" s="15" t="str">
        <f>VLOOKUP(E158,Table1[[#All],[Campo]],1,0)</f>
        <v>accntng_clssfctn</v>
      </c>
      <c r="B158" s="13" t="s">
        <v>1689</v>
      </c>
      <c r="C158" s="13" t="s">
        <v>1690</v>
      </c>
      <c r="D158" s="13" t="s">
        <v>1625</v>
      </c>
      <c r="E158" s="13" t="s">
        <v>1411</v>
      </c>
      <c r="F158" s="13" t="s">
        <v>1626</v>
      </c>
      <c r="G158" s="13" t="s">
        <v>1627</v>
      </c>
      <c r="H158" s="13" t="s">
        <v>621</v>
      </c>
      <c r="I158" s="13">
        <v>9</v>
      </c>
      <c r="J158" s="13">
        <v>0</v>
      </c>
      <c r="K158" s="13">
        <v>0</v>
      </c>
    </row>
    <row r="159" spans="1:11">
      <c r="A159" s="15" t="str">
        <f>VLOOKUP(E159,Table1[[#All],[Campo]],1,0)</f>
        <v>OFF_BLNC_SHT_AMNT_INSTRMNT</v>
      </c>
      <c r="B159" s="13" t="s">
        <v>1691</v>
      </c>
      <c r="C159" s="13" t="s">
        <v>1692</v>
      </c>
      <c r="D159" s="13" t="s">
        <v>1625</v>
      </c>
      <c r="E159" s="13" t="s">
        <v>1414</v>
      </c>
      <c r="F159" s="13" t="s">
        <v>1626</v>
      </c>
      <c r="G159" s="13" t="s">
        <v>1627</v>
      </c>
      <c r="H159" s="13" t="s">
        <v>1320</v>
      </c>
      <c r="I159" s="13">
        <v>2002318</v>
      </c>
      <c r="J159" s="13">
        <v>317</v>
      </c>
      <c r="K159" s="13">
        <v>1.5800000000000002E-2</v>
      </c>
    </row>
    <row r="160" spans="1:11">
      <c r="A160" s="15" t="str">
        <f>VLOOKUP(E160,Table1[[#All],[Campo]],1,0)</f>
        <v>OFF_BLNC_SHT_AMNT_INSTRMNT</v>
      </c>
      <c r="B160" s="13" t="s">
        <v>1693</v>
      </c>
      <c r="C160" s="13" t="s">
        <v>1694</v>
      </c>
      <c r="D160" s="13" t="s">
        <v>1625</v>
      </c>
      <c r="E160" s="13" t="s">
        <v>1414</v>
      </c>
      <c r="F160" s="13" t="s">
        <v>1626</v>
      </c>
      <c r="G160" s="13" t="s">
        <v>1627</v>
      </c>
      <c r="H160" s="13" t="s">
        <v>621</v>
      </c>
      <c r="I160" s="13">
        <v>1646037</v>
      </c>
      <c r="J160" s="13">
        <v>0</v>
      </c>
      <c r="K160" s="13">
        <v>0</v>
      </c>
    </row>
    <row r="161" spans="1:11">
      <c r="A161" s="15" t="str">
        <f>VLOOKUP(E161,Table1[[#All],[Campo]],1,0)</f>
        <v>OFF_BLNC_SHT_AMNT_INSTRMNT</v>
      </c>
      <c r="B161" s="13" t="s">
        <v>1695</v>
      </c>
      <c r="C161" s="13" t="s">
        <v>1696</v>
      </c>
      <c r="D161" s="13" t="s">
        <v>1625</v>
      </c>
      <c r="E161" s="13" t="s">
        <v>1414</v>
      </c>
      <c r="F161" s="13" t="s">
        <v>1626</v>
      </c>
      <c r="G161" s="13" t="s">
        <v>1627</v>
      </c>
      <c r="H161" s="13" t="s">
        <v>621</v>
      </c>
      <c r="I161" s="13">
        <v>253</v>
      </c>
      <c r="J161" s="13">
        <v>0</v>
      </c>
      <c r="K161" s="13">
        <v>0</v>
      </c>
    </row>
    <row r="162" spans="1:11">
      <c r="A162" s="15" t="str">
        <f>VLOOKUP(E162,Table1[[#All],[Campo]],1,0)</f>
        <v>OFF_BLNC_SHT_AMNT_INSTRMNT</v>
      </c>
      <c r="B162" s="13" t="s">
        <v>1697</v>
      </c>
      <c r="C162" s="13" t="s">
        <v>1698</v>
      </c>
      <c r="D162" s="13" t="s">
        <v>1625</v>
      </c>
      <c r="E162" s="13" t="s">
        <v>1414</v>
      </c>
      <c r="F162" s="13" t="s">
        <v>1626</v>
      </c>
      <c r="G162" s="13" t="s">
        <v>1627</v>
      </c>
      <c r="H162" s="13" t="s">
        <v>621</v>
      </c>
      <c r="I162" s="13">
        <v>3</v>
      </c>
      <c r="J162" s="13">
        <v>0</v>
      </c>
      <c r="K162" s="13">
        <v>0</v>
      </c>
    </row>
    <row r="163" spans="1:11">
      <c r="A163" s="15" t="e">
        <f>VLOOKUP(E163,Table1[[#All],[Campo]],1,0)</f>
        <v>#N/A</v>
      </c>
      <c r="B163" s="13" t="s">
        <v>1699</v>
      </c>
      <c r="C163" s="13" t="s">
        <v>1700</v>
      </c>
      <c r="D163" s="13" t="s">
        <v>1625</v>
      </c>
      <c r="E163" s="13" t="s">
        <v>1417</v>
      </c>
      <c r="F163" s="13" t="s">
        <v>1626</v>
      </c>
      <c r="G163" s="13" t="s">
        <v>1627</v>
      </c>
      <c r="H163" s="13" t="s">
        <v>621</v>
      </c>
      <c r="I163" s="13">
        <v>0</v>
      </c>
      <c r="J163" s="13">
        <v>0</v>
      </c>
      <c r="K163" s="13">
        <v>0</v>
      </c>
    </row>
    <row r="164" spans="1:11">
      <c r="A164" s="15" t="e">
        <f>VLOOKUP(E164,Table1[[#All],[Campo]],1,0)</f>
        <v>#N/A</v>
      </c>
      <c r="B164" s="13" t="s">
        <v>1701</v>
      </c>
      <c r="C164" s="13" t="s">
        <v>1702</v>
      </c>
      <c r="D164" s="13" t="s">
        <v>1625</v>
      </c>
      <c r="E164" s="13" t="s">
        <v>1417</v>
      </c>
      <c r="F164" s="13" t="s">
        <v>1626</v>
      </c>
      <c r="G164" s="13" t="s">
        <v>1627</v>
      </c>
      <c r="H164" s="13" t="s">
        <v>621</v>
      </c>
      <c r="I164" s="13">
        <v>3</v>
      </c>
      <c r="J164" s="13">
        <v>0</v>
      </c>
      <c r="K164" s="13">
        <v>0</v>
      </c>
    </row>
    <row r="165" spans="1:11">
      <c r="A165" s="15" t="str">
        <f>VLOOKUP(E165,Table1[[#All],[Campo]],1,0)</f>
        <v>accmltd_imprmnt_instrmnt</v>
      </c>
      <c r="B165" s="13" t="s">
        <v>1703</v>
      </c>
      <c r="C165" s="13" t="s">
        <v>1704</v>
      </c>
      <c r="D165" s="13" t="s">
        <v>1625</v>
      </c>
      <c r="E165" s="13" t="s">
        <v>1423</v>
      </c>
      <c r="F165" s="13" t="s">
        <v>1626</v>
      </c>
      <c r="G165" s="13" t="s">
        <v>1627</v>
      </c>
      <c r="H165" s="13" t="s">
        <v>621</v>
      </c>
      <c r="I165" s="13">
        <v>0</v>
      </c>
      <c r="J165" s="13">
        <v>0</v>
      </c>
      <c r="K165" s="13">
        <v>0</v>
      </c>
    </row>
    <row r="166" spans="1:11">
      <c r="A166" s="15" t="str">
        <f>VLOOKUP(E166,Table1[[#All],[Campo]],1,0)</f>
        <v>accmltd_imprmnt_instrmnt</v>
      </c>
      <c r="B166" s="13" t="s">
        <v>1705</v>
      </c>
      <c r="C166" s="13" t="s">
        <v>1706</v>
      </c>
      <c r="D166" s="13" t="s">
        <v>1625</v>
      </c>
      <c r="E166" s="13" t="s">
        <v>1423</v>
      </c>
      <c r="F166" s="13" t="s">
        <v>1626</v>
      </c>
      <c r="G166" s="13" t="s">
        <v>1627</v>
      </c>
      <c r="H166" s="13" t="s">
        <v>621</v>
      </c>
      <c r="I166" s="13">
        <v>277512</v>
      </c>
      <c r="J166" s="13">
        <v>0</v>
      </c>
      <c r="K166" s="13">
        <v>0</v>
      </c>
    </row>
    <row r="167" spans="1:11">
      <c r="A167" s="15" t="str">
        <f>VLOOKUP(E167,Table1[[#All],[Campo]],1,0)</f>
        <v>accmltd_imprmnt_instrmnt</v>
      </c>
      <c r="B167" s="13" t="s">
        <v>1707</v>
      </c>
      <c r="C167" s="13" t="s">
        <v>1708</v>
      </c>
      <c r="D167" s="13" t="s">
        <v>1625</v>
      </c>
      <c r="E167" s="13" t="s">
        <v>1423</v>
      </c>
      <c r="F167" s="13" t="s">
        <v>1626</v>
      </c>
      <c r="G167" s="13" t="s">
        <v>1627</v>
      </c>
      <c r="H167" s="13" t="s">
        <v>621</v>
      </c>
      <c r="I167" s="13">
        <v>3</v>
      </c>
      <c r="J167" s="13">
        <v>0</v>
      </c>
      <c r="K167" s="13">
        <v>0</v>
      </c>
    </row>
    <row r="168" spans="1:11">
      <c r="A168" s="15" t="str">
        <f>VLOOKUP(E168,Table1[[#All],[Campo]],1,0)</f>
        <v>sstnbl_indctr</v>
      </c>
      <c r="B168" s="13" t="s">
        <v>1709</v>
      </c>
      <c r="C168" s="13" t="s">
        <v>1710</v>
      </c>
      <c r="D168" s="13" t="s">
        <v>1625</v>
      </c>
      <c r="E168" s="13" t="s">
        <v>1329</v>
      </c>
      <c r="F168" s="13" t="s">
        <v>1626</v>
      </c>
      <c r="G168" s="13" t="s">
        <v>1627</v>
      </c>
      <c r="H168" s="13" t="s">
        <v>621</v>
      </c>
      <c r="I168" s="13">
        <v>0</v>
      </c>
      <c r="J168" s="13">
        <v>0</v>
      </c>
      <c r="K168" s="13">
        <v>0</v>
      </c>
    </row>
    <row r="169" spans="1:11">
      <c r="A169" s="15" t="str">
        <f>VLOOKUP(E169,Table1[[#All],[Campo]],1,0)</f>
        <v>sstnbl_indctr</v>
      </c>
      <c r="B169" s="13" t="s">
        <v>1711</v>
      </c>
      <c r="C169" s="13" t="s">
        <v>1712</v>
      </c>
      <c r="D169" s="13" t="s">
        <v>1625</v>
      </c>
      <c r="E169" s="13" t="s">
        <v>1329</v>
      </c>
      <c r="F169" s="13" t="s">
        <v>1626</v>
      </c>
      <c r="G169" s="13" t="s">
        <v>1627</v>
      </c>
      <c r="H169" s="13" t="s">
        <v>621</v>
      </c>
      <c r="I169" s="13">
        <v>0</v>
      </c>
      <c r="J169" s="13">
        <v>0</v>
      </c>
      <c r="K169" s="13">
        <v>0</v>
      </c>
    </row>
    <row r="170" spans="1:11">
      <c r="A170" s="15" t="str">
        <f>VLOOKUP(E170,Table1[[#All],[Campo]],1,0)</f>
        <v>sstnbl_ctgry</v>
      </c>
      <c r="B170" s="13" t="s">
        <v>1713</v>
      </c>
      <c r="C170" s="13" t="s">
        <v>1714</v>
      </c>
      <c r="D170" s="13" t="s">
        <v>1630</v>
      </c>
      <c r="E170" s="13" t="s">
        <v>1333</v>
      </c>
      <c r="F170" s="13" t="s">
        <v>1626</v>
      </c>
      <c r="G170" s="13" t="s">
        <v>1627</v>
      </c>
      <c r="H170" s="13" t="s">
        <v>621</v>
      </c>
      <c r="I170" s="13">
        <v>0</v>
      </c>
      <c r="J170" s="13">
        <v>0</v>
      </c>
      <c r="K170" s="13">
        <v>0</v>
      </c>
    </row>
    <row r="171" spans="1:11">
      <c r="A171" s="15" t="str">
        <f>VLOOKUP(E171,Table1[[#All],[Campo]],1,0)</f>
        <v>sstnbl_ctgry</v>
      </c>
      <c r="B171" s="13" t="s">
        <v>1715</v>
      </c>
      <c r="C171" s="13" t="s">
        <v>1716</v>
      </c>
      <c r="D171" s="13" t="s">
        <v>1630</v>
      </c>
      <c r="E171" s="13" t="s">
        <v>1333</v>
      </c>
      <c r="F171" s="13" t="s">
        <v>1626</v>
      </c>
      <c r="G171" s="13" t="s">
        <v>1627</v>
      </c>
      <c r="H171" s="13" t="s">
        <v>621</v>
      </c>
      <c r="I171" s="13">
        <v>0</v>
      </c>
      <c r="J171" s="13">
        <v>0</v>
      </c>
      <c r="K171" s="13">
        <v>0</v>
      </c>
    </row>
    <row r="172" spans="1:11">
      <c r="A172" s="15" t="str">
        <f>VLOOKUP(E172,Table1[[#All],[Campo]],1,0)</f>
        <v>sstnbl_ctgry</v>
      </c>
      <c r="B172" s="13" t="s">
        <v>1717</v>
      </c>
      <c r="C172" s="13" t="s">
        <v>1718</v>
      </c>
      <c r="D172" s="13" t="s">
        <v>1630</v>
      </c>
      <c r="E172" s="13" t="s">
        <v>1333</v>
      </c>
      <c r="F172" s="13" t="s">
        <v>1626</v>
      </c>
      <c r="G172" s="13" t="s">
        <v>1627</v>
      </c>
      <c r="H172" s="13" t="s">
        <v>621</v>
      </c>
      <c r="I172" s="13">
        <v>0</v>
      </c>
      <c r="J172" s="13">
        <v>0</v>
      </c>
      <c r="K172" s="13">
        <v>0</v>
      </c>
    </row>
    <row r="173" spans="1:11">
      <c r="A173" s="15" t="str">
        <f>VLOOKUP(E173,Table1[[#All],[Campo]],1,0)</f>
        <v>sstnbl_ctgry</v>
      </c>
      <c r="B173" s="13" t="s">
        <v>1719</v>
      </c>
      <c r="C173" s="13" t="s">
        <v>1720</v>
      </c>
      <c r="D173" s="13" t="s">
        <v>1630</v>
      </c>
      <c r="E173" s="13" t="s">
        <v>1333</v>
      </c>
      <c r="F173" s="13" t="s">
        <v>1626</v>
      </c>
      <c r="G173" s="13" t="s">
        <v>1627</v>
      </c>
      <c r="H173" s="13" t="s">
        <v>621</v>
      </c>
      <c r="I173" s="13">
        <v>0</v>
      </c>
      <c r="J173" s="13">
        <v>0</v>
      </c>
      <c r="K173" s="13">
        <v>0</v>
      </c>
    </row>
    <row r="174" spans="1:11">
      <c r="A174" s="15" t="str">
        <f>VLOOKUP(E174,Table1[[#All],[Campo]],1,0)</f>
        <v>sstnbl_ctgry</v>
      </c>
      <c r="B174" s="13" t="s">
        <v>1721</v>
      </c>
      <c r="C174" s="13" t="s">
        <v>1722</v>
      </c>
      <c r="D174" s="13" t="s">
        <v>1630</v>
      </c>
      <c r="E174" s="13" t="s">
        <v>1333</v>
      </c>
      <c r="F174" s="13" t="s">
        <v>1626</v>
      </c>
      <c r="G174" s="13" t="s">
        <v>1627</v>
      </c>
      <c r="H174" s="13" t="s">
        <v>621</v>
      </c>
      <c r="I174" s="13">
        <v>0</v>
      </c>
      <c r="J174" s="13">
        <v>0</v>
      </c>
      <c r="K174" s="13">
        <v>0</v>
      </c>
    </row>
    <row r="175" spans="1:11">
      <c r="A175" s="15" t="str">
        <f>VLOOKUP(E175,Table1[[#All],[Campo]],1,0)</f>
        <v>sstnbl_ctgry</v>
      </c>
      <c r="B175" s="13" t="s">
        <v>1723</v>
      </c>
      <c r="C175" s="13" t="s">
        <v>1724</v>
      </c>
      <c r="D175" s="13" t="s">
        <v>1630</v>
      </c>
      <c r="E175" s="13" t="s">
        <v>1333</v>
      </c>
      <c r="F175" s="13" t="s">
        <v>1626</v>
      </c>
      <c r="G175" s="13" t="s">
        <v>1627</v>
      </c>
      <c r="H175" s="13" t="s">
        <v>621</v>
      </c>
      <c r="I175" s="13">
        <v>0</v>
      </c>
      <c r="J175" s="13">
        <v>0</v>
      </c>
      <c r="K175" s="13">
        <v>0</v>
      </c>
    </row>
    <row r="176" spans="1:11">
      <c r="A176" s="15" t="str">
        <f>VLOOKUP(E176,Table1[[#All],[Campo]],1,0)</f>
        <v>sstnbl_ctgry</v>
      </c>
      <c r="B176" s="13" t="s">
        <v>1725</v>
      </c>
      <c r="C176" s="13" t="s">
        <v>1726</v>
      </c>
      <c r="D176" s="13" t="s">
        <v>1630</v>
      </c>
      <c r="E176" s="13" t="s">
        <v>1333</v>
      </c>
      <c r="F176" s="13" t="s">
        <v>1626</v>
      </c>
      <c r="G176" s="13" t="s">
        <v>1627</v>
      </c>
      <c r="H176" s="13" t="s">
        <v>621</v>
      </c>
      <c r="I176" s="13">
        <v>0</v>
      </c>
      <c r="J176" s="13">
        <v>0</v>
      </c>
      <c r="K176" s="13">
        <v>0</v>
      </c>
    </row>
    <row r="177" spans="1:11">
      <c r="A177" s="15" t="str">
        <f>VLOOKUP(E177,Table1[[#All],[Campo]],1,0)</f>
        <v>sstnbl_ctgry</v>
      </c>
      <c r="B177" s="13" t="s">
        <v>1727</v>
      </c>
      <c r="C177" s="13" t="s">
        <v>1728</v>
      </c>
      <c r="D177" s="13" t="s">
        <v>1630</v>
      </c>
      <c r="E177" s="13" t="s">
        <v>1333</v>
      </c>
      <c r="F177" s="13" t="s">
        <v>1626</v>
      </c>
      <c r="G177" s="13" t="s">
        <v>1627</v>
      </c>
      <c r="H177" s="13" t="s">
        <v>621</v>
      </c>
      <c r="I177" s="13">
        <v>0</v>
      </c>
      <c r="J177" s="13">
        <v>0</v>
      </c>
      <c r="K177" s="13">
        <v>0</v>
      </c>
    </row>
    <row r="178" spans="1:11">
      <c r="A178" s="15" t="str">
        <f>VLOOKUP(E178,Table1[[#All],[Campo]],1,0)</f>
        <v>sstnbl_ctgry</v>
      </c>
      <c r="B178" s="13" t="s">
        <v>1729</v>
      </c>
      <c r="C178" s="13" t="s">
        <v>1730</v>
      </c>
      <c r="D178" s="13" t="s">
        <v>1630</v>
      </c>
      <c r="E178" s="13" t="s">
        <v>1333</v>
      </c>
      <c r="F178" s="13" t="s">
        <v>1626</v>
      </c>
      <c r="G178" s="13" t="s">
        <v>1627</v>
      </c>
      <c r="H178" s="13" t="s">
        <v>621</v>
      </c>
      <c r="I178" s="13">
        <v>0</v>
      </c>
      <c r="J178" s="13">
        <v>0</v>
      </c>
      <c r="K178" s="13">
        <v>0</v>
      </c>
    </row>
    <row r="179" spans="1:11">
      <c r="A179" s="15" t="str">
        <f>VLOOKUP(E179,Table1[[#All],[Campo]],1,0)</f>
        <v>sstnbl_ctgry</v>
      </c>
      <c r="B179" s="13" t="s">
        <v>1731</v>
      </c>
      <c r="C179" s="13" t="s">
        <v>1732</v>
      </c>
      <c r="D179" s="13" t="s">
        <v>1630</v>
      </c>
      <c r="E179" s="13" t="s">
        <v>1333</v>
      </c>
      <c r="F179" s="13" t="s">
        <v>1626</v>
      </c>
      <c r="G179" s="13" t="s">
        <v>1627</v>
      </c>
      <c r="H179" s="13" t="s">
        <v>621</v>
      </c>
      <c r="I179" s="13">
        <v>0</v>
      </c>
      <c r="J179" s="13">
        <v>0</v>
      </c>
      <c r="K179" s="13">
        <v>0</v>
      </c>
    </row>
    <row r="180" spans="1:11">
      <c r="A180" s="15" t="str">
        <f>VLOOKUP(E180,Table1[[#All],[Campo]],1,0)</f>
        <v>sstnbl_ctgry</v>
      </c>
      <c r="B180" s="13" t="s">
        <v>1733</v>
      </c>
      <c r="C180" s="13" t="s">
        <v>1734</v>
      </c>
      <c r="D180" s="13" t="s">
        <v>1630</v>
      </c>
      <c r="E180" s="13" t="s">
        <v>1333</v>
      </c>
      <c r="F180" s="13" t="s">
        <v>1626</v>
      </c>
      <c r="G180" s="13" t="s">
        <v>1627</v>
      </c>
      <c r="H180" s="13" t="s">
        <v>621</v>
      </c>
      <c r="I180" s="13">
        <v>0</v>
      </c>
      <c r="J180" s="13">
        <v>0</v>
      </c>
      <c r="K180" s="13">
        <v>0</v>
      </c>
    </row>
    <row r="181" spans="1:11">
      <c r="A181" s="15" t="str">
        <f>VLOOKUP(E181,Table1[[#All],[Campo]],1,0)</f>
        <v>sstnbl_ctgry</v>
      </c>
      <c r="B181" s="13" t="s">
        <v>1735</v>
      </c>
      <c r="C181" s="13" t="s">
        <v>1736</v>
      </c>
      <c r="D181" s="13" t="s">
        <v>1630</v>
      </c>
      <c r="E181" s="13" t="s">
        <v>1333</v>
      </c>
      <c r="F181" s="13" t="s">
        <v>1626</v>
      </c>
      <c r="G181" s="13" t="s">
        <v>1627</v>
      </c>
      <c r="H181" s="13" t="s">
        <v>621</v>
      </c>
      <c r="I181" s="13">
        <v>0</v>
      </c>
      <c r="J181" s="13">
        <v>0</v>
      </c>
      <c r="K181" s="13">
        <v>0</v>
      </c>
    </row>
    <row r="182" spans="1:11">
      <c r="A182" s="15" t="str">
        <f>VLOOKUP(E182,Table1[[#All],[Campo]],1,0)</f>
        <v>sstnbl_ctgry</v>
      </c>
      <c r="B182" s="13" t="s">
        <v>1737</v>
      </c>
      <c r="C182" s="13" t="s">
        <v>1738</v>
      </c>
      <c r="D182" s="13" t="s">
        <v>1630</v>
      </c>
      <c r="E182" s="13" t="s">
        <v>1333</v>
      </c>
      <c r="F182" s="13" t="s">
        <v>1626</v>
      </c>
      <c r="G182" s="13" t="s">
        <v>1627</v>
      </c>
      <c r="H182" s="13" t="s">
        <v>621</v>
      </c>
      <c r="I182" s="13">
        <v>0</v>
      </c>
      <c r="J182" s="13">
        <v>0</v>
      </c>
      <c r="K182" s="13">
        <v>0</v>
      </c>
    </row>
    <row r="183" spans="1:11">
      <c r="A183" s="15" t="str">
        <f>VLOOKUP(E183,Table1[[#All],[Campo]],1,0)</f>
        <v>sstnbl_ctgry</v>
      </c>
      <c r="B183" s="13" t="s">
        <v>1739</v>
      </c>
      <c r="C183" s="13" t="s">
        <v>1740</v>
      </c>
      <c r="D183" s="13" t="s">
        <v>1630</v>
      </c>
      <c r="E183" s="13" t="s">
        <v>1333</v>
      </c>
      <c r="F183" s="13" t="s">
        <v>1626</v>
      </c>
      <c r="G183" s="13" t="s">
        <v>1627</v>
      </c>
      <c r="H183" s="13" t="s">
        <v>621</v>
      </c>
      <c r="I183" s="13">
        <v>0</v>
      </c>
      <c r="J183" s="13">
        <v>0</v>
      </c>
      <c r="K183" s="13">
        <v>0</v>
      </c>
    </row>
    <row r="184" spans="1:11">
      <c r="A184" s="15" t="str">
        <f>VLOOKUP(E184,Table1[[#All],[Campo]],1,0)</f>
        <v>grss_intrst_incm</v>
      </c>
      <c r="B184" s="13" t="s">
        <v>1741</v>
      </c>
      <c r="C184" s="13" t="s">
        <v>1742</v>
      </c>
      <c r="D184" s="13" t="s">
        <v>1625</v>
      </c>
      <c r="E184" s="13" t="s">
        <v>1440</v>
      </c>
      <c r="F184" s="13" t="s">
        <v>1626</v>
      </c>
      <c r="G184" s="13" t="s">
        <v>1627</v>
      </c>
      <c r="H184" s="13" t="s">
        <v>621</v>
      </c>
      <c r="I184" s="13">
        <v>0</v>
      </c>
      <c r="J184" s="13">
        <v>0</v>
      </c>
      <c r="K184" s="13">
        <v>0</v>
      </c>
    </row>
    <row r="185" spans="1:11">
      <c r="A185" s="15" t="str">
        <f>VLOOKUP(E185,Table1[[#All],[Campo]],1,0)</f>
        <v>grss_intrst_incm</v>
      </c>
      <c r="B185" s="13" t="s">
        <v>1743</v>
      </c>
      <c r="C185" s="13" t="s">
        <v>1744</v>
      </c>
      <c r="D185" s="13" t="s">
        <v>1625</v>
      </c>
      <c r="E185" s="13" t="s">
        <v>1440</v>
      </c>
      <c r="F185" s="13" t="s">
        <v>1626</v>
      </c>
      <c r="G185" s="13" t="s">
        <v>1627</v>
      </c>
      <c r="H185" s="13" t="s">
        <v>621</v>
      </c>
      <c r="I185" s="13">
        <v>0</v>
      </c>
      <c r="J185" s="13">
        <v>0</v>
      </c>
      <c r="K185" s="13">
        <v>0</v>
      </c>
    </row>
    <row r="186" spans="1:11">
      <c r="A186" s="15" t="s">
        <v>1441</v>
      </c>
      <c r="B186" s="13" t="s">
        <v>1745</v>
      </c>
      <c r="C186" s="13" t="s">
        <v>1746</v>
      </c>
      <c r="D186" s="13" t="s">
        <v>1625</v>
      </c>
      <c r="E186" s="13" t="s">
        <v>1444</v>
      </c>
      <c r="F186" s="13" t="s">
        <v>1626</v>
      </c>
      <c r="G186" s="13" t="s">
        <v>1627</v>
      </c>
      <c r="H186" s="13" t="s">
        <v>621</v>
      </c>
      <c r="I186" s="13">
        <v>0</v>
      </c>
      <c r="J186" s="13">
        <v>0</v>
      </c>
      <c r="K186" s="13">
        <v>0</v>
      </c>
    </row>
    <row r="187" spans="1:11">
      <c r="A187" s="15" t="s">
        <v>1441</v>
      </c>
      <c r="B187" s="13" t="s">
        <v>1747</v>
      </c>
      <c r="C187" s="13" t="s">
        <v>1748</v>
      </c>
      <c r="D187" s="13" t="s">
        <v>1625</v>
      </c>
      <c r="E187" s="13" t="s">
        <v>1444</v>
      </c>
      <c r="F187" s="13" t="s">
        <v>1626</v>
      </c>
      <c r="G187" s="13" t="s">
        <v>1627</v>
      </c>
      <c r="H187" s="13" t="s">
        <v>621</v>
      </c>
      <c r="I187" s="13">
        <v>0</v>
      </c>
      <c r="J187" s="13">
        <v>0</v>
      </c>
      <c r="K187" s="13">
        <v>0</v>
      </c>
    </row>
    <row r="188" spans="1:11">
      <c r="A188" s="15" t="e">
        <f>VLOOKUP(E188,Table1[[#All],[Campo]],1,0)</f>
        <v>#N/A</v>
      </c>
      <c r="B188" s="13" t="s">
        <v>1749</v>
      </c>
      <c r="C188" s="13" t="s">
        <v>1750</v>
      </c>
      <c r="D188" s="13" t="s">
        <v>1625</v>
      </c>
      <c r="E188" s="13" t="s">
        <v>1455</v>
      </c>
      <c r="F188" s="13" t="s">
        <v>1626</v>
      </c>
      <c r="G188" s="13" t="s">
        <v>1627</v>
      </c>
      <c r="H188" s="13" t="s">
        <v>621</v>
      </c>
      <c r="I188" s="13">
        <v>0</v>
      </c>
      <c r="J188" s="13">
        <v>0</v>
      </c>
      <c r="K188" s="13">
        <v>0</v>
      </c>
    </row>
    <row r="189" spans="1:11">
      <c r="A189" s="15" t="e">
        <f>VLOOKUP(E189,Table1[[#All],[Campo]],1,0)</f>
        <v>#N/A</v>
      </c>
      <c r="B189" s="13" t="s">
        <v>1751</v>
      </c>
      <c r="C189" s="13" t="s">
        <v>1752</v>
      </c>
      <c r="D189" s="13" t="s">
        <v>1625</v>
      </c>
      <c r="E189" s="13" t="s">
        <v>1455</v>
      </c>
      <c r="F189" s="13" t="s">
        <v>1626</v>
      </c>
      <c r="G189" s="13" t="s">
        <v>1627</v>
      </c>
      <c r="H189" s="13" t="s">
        <v>621</v>
      </c>
      <c r="I189" s="13">
        <v>277518</v>
      </c>
      <c r="J189" s="13">
        <v>0</v>
      </c>
      <c r="K189" s="13">
        <v>0</v>
      </c>
    </row>
    <row r="190" spans="1:11">
      <c r="A190" s="15" t="e">
        <f>VLOOKUP(E190,Table1[[#All],[Campo]],1,0)</f>
        <v>#N/A</v>
      </c>
      <c r="B190" s="13" t="s">
        <v>1753</v>
      </c>
      <c r="C190" s="13" t="s">
        <v>1754</v>
      </c>
      <c r="D190" s="13" t="s">
        <v>1625</v>
      </c>
      <c r="E190" s="13" t="s">
        <v>1455</v>
      </c>
      <c r="F190" s="13" t="s">
        <v>1626</v>
      </c>
      <c r="G190" s="13" t="s">
        <v>1627</v>
      </c>
      <c r="H190" s="13" t="s">
        <v>621</v>
      </c>
      <c r="I190" s="13">
        <v>1724892</v>
      </c>
      <c r="J190" s="13">
        <v>0</v>
      </c>
      <c r="K190" s="13">
        <v>0</v>
      </c>
    </row>
    <row r="191" spans="1:11">
      <c r="A191" s="15" t="s">
        <v>1456</v>
      </c>
      <c r="B191" s="13" t="s">
        <v>1755</v>
      </c>
      <c r="C191" s="13" t="s">
        <v>1756</v>
      </c>
      <c r="D191" s="13" t="s">
        <v>1625</v>
      </c>
      <c r="E191" s="13" t="s">
        <v>1459</v>
      </c>
      <c r="F191" s="13" t="s">
        <v>1626</v>
      </c>
      <c r="G191" s="13" t="s">
        <v>1627</v>
      </c>
      <c r="H191" s="13" t="s">
        <v>621</v>
      </c>
      <c r="I191" s="13">
        <v>0</v>
      </c>
      <c r="J191" s="13">
        <v>0</v>
      </c>
      <c r="K191" s="13">
        <v>0</v>
      </c>
    </row>
    <row r="192" spans="1:11">
      <c r="A192" s="15" t="s">
        <v>1456</v>
      </c>
      <c r="B192" s="13" t="s">
        <v>1757</v>
      </c>
      <c r="C192" s="13" t="s">
        <v>1758</v>
      </c>
      <c r="D192" s="13" t="s">
        <v>1625</v>
      </c>
      <c r="E192" s="13" t="s">
        <v>1459</v>
      </c>
      <c r="F192" s="13" t="s">
        <v>1626</v>
      </c>
      <c r="G192" s="13" t="s">
        <v>1627</v>
      </c>
      <c r="H192" s="13" t="s">
        <v>621</v>
      </c>
      <c r="I192" s="13">
        <v>0</v>
      </c>
      <c r="J192" s="13">
        <v>0</v>
      </c>
      <c r="K192" s="13">
        <v>0</v>
      </c>
    </row>
    <row r="193" spans="1:11">
      <c r="A193" s="15" t="e">
        <f>VLOOKUP(E193,Table1[[#All],[Campo]],1,0)</f>
        <v>#N/A</v>
      </c>
      <c r="B193" s="13" t="s">
        <v>1759</v>
      </c>
      <c r="C193" s="13" t="s">
        <v>1760</v>
      </c>
      <c r="D193" s="13" t="s">
        <v>1625</v>
      </c>
      <c r="E193" s="13" t="s">
        <v>1462</v>
      </c>
      <c r="F193" s="13" t="s">
        <v>1626</v>
      </c>
      <c r="G193" s="13" t="s">
        <v>1627</v>
      </c>
      <c r="H193" s="13" t="s">
        <v>621</v>
      </c>
      <c r="I193" s="13">
        <v>0</v>
      </c>
      <c r="J193" s="13">
        <v>0</v>
      </c>
      <c r="K193" s="13">
        <v>0</v>
      </c>
    </row>
    <row r="194" spans="1:11">
      <c r="A194" s="15" t="e">
        <f>VLOOKUP(E194,Table1[[#All],[Campo]],1,0)</f>
        <v>#N/A</v>
      </c>
      <c r="B194" s="13" t="s">
        <v>1761</v>
      </c>
      <c r="C194" s="13" t="s">
        <v>1762</v>
      </c>
      <c r="D194" s="13" t="s">
        <v>1625</v>
      </c>
      <c r="E194" s="13" t="s">
        <v>1462</v>
      </c>
      <c r="F194" s="13" t="s">
        <v>1626</v>
      </c>
      <c r="G194" s="13" t="s">
        <v>1627</v>
      </c>
      <c r="H194" s="13" t="s">
        <v>621</v>
      </c>
      <c r="I194" s="13">
        <v>0</v>
      </c>
      <c r="J194" s="13">
        <v>0</v>
      </c>
      <c r="K194" s="13">
        <v>0</v>
      </c>
    </row>
    <row r="195" spans="1:11">
      <c r="A195" s="15" t="e">
        <f>VLOOKUP(E195,Table1[[#All],[Campo]],1,0)</f>
        <v>#N/A</v>
      </c>
      <c r="B195" s="13" t="s">
        <v>1763</v>
      </c>
      <c r="C195" s="13" t="s">
        <v>1764</v>
      </c>
      <c r="D195" s="13" t="s">
        <v>1625</v>
      </c>
      <c r="E195" s="13" t="s">
        <v>1467</v>
      </c>
      <c r="F195" s="13" t="s">
        <v>1626</v>
      </c>
      <c r="G195" s="13" t="s">
        <v>1627</v>
      </c>
      <c r="H195" s="13" t="s">
        <v>621</v>
      </c>
      <c r="I195" s="13">
        <v>0</v>
      </c>
      <c r="J195" s="13">
        <v>0</v>
      </c>
      <c r="K195" s="13">
        <v>0</v>
      </c>
    </row>
    <row r="196" spans="1:11">
      <c r="A196" s="15" t="e">
        <f>VLOOKUP(E196,Table1[[#All],[Campo]],1,0)</f>
        <v>#N/A</v>
      </c>
      <c r="B196" s="13" t="s">
        <v>1765</v>
      </c>
      <c r="C196" s="13" t="s">
        <v>1766</v>
      </c>
      <c r="D196" s="13" t="s">
        <v>1625</v>
      </c>
      <c r="E196" s="13" t="s">
        <v>1467</v>
      </c>
      <c r="F196" s="13" t="s">
        <v>1626</v>
      </c>
      <c r="G196" s="13" t="s">
        <v>1627</v>
      </c>
      <c r="H196" s="13" t="s">
        <v>621</v>
      </c>
      <c r="I196" s="13">
        <v>0</v>
      </c>
      <c r="J196" s="13">
        <v>0</v>
      </c>
      <c r="K196" s="13">
        <v>0</v>
      </c>
    </row>
    <row r="197" spans="1:11">
      <c r="A197" s="15" t="e">
        <f>VLOOKUP(E197,Table1[[#All],[Campo]],1,0)</f>
        <v>#N/A</v>
      </c>
      <c r="B197" s="13" t="s">
        <v>1767</v>
      </c>
      <c r="C197" s="13" t="s">
        <v>1768</v>
      </c>
      <c r="D197" s="13" t="s">
        <v>1625</v>
      </c>
      <c r="E197" s="13" t="s">
        <v>1470</v>
      </c>
      <c r="F197" s="13" t="s">
        <v>1626</v>
      </c>
      <c r="G197" s="13" t="s">
        <v>1627</v>
      </c>
      <c r="H197" s="13" t="s">
        <v>621</v>
      </c>
      <c r="I197" s="13">
        <v>0</v>
      </c>
      <c r="J197" s="13">
        <v>0</v>
      </c>
      <c r="K197" s="13">
        <v>0</v>
      </c>
    </row>
    <row r="198" spans="1:11">
      <c r="A198" s="15" t="e">
        <f>VLOOKUP(E198,Table1[[#All],[Campo]],1,0)</f>
        <v>#N/A</v>
      </c>
      <c r="B198" s="13" t="s">
        <v>1769</v>
      </c>
      <c r="C198" s="13" t="s">
        <v>1770</v>
      </c>
      <c r="D198" s="13" t="s">
        <v>1625</v>
      </c>
      <c r="E198" s="13" t="s">
        <v>1470</v>
      </c>
      <c r="F198" s="13" t="s">
        <v>1626</v>
      </c>
      <c r="G198" s="13" t="s">
        <v>1627</v>
      </c>
      <c r="H198" s="13" t="s">
        <v>621</v>
      </c>
      <c r="I198" s="13">
        <v>0</v>
      </c>
      <c r="J198" s="13">
        <v>0</v>
      </c>
      <c r="K198" s="13">
        <v>0</v>
      </c>
    </row>
    <row r="199" spans="1:11">
      <c r="A199" s="15" t="e">
        <f>VLOOKUP(E199,Table1[[#All],[Campo]],1,0)</f>
        <v>#N/A</v>
      </c>
      <c r="B199" s="13" t="s">
        <v>1771</v>
      </c>
      <c r="C199" s="13" t="s">
        <v>1772</v>
      </c>
      <c r="D199" s="13" t="s">
        <v>1625</v>
      </c>
      <c r="E199" s="13" t="s">
        <v>1473</v>
      </c>
      <c r="F199" s="13" t="s">
        <v>1626</v>
      </c>
      <c r="G199" s="13" t="s">
        <v>1627</v>
      </c>
      <c r="H199" s="13" t="s">
        <v>621</v>
      </c>
      <c r="I199" s="13">
        <v>0</v>
      </c>
      <c r="J199" s="13">
        <v>0</v>
      </c>
      <c r="K199" s="13">
        <v>0</v>
      </c>
    </row>
    <row r="200" spans="1:11">
      <c r="A200" s="15" t="e">
        <f>VLOOKUP(E200,Table1[[#All],[Campo]],1,0)</f>
        <v>#N/A</v>
      </c>
      <c r="B200" s="13" t="s">
        <v>1773</v>
      </c>
      <c r="C200" s="13" t="s">
        <v>1774</v>
      </c>
      <c r="D200" s="13" t="s">
        <v>1625</v>
      </c>
      <c r="E200" s="13" t="s">
        <v>1473</v>
      </c>
      <c r="F200" s="13" t="s">
        <v>1626</v>
      </c>
      <c r="G200" s="13" t="s">
        <v>1627</v>
      </c>
      <c r="H200" s="13" t="s">
        <v>621</v>
      </c>
      <c r="I200" s="13">
        <v>0</v>
      </c>
      <c r="J200" s="13">
        <v>0</v>
      </c>
      <c r="K200" s="13">
        <v>0</v>
      </c>
    </row>
    <row r="201" spans="1:11">
      <c r="A201" s="15" t="e">
        <f>VLOOKUP(E201,Table1[[#All],[Campo]],1,0)</f>
        <v>#N/A</v>
      </c>
      <c r="B201" s="13" t="s">
        <v>1775</v>
      </c>
      <c r="C201" s="13" t="s">
        <v>1776</v>
      </c>
      <c r="D201" s="13" t="s">
        <v>1625</v>
      </c>
      <c r="E201" s="13" t="s">
        <v>1473</v>
      </c>
      <c r="F201" s="13" t="s">
        <v>1626</v>
      </c>
      <c r="G201" s="13" t="s">
        <v>1627</v>
      </c>
      <c r="H201" s="13" t="s">
        <v>621</v>
      </c>
      <c r="I201" s="13">
        <v>0</v>
      </c>
      <c r="J201" s="13">
        <v>0</v>
      </c>
      <c r="K201" s="13">
        <v>0</v>
      </c>
    </row>
    <row r="202" spans="1:11">
      <c r="A202" s="15" t="e">
        <f>VLOOKUP(E202,Table1[[#All],[Campo]],1,0)</f>
        <v>#N/A</v>
      </c>
      <c r="B202" s="13" t="s">
        <v>1777</v>
      </c>
      <c r="C202" s="13" t="s">
        <v>1778</v>
      </c>
      <c r="D202" s="13" t="s">
        <v>1625</v>
      </c>
      <c r="E202" s="13" t="s">
        <v>1476</v>
      </c>
      <c r="F202" s="13" t="s">
        <v>1626</v>
      </c>
      <c r="G202" s="13" t="s">
        <v>1627</v>
      </c>
      <c r="H202" s="13" t="s">
        <v>621</v>
      </c>
      <c r="I202" s="13">
        <v>0</v>
      </c>
      <c r="J202" s="13">
        <v>0</v>
      </c>
      <c r="K202" s="13">
        <v>0</v>
      </c>
    </row>
    <row r="203" spans="1:11">
      <c r="A203" s="15" t="e">
        <f>VLOOKUP(E203,Table1[[#All],[Campo]],1,0)</f>
        <v>#N/A</v>
      </c>
      <c r="B203" s="13" t="s">
        <v>1779</v>
      </c>
      <c r="C203" s="13" t="s">
        <v>1780</v>
      </c>
      <c r="D203" s="13" t="s">
        <v>1625</v>
      </c>
      <c r="E203" s="13" t="s">
        <v>1479</v>
      </c>
      <c r="F203" s="13" t="s">
        <v>1626</v>
      </c>
      <c r="G203" s="13" t="s">
        <v>1627</v>
      </c>
      <c r="H203" s="13" t="s">
        <v>621</v>
      </c>
      <c r="I203" s="13">
        <v>0</v>
      </c>
      <c r="J203" s="13">
        <v>0</v>
      </c>
      <c r="K203" s="13">
        <v>0</v>
      </c>
    </row>
    <row r="204" spans="1:11">
      <c r="A204" s="15" t="s">
        <v>1480</v>
      </c>
      <c r="B204" s="13" t="s">
        <v>1781</v>
      </c>
      <c r="C204" s="13" t="s">
        <v>1782</v>
      </c>
      <c r="D204" s="13" t="s">
        <v>1625</v>
      </c>
      <c r="E204" s="13" t="s">
        <v>1483</v>
      </c>
      <c r="F204" s="13" t="s">
        <v>1626</v>
      </c>
      <c r="G204" s="13" t="s">
        <v>1627</v>
      </c>
      <c r="H204" s="13" t="s">
        <v>621</v>
      </c>
      <c r="I204" s="13">
        <v>0</v>
      </c>
      <c r="J204" s="13">
        <v>0</v>
      </c>
      <c r="K204" s="13">
        <v>0</v>
      </c>
    </row>
    <row r="205" spans="1:11">
      <c r="A205" s="15" t="s">
        <v>1480</v>
      </c>
      <c r="B205" s="13" t="s">
        <v>1783</v>
      </c>
      <c r="C205" s="13" t="s">
        <v>1784</v>
      </c>
      <c r="D205" s="13" t="s">
        <v>1625</v>
      </c>
      <c r="E205" s="13" t="s">
        <v>1483</v>
      </c>
      <c r="F205" s="13" t="s">
        <v>1626</v>
      </c>
      <c r="G205" s="13" t="s">
        <v>1627</v>
      </c>
      <c r="H205" s="13" t="s">
        <v>621</v>
      </c>
      <c r="I205" s="13">
        <v>0</v>
      </c>
      <c r="J205" s="13">
        <v>0</v>
      </c>
      <c r="K205" s="13">
        <v>0</v>
      </c>
    </row>
    <row r="206" spans="1:11">
      <c r="A206" s="15" t="s">
        <v>1480</v>
      </c>
      <c r="B206" s="13" t="s">
        <v>1785</v>
      </c>
      <c r="C206" s="13" t="s">
        <v>1786</v>
      </c>
      <c r="D206" s="13" t="s">
        <v>1625</v>
      </c>
      <c r="E206" s="13" t="s">
        <v>1483</v>
      </c>
      <c r="F206" s="13" t="s">
        <v>1626</v>
      </c>
      <c r="G206" s="13" t="s">
        <v>1627</v>
      </c>
      <c r="H206" s="13" t="s">
        <v>621</v>
      </c>
      <c r="I206" s="13">
        <v>0</v>
      </c>
      <c r="J206" s="13">
        <v>0</v>
      </c>
      <c r="K206" s="13">
        <v>0</v>
      </c>
    </row>
    <row r="207" spans="1:11">
      <c r="A207" s="15" t="s">
        <v>1484</v>
      </c>
      <c r="B207" s="13" t="s">
        <v>1787</v>
      </c>
      <c r="C207" s="13" t="s">
        <v>1788</v>
      </c>
      <c r="D207" s="13" t="s">
        <v>1625</v>
      </c>
      <c r="E207" s="13" t="s">
        <v>1487</v>
      </c>
      <c r="F207" s="13" t="s">
        <v>1626</v>
      </c>
      <c r="G207" s="13" t="s">
        <v>1627</v>
      </c>
      <c r="H207" s="13" t="s">
        <v>621</v>
      </c>
      <c r="I207" s="13">
        <v>0</v>
      </c>
      <c r="J207" s="13">
        <v>0</v>
      </c>
      <c r="K207" s="13">
        <v>0</v>
      </c>
    </row>
    <row r="208" spans="1:11">
      <c r="A208" s="15" t="s">
        <v>1484</v>
      </c>
      <c r="B208" s="13" t="s">
        <v>1789</v>
      </c>
      <c r="C208" s="13" t="s">
        <v>1790</v>
      </c>
      <c r="D208" s="13" t="s">
        <v>1625</v>
      </c>
      <c r="E208" s="13" t="s">
        <v>1487</v>
      </c>
      <c r="F208" s="13" t="s">
        <v>1626</v>
      </c>
      <c r="G208" s="13" t="s">
        <v>1627</v>
      </c>
      <c r="H208" s="13" t="s">
        <v>621</v>
      </c>
      <c r="I208" s="13">
        <v>0</v>
      </c>
      <c r="J208" s="13">
        <v>0</v>
      </c>
      <c r="K208" s="13">
        <v>0</v>
      </c>
    </row>
    <row r="209" spans="1:11">
      <c r="A209" s="15" t="s">
        <v>1484</v>
      </c>
      <c r="B209" s="13" t="s">
        <v>1791</v>
      </c>
      <c r="C209" s="13" t="s">
        <v>1792</v>
      </c>
      <c r="D209" s="13" t="s">
        <v>1625</v>
      </c>
      <c r="E209" s="13" t="s">
        <v>1487</v>
      </c>
      <c r="F209" s="13" t="s">
        <v>1626</v>
      </c>
      <c r="G209" s="13" t="s">
        <v>1627</v>
      </c>
      <c r="H209" s="13" t="s">
        <v>621</v>
      </c>
      <c r="I209" s="13">
        <v>0</v>
      </c>
      <c r="J209" s="13">
        <v>0</v>
      </c>
      <c r="K209" s="13">
        <v>0</v>
      </c>
    </row>
    <row r="210" spans="1:11">
      <c r="A210" s="15" t="e">
        <f>VLOOKUP(E210,Table1[[#All],[Campo]],1,0)</f>
        <v>#N/A</v>
      </c>
      <c r="B210" s="13" t="s">
        <v>1793</v>
      </c>
      <c r="C210" s="13" t="s">
        <v>1794</v>
      </c>
      <c r="D210" s="13" t="s">
        <v>1625</v>
      </c>
      <c r="E210" s="13" t="s">
        <v>1493</v>
      </c>
      <c r="F210" s="13" t="s">
        <v>1626</v>
      </c>
      <c r="G210" s="13" t="s">
        <v>1627</v>
      </c>
      <c r="H210" s="13" t="s">
        <v>621</v>
      </c>
      <c r="I210" s="13">
        <v>0</v>
      </c>
      <c r="J210" s="13">
        <v>0</v>
      </c>
      <c r="K210" s="13">
        <v>0</v>
      </c>
    </row>
    <row r="211" spans="1:11">
      <c r="A211" s="15" t="e">
        <f>VLOOKUP(E211,Table1[[#All],[Campo]],1,0)</f>
        <v>#N/A</v>
      </c>
      <c r="B211" s="13" t="s">
        <v>1795</v>
      </c>
      <c r="C211" s="13" t="s">
        <v>1796</v>
      </c>
      <c r="D211" s="13" t="s">
        <v>1625</v>
      </c>
      <c r="E211" s="13" t="s">
        <v>1493</v>
      </c>
      <c r="F211" s="13" t="s">
        <v>1626</v>
      </c>
      <c r="G211" s="13" t="s">
        <v>1627</v>
      </c>
      <c r="H211" s="13" t="s">
        <v>621</v>
      </c>
      <c r="I211" s="13">
        <v>0</v>
      </c>
      <c r="J211" s="13">
        <v>0</v>
      </c>
      <c r="K211" s="13">
        <v>0</v>
      </c>
    </row>
    <row r="212" spans="1:11">
      <c r="A212" s="15" t="e">
        <f>VLOOKUP(E212,Table1[[#All],[Campo]],1,0)</f>
        <v>#N/A</v>
      </c>
      <c r="B212" s="13" t="s">
        <v>1797</v>
      </c>
      <c r="C212" s="13" t="s">
        <v>1798</v>
      </c>
      <c r="D212" s="13" t="s">
        <v>1625</v>
      </c>
      <c r="E212" s="13" t="s">
        <v>1496</v>
      </c>
      <c r="F212" s="13" t="s">
        <v>1626</v>
      </c>
      <c r="G212" s="13" t="s">
        <v>1627</v>
      </c>
      <c r="H212" s="13" t="s">
        <v>621</v>
      </c>
      <c r="I212" s="13">
        <v>0</v>
      </c>
      <c r="J212" s="13">
        <v>0</v>
      </c>
      <c r="K212" s="13">
        <v>0</v>
      </c>
    </row>
    <row r="213" spans="1:11">
      <c r="A213" s="15" t="str">
        <f>VLOOKUP(E213,Table1[[#All],[Campo]],1,0)</f>
        <v>cod_soc</v>
      </c>
      <c r="B213" s="13" t="s">
        <v>1799</v>
      </c>
      <c r="C213" s="13" t="s">
        <v>1800</v>
      </c>
      <c r="D213" s="13" t="s">
        <v>1371</v>
      </c>
      <c r="E213" s="13" t="s">
        <v>1295</v>
      </c>
      <c r="F213" s="13" t="s">
        <v>1801</v>
      </c>
      <c r="G213" s="13" t="s">
        <v>1802</v>
      </c>
      <c r="H213" s="13" t="s">
        <v>621</v>
      </c>
      <c r="I213" s="13">
        <v>1096295</v>
      </c>
      <c r="J213" s="13">
        <v>0</v>
      </c>
      <c r="K213" s="13">
        <v>0</v>
      </c>
    </row>
    <row r="214" spans="1:11">
      <c r="A214" s="15" t="str">
        <f>VLOOKUP(E214,Table1[[#All],[Campo]],1,0)</f>
        <v>dt_rfrnc</v>
      </c>
      <c r="B214" s="13" t="s">
        <v>1803</v>
      </c>
      <c r="C214" s="13" t="s">
        <v>1804</v>
      </c>
      <c r="D214" s="13" t="s">
        <v>1371</v>
      </c>
      <c r="E214" s="13" t="s">
        <v>1300</v>
      </c>
      <c r="F214" s="13" t="s">
        <v>1801</v>
      </c>
      <c r="G214" s="13" t="s">
        <v>1802</v>
      </c>
      <c r="H214" s="13" t="s">
        <v>621</v>
      </c>
      <c r="I214" s="13">
        <v>1096295</v>
      </c>
      <c r="J214" s="13">
        <v>0</v>
      </c>
      <c r="K214" s="13">
        <v>0</v>
      </c>
    </row>
    <row r="215" spans="1:11">
      <c r="A215" s="15" t="str">
        <f>VLOOKUP(E215,Table1[[#All],[Campo]],1,0)</f>
        <v>cod_soc</v>
      </c>
      <c r="B215" s="13" t="s">
        <v>1805</v>
      </c>
      <c r="C215" s="13" t="s">
        <v>1806</v>
      </c>
      <c r="D215" s="13" t="s">
        <v>1378</v>
      </c>
      <c r="E215" s="13" t="s">
        <v>1295</v>
      </c>
      <c r="F215" s="13" t="s">
        <v>1801</v>
      </c>
      <c r="G215" s="13" t="s">
        <v>1807</v>
      </c>
      <c r="H215" s="13" t="s">
        <v>621</v>
      </c>
      <c r="I215" s="13">
        <v>2490665</v>
      </c>
      <c r="J215" s="13">
        <v>0</v>
      </c>
      <c r="K215" s="13">
        <v>0</v>
      </c>
    </row>
    <row r="216" spans="1:11">
      <c r="A216" s="15" t="str">
        <f>VLOOKUP(E216,Table1[[#All],[Campo]],1,0)</f>
        <v>dt_rfrnc</v>
      </c>
      <c r="B216" s="13" t="s">
        <v>1808</v>
      </c>
      <c r="C216" s="13" t="s">
        <v>1809</v>
      </c>
      <c r="D216" s="13" t="s">
        <v>1378</v>
      </c>
      <c r="E216" s="13" t="s">
        <v>1300</v>
      </c>
      <c r="F216" s="13" t="s">
        <v>1801</v>
      </c>
      <c r="G216" s="13" t="s">
        <v>1807</v>
      </c>
      <c r="H216" s="13" t="s">
        <v>621</v>
      </c>
      <c r="I216" s="13">
        <v>2490665</v>
      </c>
      <c r="J216" s="13">
        <v>0</v>
      </c>
      <c r="K216" s="13">
        <v>0</v>
      </c>
    </row>
    <row r="217" spans="1:11">
      <c r="A217" s="15" t="str">
        <f>VLOOKUP(E217,Table1[[#All],[Campo]],1,0)</f>
        <v>cod_soc</v>
      </c>
      <c r="B217" s="13" t="s">
        <v>1810</v>
      </c>
      <c r="C217" s="13" t="s">
        <v>1811</v>
      </c>
      <c r="D217" s="13" t="s">
        <v>1317</v>
      </c>
      <c r="E217" s="13" t="s">
        <v>1295</v>
      </c>
      <c r="F217" s="13" t="s">
        <v>1801</v>
      </c>
      <c r="G217" s="13" t="s">
        <v>1812</v>
      </c>
      <c r="H217" s="13" t="s">
        <v>621</v>
      </c>
      <c r="I217" s="13">
        <v>2003033</v>
      </c>
      <c r="J217" s="13">
        <v>0</v>
      </c>
      <c r="K217" s="13">
        <v>0</v>
      </c>
    </row>
    <row r="218" spans="1:11">
      <c r="A218" s="15" t="str">
        <f>VLOOKUP(E218,Table1[[#All],[Campo]],1,0)</f>
        <v>dt_rfrnc</v>
      </c>
      <c r="B218" s="13" t="s">
        <v>1813</v>
      </c>
      <c r="C218" s="13" t="s">
        <v>1814</v>
      </c>
      <c r="D218" s="13" t="s">
        <v>1317</v>
      </c>
      <c r="E218" s="13" t="s">
        <v>1300</v>
      </c>
      <c r="F218" s="13" t="s">
        <v>1801</v>
      </c>
      <c r="G218" s="13" t="s">
        <v>1812</v>
      </c>
      <c r="H218" s="13" t="s">
        <v>621</v>
      </c>
      <c r="I218" s="13">
        <v>2003033</v>
      </c>
      <c r="J218" s="13">
        <v>0</v>
      </c>
      <c r="K218" s="13">
        <v>0</v>
      </c>
    </row>
    <row r="219" spans="1:11">
      <c r="A219" s="15" t="str">
        <f>VLOOKUP(E219,Table1[[#All],[Campo]],1,0)</f>
        <v>cod_soc</v>
      </c>
      <c r="B219" s="13" t="s">
        <v>1815</v>
      </c>
      <c r="C219" s="13" t="s">
        <v>1816</v>
      </c>
      <c r="D219" s="13" t="s">
        <v>1368</v>
      </c>
      <c r="E219" s="13" t="s">
        <v>1295</v>
      </c>
      <c r="F219" s="13" t="s">
        <v>1801</v>
      </c>
      <c r="G219" s="13" t="s">
        <v>1817</v>
      </c>
      <c r="H219" s="13" t="s">
        <v>621</v>
      </c>
      <c r="I219" s="13">
        <v>731165</v>
      </c>
      <c r="J219" s="13">
        <v>0</v>
      </c>
      <c r="K219" s="13">
        <v>0</v>
      </c>
    </row>
    <row r="220" spans="1:11">
      <c r="A220" s="15" t="str">
        <f>VLOOKUP(E220,Table1[[#All],[Campo]],1,0)</f>
        <v>dt_rfrnc</v>
      </c>
      <c r="B220" s="13" t="s">
        <v>1818</v>
      </c>
      <c r="C220" s="13" t="s">
        <v>1819</v>
      </c>
      <c r="D220" s="13" t="s">
        <v>1368</v>
      </c>
      <c r="E220" s="13" t="s">
        <v>1300</v>
      </c>
      <c r="F220" s="13" t="s">
        <v>1801</v>
      </c>
      <c r="G220" s="13" t="s">
        <v>1817</v>
      </c>
      <c r="H220" s="13" t="s">
        <v>621</v>
      </c>
      <c r="I220" s="13">
        <v>731165</v>
      </c>
      <c r="J220" s="13">
        <v>0</v>
      </c>
      <c r="K220" s="13">
        <v>0</v>
      </c>
    </row>
    <row r="221" spans="1:11">
      <c r="A221" s="15" t="str">
        <f>VLOOKUP(E221,Table1[[#All],[Campo]],1,0)</f>
        <v>cod_soc</v>
      </c>
      <c r="B221" s="13" t="s">
        <v>1820</v>
      </c>
      <c r="C221" s="13" t="s">
        <v>1821</v>
      </c>
      <c r="D221" s="13" t="s">
        <v>1533</v>
      </c>
      <c r="E221" s="13" t="s">
        <v>1295</v>
      </c>
      <c r="F221" s="13" t="s">
        <v>1801</v>
      </c>
      <c r="G221" s="13" t="s">
        <v>1822</v>
      </c>
      <c r="H221" s="13" t="s">
        <v>621</v>
      </c>
      <c r="I221" s="13">
        <v>456960</v>
      </c>
      <c r="J221" s="13">
        <v>0</v>
      </c>
      <c r="K221" s="13">
        <v>0</v>
      </c>
    </row>
    <row r="222" spans="1:11">
      <c r="A222" s="15" t="str">
        <f>VLOOKUP(E222,Table1[[#All],[Campo]],1,0)</f>
        <v>dt_rfrnc</v>
      </c>
      <c r="B222" s="13" t="s">
        <v>1823</v>
      </c>
      <c r="C222" s="13" t="s">
        <v>1824</v>
      </c>
      <c r="D222" s="13" t="s">
        <v>1533</v>
      </c>
      <c r="E222" s="13" t="s">
        <v>1300</v>
      </c>
      <c r="F222" s="13" t="s">
        <v>1801</v>
      </c>
      <c r="G222" s="13" t="s">
        <v>1822</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3.8" outlineLevelRow="1" outlineLevelCol="1"/>
  <cols>
    <col min="1" max="1" width="2.59765625" customWidth="1"/>
    <col min="2" max="2" width="9.59765625" customWidth="1"/>
    <col min="3" max="3" width="19.59765625" customWidth="1"/>
    <col min="4" max="4" width="14.796875" hidden="1" customWidth="1"/>
    <col min="5" max="5" width="39.59765625" customWidth="1"/>
    <col min="6" max="6" width="23.09765625" bestFit="1" customWidth="1"/>
    <col min="7" max="7" width="11.296875" customWidth="1"/>
    <col min="8" max="8" width="30.59765625" customWidth="1"/>
    <col min="9" max="9" width="27.59765625" hidden="1" customWidth="1"/>
    <col min="10" max="11" width="21" hidden="1" customWidth="1"/>
    <col min="12" max="12" width="21" style="172" hidden="1" customWidth="1"/>
    <col min="13" max="13" width="19" style="172" hidden="1" customWidth="1"/>
    <col min="14" max="14" width="19" style="172" customWidth="1"/>
    <col min="15" max="17" width="17.796875" style="240" customWidth="1"/>
    <col min="18" max="18" width="52.59765625" style="253" customWidth="1"/>
    <col min="19" max="19" width="6.296875" hidden="1" customWidth="1"/>
    <col min="20" max="22" width="8.59765625" hidden="1" customWidth="1"/>
    <col min="23" max="38" width="5.59765625" customWidth="1"/>
    <col min="39" max="39" width="9.765625E-2" customWidth="1"/>
    <col min="40" max="40" width="5.59765625" customWidth="1"/>
    <col min="41" max="44" width="5.59765625" hidden="1" customWidth="1" outlineLevel="1"/>
    <col min="45" max="45" width="5.59765625" customWidth="1" collapsed="1"/>
    <col min="46" max="49" width="5.59765625" hidden="1" customWidth="1" outlineLevel="1"/>
    <col min="50" max="50" width="5.59765625" customWidth="1" collapsed="1"/>
    <col min="51" max="54" width="5.59765625" hidden="1" customWidth="1" outlineLevel="1"/>
    <col min="55" max="55" width="5.59765625" customWidth="1" collapsed="1"/>
    <col min="56" max="59" width="5.59765625" hidden="1" customWidth="1" outlineLevel="1"/>
    <col min="60" max="60" width="5.59765625" customWidth="1" collapsed="1"/>
    <col min="61" max="64" width="5.59765625" hidden="1" customWidth="1" outlineLevel="1"/>
    <col min="65" max="65" width="5.59765625" customWidth="1" collapsed="1"/>
    <col min="66" max="66" width="5.59765625" customWidth="1"/>
    <col min="67" max="69" width="5.59765625" hidden="1" customWidth="1" outlineLevel="1"/>
    <col min="70" max="70" width="5.59765625" customWidth="1" collapsed="1"/>
    <col min="71" max="74" width="5.59765625" hidden="1" customWidth="1" outlineLevel="1"/>
    <col min="75" max="75" width="5.59765625" customWidth="1" collapsed="1"/>
    <col min="76" max="79" width="5.59765625" hidden="1" customWidth="1" outlineLevel="1"/>
    <col min="80" max="80" width="5.59765625" customWidth="1" collapsed="1"/>
    <col min="81" max="84" width="5.59765625" hidden="1" customWidth="1" outlineLevel="1"/>
    <col min="85" max="85" width="5.59765625" customWidth="1" collapsed="1"/>
    <col min="86" max="86" width="5.59765625" hidden="1" customWidth="1" outlineLevel="1"/>
    <col min="87" max="87" width="5.59765625" customWidth="1" collapsed="1"/>
    <col min="88" max="88" width="8.59765625" customWidth="1"/>
    <col min="89" max="93" width="0" hidden="1" customWidth="1"/>
    <col min="94" max="16384" width="8.59765625" hidden="1"/>
  </cols>
  <sheetData>
    <row r="1" spans="1:87" ht="16.350000000000001"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1915</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1852</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1853</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7.399999999999999">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2">
      <c r="A15" s="254"/>
      <c r="B15" s="254"/>
      <c r="C15" s="254"/>
      <c r="D15" s="254"/>
      <c r="E15" s="254"/>
      <c r="F15" s="254"/>
      <c r="G15" s="254"/>
      <c r="H15" s="254"/>
      <c r="I15" s="256" t="s">
        <v>1928</v>
      </c>
      <c r="J15" s="256" t="s">
        <v>1928</v>
      </c>
      <c r="K15" s="256" t="s">
        <v>1928</v>
      </c>
      <c r="L15" s="256" t="s">
        <v>1928</v>
      </c>
      <c r="M15" s="256" t="s">
        <v>1928</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7.399999999999999">
      <c r="A16" s="263"/>
      <c r="B16" s="205" t="s">
        <v>8</v>
      </c>
      <c r="C16" s="206" t="s">
        <v>9</v>
      </c>
      <c r="D16" s="206" t="s">
        <v>10</v>
      </c>
      <c r="E16" s="206" t="s">
        <v>11</v>
      </c>
      <c r="F16" s="206" t="s">
        <v>1885</v>
      </c>
      <c r="G16" s="206" t="s">
        <v>12</v>
      </c>
      <c r="H16" s="206" t="s">
        <v>636</v>
      </c>
      <c r="I16" s="308" t="s">
        <v>1854</v>
      </c>
      <c r="J16" s="308" t="s">
        <v>1930</v>
      </c>
      <c r="K16" s="207" t="s">
        <v>1931</v>
      </c>
      <c r="L16" s="308" t="s">
        <v>1913</v>
      </c>
      <c r="M16" s="308" t="s">
        <v>1914</v>
      </c>
      <c r="N16" s="308" t="s">
        <v>1929</v>
      </c>
      <c r="O16" s="206" t="s">
        <v>1911</v>
      </c>
      <c r="P16" s="206" t="s">
        <v>1912</v>
      </c>
      <c r="Q16" s="206" t="s">
        <v>1916</v>
      </c>
      <c r="R16" s="309" t="s">
        <v>22</v>
      </c>
      <c r="S16" s="209" t="s">
        <v>1160</v>
      </c>
      <c r="T16" s="209" t="s">
        <v>1855</v>
      </c>
      <c r="U16" s="209" t="s">
        <v>1856</v>
      </c>
      <c r="V16" s="208" t="s">
        <v>1857</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1886</v>
      </c>
      <c r="G17" s="231">
        <f>COUNTA(G18)</f>
        <v>1</v>
      </c>
      <c r="H17" s="285" t="s">
        <v>1918</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2"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1910</v>
      </c>
      <c r="G19" s="231">
        <f>COUNTA(G20:G27)</f>
        <v>8</v>
      </c>
      <c r="H19" s="285" t="s">
        <v>1918</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2"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1859</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2"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1859</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2"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1859</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2"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1859</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2"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1859</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2"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1859</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2"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1859</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2"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1859</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1886</v>
      </c>
      <c r="G28" s="231">
        <f>COUNTA(G29:G43)</f>
        <v>15</v>
      </c>
      <c r="H28" s="285" t="s">
        <v>1918</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2"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2"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2"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2"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2"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2"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2"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2"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2"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2"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2"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2"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2"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2"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2"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1950</v>
      </c>
      <c r="G44" s="231">
        <f>COUNTA(G45:G45)</f>
        <v>1</v>
      </c>
      <c r="H44" s="284" t="s">
        <v>1947</v>
      </c>
      <c r="I44" s="266" t="s">
        <v>38</v>
      </c>
      <c r="J44" s="267">
        <f>MIN(J45)</f>
        <v>45603</v>
      </c>
      <c r="K44" s="267">
        <f>MIN(K45)</f>
        <v>45604</v>
      </c>
      <c r="L44" s="267">
        <f>MIN(L45:L224)</f>
        <v>45600</v>
      </c>
      <c r="M44" s="267">
        <f>MIN(M45:M224)</f>
        <v>45600</v>
      </c>
      <c r="N44" s="312" t="s">
        <v>1865</v>
      </c>
      <c r="O44" s="304" t="e">
        <f>SUMPRODUCT(O45,U45)/SUM(U45)</f>
        <v>#N/A</v>
      </c>
      <c r="P44" s="304">
        <f ca="1">SUMPRODUCT(P45,U45)/SUM(U45)</f>
        <v>1</v>
      </c>
      <c r="Q44" s="238" t="e">
        <f t="shared" ref="Q44:Q49" ca="1" si="15">O44-P44</f>
        <v>#N/A</v>
      </c>
      <c r="R44" s="252" t="s">
        <v>1966</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2"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2">
      <c r="A46" s="264"/>
      <c r="B46" s="141" t="s">
        <v>26</v>
      </c>
      <c r="C46" s="137" t="s">
        <v>310</v>
      </c>
      <c r="D46" s="133"/>
      <c r="E46" s="230" t="s">
        <v>331</v>
      </c>
      <c r="F46" s="230" t="s">
        <v>1886</v>
      </c>
      <c r="G46" s="231">
        <f>COUNTA(G47:G49)</f>
        <v>3</v>
      </c>
      <c r="H46" s="285" t="s">
        <v>1918</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2"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1859</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2"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1859</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2"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1859</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1863</v>
      </c>
      <c r="F50" s="230" t="s">
        <v>1910</v>
      </c>
      <c r="G50" s="231">
        <f>COUNTA(G51:G60)</f>
        <v>10</v>
      </c>
      <c r="H50" s="285" t="s">
        <v>1918</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1927</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2" outlineLevel="1">
      <c r="A51" s="264" t="str">
        <f t="shared" ref="A51:A60" si="17">E51&amp;G51</f>
        <v>lt827_mthd_usd_instrmntambito</v>
      </c>
      <c r="B51" s="141" t="s">
        <v>26</v>
      </c>
      <c r="C51" s="137" t="s">
        <v>26</v>
      </c>
      <c r="D51" s="226" t="s">
        <v>40</v>
      </c>
      <c r="E51" s="229" t="s">
        <v>1863</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2" outlineLevel="1">
      <c r="A52" s="264" t="str">
        <f t="shared" si="17"/>
        <v>lt827_mthd_usd_instrmntref_date</v>
      </c>
      <c r="B52" s="141" t="s">
        <v>26</v>
      </c>
      <c r="C52" s="137" t="s">
        <v>26</v>
      </c>
      <c r="D52" s="226" t="s">
        <v>40</v>
      </c>
      <c r="E52" s="229" t="s">
        <v>1863</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2" outlineLevel="1">
      <c r="A53" s="264" t="str">
        <f t="shared" si="17"/>
        <v>lt827_mthd_usd_instrmntordem</v>
      </c>
      <c r="B53" s="141" t="s">
        <v>26</v>
      </c>
      <c r="C53" s="137" t="s">
        <v>26</v>
      </c>
      <c r="D53" s="226" t="s">
        <v>40</v>
      </c>
      <c r="E53" s="229" t="s">
        <v>1863</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2" outlineLevel="1">
      <c r="A54" s="264" t="str">
        <f t="shared" si="17"/>
        <v>lt827_mthd_usd_instrmnttabela</v>
      </c>
      <c r="B54" s="141" t="s">
        <v>26</v>
      </c>
      <c r="C54" s="137" t="s">
        <v>26</v>
      </c>
      <c r="D54" s="226" t="s">
        <v>40</v>
      </c>
      <c r="E54" s="229" t="s">
        <v>1863</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2" outlineLevel="1">
      <c r="A55" s="264" t="str">
        <f t="shared" si="17"/>
        <v>lt827_mthd_usd_instrmntorigem_scp1_emss</v>
      </c>
      <c r="B55" s="141" t="s">
        <v>26</v>
      </c>
      <c r="C55" s="137" t="s">
        <v>26</v>
      </c>
      <c r="D55" s="226" t="s">
        <v>40</v>
      </c>
      <c r="E55" s="229" t="s">
        <v>1863</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2" outlineLevel="1">
      <c r="A56" s="264" t="str">
        <f t="shared" si="17"/>
        <v>lt827_mthd_usd_instrmntorigem_scp2_emss</v>
      </c>
      <c r="B56" s="141" t="s">
        <v>26</v>
      </c>
      <c r="C56" s="137" t="s">
        <v>26</v>
      </c>
      <c r="D56" s="226" t="s">
        <v>40</v>
      </c>
      <c r="E56" s="229" t="s">
        <v>1863</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2" outlineLevel="1">
      <c r="A57" s="264" t="str">
        <f t="shared" si="17"/>
        <v>lt827_mthd_usd_instrmntorigem_scp3_emss</v>
      </c>
      <c r="B57" s="141" t="s">
        <v>26</v>
      </c>
      <c r="C57" s="137" t="s">
        <v>26</v>
      </c>
      <c r="D57" s="226" t="s">
        <v>40</v>
      </c>
      <c r="E57" s="229" t="s">
        <v>1863</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2" outlineLevel="1">
      <c r="A58" s="264" t="str">
        <f t="shared" si="17"/>
        <v>lt827_mthd_usd_instrmntmthd_usd_instrmnt_scp_1</v>
      </c>
      <c r="B58" s="141" t="s">
        <v>26</v>
      </c>
      <c r="C58" s="137" t="s">
        <v>26</v>
      </c>
      <c r="D58" s="226" t="s">
        <v>40</v>
      </c>
      <c r="E58" s="229" t="s">
        <v>1863</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2" outlineLevel="1">
      <c r="A59" s="264" t="str">
        <f t="shared" si="17"/>
        <v>lt827_mthd_usd_instrmntmthd_usd_instrmnt_scp_2</v>
      </c>
      <c r="B59" s="141" t="s">
        <v>26</v>
      </c>
      <c r="C59" s="137" t="s">
        <v>26</v>
      </c>
      <c r="D59" s="226" t="s">
        <v>40</v>
      </c>
      <c r="E59" s="229" t="s">
        <v>1863</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2" outlineLevel="1">
      <c r="A60" s="264" t="str">
        <f t="shared" si="17"/>
        <v>lt827_mthd_usd_instrmntmthd_usd_instrmnt_scp_3</v>
      </c>
      <c r="B60" s="141" t="s">
        <v>26</v>
      </c>
      <c r="C60" s="137" t="s">
        <v>26</v>
      </c>
      <c r="D60" s="226" t="s">
        <v>40</v>
      </c>
      <c r="E60" s="229" t="s">
        <v>1863</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1886</v>
      </c>
      <c r="G61" s="231">
        <f>COUNTA(G62:G76)</f>
        <v>15</v>
      </c>
      <c r="H61" s="285" t="s">
        <v>1918</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1927</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2"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2"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2"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2"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2"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2"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2"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2"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2"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2"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2"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2"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2"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2"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2"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1223</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1907</v>
      </c>
      <c r="G77" s="231">
        <f>COUNTA(G78:G79)</f>
        <v>2</v>
      </c>
      <c r="H77" s="285" t="s">
        <v>1918</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1927</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2"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2"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 customHeight="1" collapsed="1">
      <c r="A80" s="264"/>
      <c r="B80" s="141" t="s">
        <v>26</v>
      </c>
      <c r="C80" s="137" t="s">
        <v>26</v>
      </c>
      <c r="D80" s="133"/>
      <c r="E80" s="232" t="s">
        <v>368</v>
      </c>
      <c r="F80" s="230" t="s">
        <v>1886</v>
      </c>
      <c r="G80" s="231">
        <f>COUNTA(G81:G82)</f>
        <v>2</v>
      </c>
      <c r="H80" s="285" t="s">
        <v>1918</v>
      </c>
      <c r="I80" s="266" t="s">
        <v>38</v>
      </c>
      <c r="J80" s="267">
        <f>MIN(J81:J82)</f>
        <v>45596</v>
      </c>
      <c r="K80" s="267">
        <f>MIN(K81:K82)</f>
        <v>45596</v>
      </c>
      <c r="L80" s="267">
        <f>MIN(L81:L82)</f>
        <v>45629</v>
      </c>
      <c r="M80" s="268">
        <f>MAX(M81:M82)</f>
        <v>45630</v>
      </c>
      <c r="N80" s="312">
        <f t="array" ref="N80">MAX(IF(W80:CI80&gt;0,$W$16:$CI$16))</f>
        <v>45632</v>
      </c>
      <c r="O80" s="311">
        <f>SUMPRODUCT(O81:O82,U81:U82)/SUM(U81:U82)</f>
        <v>0.25</v>
      </c>
      <c r="P80" s="311">
        <f ca="1">SUMPRODUCT(P81:P82,U81:U82)/SUM(U81:U82)</f>
        <v>1</v>
      </c>
      <c r="Q80" s="303">
        <f t="shared" ref="Q80:Q127" ca="1" si="26">O80-P80</f>
        <v>-0.75</v>
      </c>
      <c r="R80" s="329" t="s">
        <v>1938</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2" outlineLevel="1">
      <c r="A81" s="264" t="str">
        <f>E81&amp;G81</f>
        <v>lt004_protectionflg_act_physcl_rsk</v>
      </c>
      <c r="B81" s="141" t="s">
        <v>26</v>
      </c>
      <c r="C81" s="137" t="s">
        <v>26</v>
      </c>
      <c r="D81" s="226" t="s">
        <v>40</v>
      </c>
      <c r="E81" s="229" t="s">
        <v>368</v>
      </c>
      <c r="F81" s="229"/>
      <c r="G81" s="233" t="s">
        <v>357</v>
      </c>
      <c r="H81" s="226" t="str">
        <f>VLOOKUP(A81,'2. Status Detalhe Campos FY24'!$A$7:$G$731,7,0)</f>
        <v>2.1 Em Teste</v>
      </c>
      <c r="I81" s="314" t="s">
        <v>38</v>
      </c>
      <c r="J81" s="313">
        <v>45596</v>
      </c>
      <c r="K81" s="313">
        <v>45596</v>
      </c>
      <c r="L81" s="280">
        <f t="array" ref="L81">MIN(IF(W81:CI81&gt;0,$W$16:$CI$16))</f>
        <v>45629</v>
      </c>
      <c r="M81" s="281">
        <f t="array" ref="M81">MAX(IF(W81:CI81&gt;0,$W$16:$CI$16))</f>
        <v>45629</v>
      </c>
      <c r="N81" s="281"/>
      <c r="O81" s="239">
        <f>VLOOKUP(H81,Auxiliar!$B$16:$E$24,4,0)</f>
        <v>0.25</v>
      </c>
      <c r="P81" s="239">
        <f ca="1">IF(TODAY()&lt;=L81,0,MIN((TODAY()-L81)/(M81-L81+1),100%))</f>
        <v>1</v>
      </c>
      <c r="Q81" s="239">
        <f t="shared" ca="1" si="26"/>
        <v>-0.75</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2" outlineLevel="1">
      <c r="A82" s="264" t="str">
        <f>E82&amp;G82</f>
        <v>lt004_protectionflg_chrnc_physcl_rsk</v>
      </c>
      <c r="B82" s="141" t="s">
        <v>26</v>
      </c>
      <c r="C82" s="137" t="s">
        <v>26</v>
      </c>
      <c r="D82" s="226" t="s">
        <v>40</v>
      </c>
      <c r="E82" s="229" t="s">
        <v>368</v>
      </c>
      <c r="F82" s="229"/>
      <c r="G82" s="233" t="s">
        <v>358</v>
      </c>
      <c r="H82" s="226" t="str">
        <f>VLOOKUP(A82,'2. Status Detalhe Campos FY24'!$A$7:$G$731,7,0)</f>
        <v>2.1 Em Teste</v>
      </c>
      <c r="I82" s="314" t="s">
        <v>38</v>
      </c>
      <c r="J82" s="313">
        <v>45596</v>
      </c>
      <c r="K82" s="313">
        <v>45596</v>
      </c>
      <c r="L82" s="280">
        <f t="array" ref="L82">MIN(IF(W82:CI82&gt;0,$W$16:$CI$16))</f>
        <v>45630</v>
      </c>
      <c r="M82" s="281">
        <f t="array" ref="M82">MAX(IF(W82:CI82&gt;0,$W$16:$CI$16))</f>
        <v>45630</v>
      </c>
      <c r="N82" s="281"/>
      <c r="O82" s="239">
        <f>VLOOKUP(H82,Auxiliar!$B$16:$E$24,4,0)</f>
        <v>0.25</v>
      </c>
      <c r="P82" s="239">
        <f ca="1">IF(TODAY()&lt;=L82,0,MIN((TODAY()-L82)/(M82-L82+1),100%))</f>
        <v>1</v>
      </c>
      <c r="Q82" s="239">
        <f t="shared" ca="1" si="26"/>
        <v>-0.75</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2" collapsed="1">
      <c r="A83" s="264"/>
      <c r="B83" s="141" t="s">
        <v>26</v>
      </c>
      <c r="C83" s="137" t="s">
        <v>26</v>
      </c>
      <c r="D83" s="226"/>
      <c r="E83" s="232" t="s">
        <v>368</v>
      </c>
      <c r="F83" s="230" t="s">
        <v>1926</v>
      </c>
      <c r="G83" s="231">
        <f>COUNTA(G84:G85)</f>
        <v>2</v>
      </c>
      <c r="H83" s="285" t="s">
        <v>1918</v>
      </c>
      <c r="I83" s="268">
        <f>MAX(I84:I85)</f>
        <v>45635</v>
      </c>
      <c r="J83" s="267">
        <f>MIN(J84:J85)</f>
        <v>0</v>
      </c>
      <c r="K83" s="267">
        <f>MIN(K84:K85)</f>
        <v>0</v>
      </c>
      <c r="L83" s="267">
        <f>MIN(L84:L85)</f>
        <v>45628</v>
      </c>
      <c r="M83" s="268">
        <f>MAX(M84:M85)</f>
        <v>45639</v>
      </c>
      <c r="N83" s="312">
        <f t="array" ref="N83">MAX(IF(W83:CI83&gt;0,$W$16:$CI$16))</f>
        <v>45667</v>
      </c>
      <c r="O83" s="311">
        <f>SUMPRODUCT(O84:O85,U84:U85)/SUM(U84:U85)</f>
        <v>0.625</v>
      </c>
      <c r="P83" s="311">
        <f ca="1">SUMPRODUCT(P84:P85,U84:U85)/SUM(U84:U85)</f>
        <v>1</v>
      </c>
      <c r="Q83" s="238">
        <f t="shared" ca="1" si="26"/>
        <v>-0.375</v>
      </c>
      <c r="R83" s="329" t="s">
        <v>1952</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2" outlineLevel="1">
      <c r="A84" s="264" t="str">
        <f>E84&amp;G84</f>
        <v>lt004_protectionep_scr</v>
      </c>
      <c r="B84" s="141" t="s">
        <v>26</v>
      </c>
      <c r="C84" s="137" t="s">
        <v>26</v>
      </c>
      <c r="D84" s="226" t="s">
        <v>40</v>
      </c>
      <c r="E84" s="229" t="s">
        <v>368</v>
      </c>
      <c r="F84" s="229"/>
      <c r="G84" s="233" t="s">
        <v>370</v>
      </c>
      <c r="H84" s="226" t="str">
        <f>VLOOKUP(A84,'2. Status Detalhe Campos FY24'!$A$7:$G$731,7,0)</f>
        <v>4. Validação EF</v>
      </c>
      <c r="I84" s="314">
        <v>45635</v>
      </c>
      <c r="J84" s="313"/>
      <c r="K84" s="313"/>
      <c r="L84" s="280">
        <f t="array" ref="L84">MIN(IF(W84:CI84&gt;0,$W$16:$CI$16))</f>
        <v>45628</v>
      </c>
      <c r="M84" s="281">
        <f t="array" ref="M84">MAX(IF(W84:CI84&gt;0,$W$16:$CI$16))</f>
        <v>45639</v>
      </c>
      <c r="N84" s="281"/>
      <c r="O84" s="239">
        <f>VLOOKUP(H84,Auxiliar!$B$16:$E$24,4,0)</f>
        <v>0.25</v>
      </c>
      <c r="P84" s="239">
        <f ca="1">IF(TODAY()&lt;=L84,0,MIN((TODAY()-L84)/(M84-L84+1),100%))</f>
        <v>1</v>
      </c>
      <c r="Q84" s="239">
        <f ca="1">O84-P84</f>
        <v>-0.75</v>
      </c>
      <c r="R84" s="251"/>
      <c r="S84" s="270" t="s">
        <v>1860</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2"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1860</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2" collapsed="1">
      <c r="A86" s="264"/>
      <c r="B86" s="137" t="s">
        <v>26</v>
      </c>
      <c r="C86" s="137" t="s">
        <v>26</v>
      </c>
      <c r="D86" s="226"/>
      <c r="E86" s="232" t="s">
        <v>368</v>
      </c>
      <c r="F86" s="230" t="s">
        <v>1926</v>
      </c>
      <c r="G86" s="231">
        <f>COUNTA(G87)</f>
        <v>1</v>
      </c>
      <c r="H86" s="285" t="s">
        <v>1918</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1944</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2"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1860</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1907</v>
      </c>
      <c r="G88" s="231">
        <f>COUNTA(G89:G91)</f>
        <v>3</v>
      </c>
      <c r="H88" s="285" t="s">
        <v>1918</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1938</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2"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2"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2"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2" collapsed="1">
      <c r="A92" s="264"/>
      <c r="B92" s="141" t="s">
        <v>26</v>
      </c>
      <c r="C92" s="137" t="s">
        <v>26</v>
      </c>
      <c r="D92" s="226"/>
      <c r="E92" s="232" t="s">
        <v>335</v>
      </c>
      <c r="F92" s="230" t="s">
        <v>1939</v>
      </c>
      <c r="G92" s="231">
        <f>COUNTA(G93)</f>
        <v>1</v>
      </c>
      <c r="H92" s="285" t="s">
        <v>1918</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1945</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2"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2" collapsed="1">
      <c r="A94" s="264"/>
      <c r="B94" s="141" t="s">
        <v>26</v>
      </c>
      <c r="C94" s="137" t="s">
        <v>26</v>
      </c>
      <c r="D94" s="226"/>
      <c r="E94" s="232" t="s">
        <v>335</v>
      </c>
      <c r="F94" s="230" t="s">
        <v>1940</v>
      </c>
      <c r="G94" s="231">
        <f>COUNTA(G95)</f>
        <v>1</v>
      </c>
      <c r="H94" s="285" t="s">
        <v>1918</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1945</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2"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1941</v>
      </c>
      <c r="G96" s="231">
        <f>COUNTA(G97)</f>
        <v>1</v>
      </c>
      <c r="H96" s="285" t="s">
        <v>1918</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1944</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2"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1907</v>
      </c>
      <c r="G98" s="231">
        <f>COUNTA(G99:G101)</f>
        <v>3</v>
      </c>
      <c r="H98" s="285" t="s">
        <v>1918</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0.74999999999999989</v>
      </c>
      <c r="P98" s="311">
        <f ca="1">SUMPRODUCT(P99:P101,U99:U101)/SUM(U99:U101)</f>
        <v>1</v>
      </c>
      <c r="Q98" s="303">
        <f t="shared" ca="1" si="26"/>
        <v>-0.25000000000000011</v>
      </c>
      <c r="R98" s="329" t="s">
        <v>1938</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2" outlineLevel="1">
      <c r="A101" s="264" t="str">
        <f>E101&amp;G101</f>
        <v>lt004_protectiontyp_ep_scr</v>
      </c>
      <c r="B101" s="141" t="s">
        <v>26</v>
      </c>
      <c r="C101" s="137" t="s">
        <v>26</v>
      </c>
      <c r="D101" s="226"/>
      <c r="E101" s="229" t="s">
        <v>368</v>
      </c>
      <c r="F101" s="229"/>
      <c r="G101" s="233" t="s">
        <v>369</v>
      </c>
      <c r="H101" s="226" t="str">
        <f>VLOOKUP(A101,'2. Status Detalhe Campos FY24'!$A$7:$G$731,7,0)</f>
        <v>4. Validação EF</v>
      </c>
      <c r="I101" s="275">
        <v>45595</v>
      </c>
      <c r="J101" s="313">
        <v>45611</v>
      </c>
      <c r="K101" s="313">
        <v>45611</v>
      </c>
      <c r="L101" s="280">
        <f t="array" ref="L101">MIN(IF(W101:CI101&gt;0,$W$16:$CI$16))</f>
        <v>45629</v>
      </c>
      <c r="M101" s="281">
        <f t="array" ref="M101">MAX(IF(W101:CI101&gt;0,$W$16:$CI$16))</f>
        <v>45629</v>
      </c>
      <c r="N101" s="281"/>
      <c r="O101" s="239">
        <f>VLOOKUP(H101,Auxiliar!$B$16:$E$24,4,0)</f>
        <v>0.25</v>
      </c>
      <c r="P101" s="239">
        <f ca="1">IF(TODAY()&lt;=L101,0,MIN((TODAY()-L101)/(M101-L101+1),100%))</f>
        <v>1</v>
      </c>
      <c r="Q101" s="238">
        <f t="shared" ca="1" si="26"/>
        <v>-0.75</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1907</v>
      </c>
      <c r="G102" s="231">
        <f>COUNTA(G103)</f>
        <v>1</v>
      </c>
      <c r="H102" s="285" t="s">
        <v>1918</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1944</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1939</v>
      </c>
      <c r="G104" s="231">
        <f>COUNTA(G105)</f>
        <v>1</v>
      </c>
      <c r="H104" s="285" t="s">
        <v>1918</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1963</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2"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1886</v>
      </c>
      <c r="G106" s="231">
        <f>COUNTA(G107:G120)</f>
        <v>14</v>
      </c>
      <c r="H106" s="285" t="s">
        <v>1918</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1943</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2"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2"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2"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2"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2"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2"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2"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2"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2"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2"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2"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2"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2"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2"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1909</v>
      </c>
      <c r="G121" s="231">
        <f>COUNTA(G122)</f>
        <v>1</v>
      </c>
      <c r="H121" s="285" t="s">
        <v>1918</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1945</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2"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2" collapsed="1">
      <c r="A123" s="264"/>
      <c r="B123" s="141" t="s">
        <v>26</v>
      </c>
      <c r="C123" s="137" t="s">
        <v>310</v>
      </c>
      <c r="D123" s="133"/>
      <c r="E123" s="230" t="s">
        <v>331</v>
      </c>
      <c r="F123" s="230" t="s">
        <v>1926</v>
      </c>
      <c r="G123" s="231">
        <f>COUNTA(G124:G127)</f>
        <v>4</v>
      </c>
      <c r="H123" s="285" t="s">
        <v>1918</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1938</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2"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1859</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2"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1859</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2"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1859</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2"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1859</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1942</v>
      </c>
      <c r="G128" s="231">
        <f>COUNTA(G129:G129)</f>
        <v>1</v>
      </c>
      <c r="H128" s="285" t="s">
        <v>1918</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1943</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2"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1942</v>
      </c>
      <c r="G130" s="231">
        <f>COUNTA(G131)</f>
        <v>1</v>
      </c>
      <c r="H130" s="285" t="s">
        <v>1918</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1956</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2"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1942</v>
      </c>
      <c r="G132" s="231">
        <f>COUNTA(G133:G135)</f>
        <v>3</v>
      </c>
      <c r="H132" s="285" t="s">
        <v>1918</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1955</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1949</v>
      </c>
      <c r="CH132" s="271"/>
      <c r="CI132" s="271"/>
    </row>
    <row r="133" spans="1:87" ht="16.2"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2"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2"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1932</v>
      </c>
      <c r="G136" s="231">
        <f>COUNTA(G137:G138)</f>
        <v>2</v>
      </c>
      <c r="H136" s="285" t="s">
        <v>1918</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1943</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2"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2"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1886</v>
      </c>
      <c r="G139" s="231">
        <f>COUNTA(G140)</f>
        <v>1</v>
      </c>
      <c r="H139" s="344" t="s">
        <v>572</v>
      </c>
      <c r="I139" s="266" t="s">
        <v>38</v>
      </c>
      <c r="J139" s="267">
        <f>MIN(J140:J143)</f>
        <v>45614</v>
      </c>
      <c r="K139" s="267">
        <f>MIN(K140:K158)</f>
        <v>45596</v>
      </c>
      <c r="L139" s="267">
        <f>MIN(L140:L158)</f>
        <v>45625</v>
      </c>
      <c r="M139" s="268">
        <f>MAX(M140:M158)</f>
        <v>45667</v>
      </c>
      <c r="N139" s="312" t="s">
        <v>1865</v>
      </c>
      <c r="O139" s="304">
        <f>O140</f>
        <v>0</v>
      </c>
      <c r="P139" s="304">
        <f ca="1">P140</f>
        <v>1</v>
      </c>
      <c r="Q139" s="246">
        <f t="shared" ref="Q139:Q166" ca="1" si="33">O139-P139</f>
        <v>-1</v>
      </c>
      <c r="R139" s="329" t="s">
        <v>1957</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2"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 xml:space="preserve">6. Em implementação </v>
      </c>
      <c r="I140" s="266" t="s">
        <v>38</v>
      </c>
      <c r="J140" s="275">
        <v>45614</v>
      </c>
      <c r="K140" s="275">
        <v>45615</v>
      </c>
      <c r="L140" s="280">
        <f t="array" ref="L140">MIN(IF(W140:CI140&gt;0,$W$16:$CI$16))</f>
        <v>45646</v>
      </c>
      <c r="M140" s="281">
        <f t="array" ref="M140">MAX(IF(W140:CI140&gt;0,$W$16:$CI$16))</f>
        <v>45646</v>
      </c>
      <c r="N140" s="281"/>
      <c r="O140" s="239">
        <f>VLOOKUP(H140,Auxiliar!$B$16:$E$24,4,0)</f>
        <v>0</v>
      </c>
      <c r="P140" s="239">
        <f ca="1">IF(TODAY()&lt;=L140,0,MIN((TODAY()-L140)/(M140-L140+1),100%))</f>
        <v>1</v>
      </c>
      <c r="Q140" s="238">
        <f t="shared" ca="1" si="33"/>
        <v>-1</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1910</v>
      </c>
      <c r="G141" s="231">
        <f>COUNTA(G142:G143)</f>
        <v>2</v>
      </c>
      <c r="H141" s="285" t="s">
        <v>1918</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1952</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2"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2"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1940</v>
      </c>
      <c r="G144" s="231">
        <f>COUNTA(G145:G147)</f>
        <v>3</v>
      </c>
      <c r="H144" s="285" t="s">
        <v>1918</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1965</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2"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2"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2"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1908</v>
      </c>
      <c r="G148" s="231">
        <f>COUNTA(G149:G151)</f>
        <v>3</v>
      </c>
      <c r="H148" s="285" t="s">
        <v>1918</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1958</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1949</v>
      </c>
      <c r="CH148" s="271"/>
      <c r="CI148" s="271"/>
    </row>
    <row r="149" spans="1:87" ht="16.2"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2"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2"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1907</v>
      </c>
      <c r="G152" s="231">
        <f>COUNTA(G153:G158)</f>
        <v>6</v>
      </c>
      <c r="H152" s="265" t="s">
        <v>1921</v>
      </c>
      <c r="I152" s="266" t="s">
        <v>38</v>
      </c>
      <c r="J152" s="267">
        <f>MIN(J153:J158)</f>
        <v>45621</v>
      </c>
      <c r="K152" s="316">
        <f>MIN(K153:K158)</f>
        <v>45622</v>
      </c>
      <c r="L152" s="267">
        <f>MIN(L153:L158)</f>
        <v>45636</v>
      </c>
      <c r="M152" s="268">
        <f>MAX(M153:M158)</f>
        <v>45645</v>
      </c>
      <c r="N152" s="312" t="s">
        <v>1865</v>
      </c>
      <c r="O152" s="304">
        <f>SUMPRODUCT(O153:O158,U153:U158)/SUM(U153:U158)</f>
        <v>0.25</v>
      </c>
      <c r="P152" s="304">
        <f ca="1">SUMPRODUCT(P153:P158,U153:U158)/SUM(U153:U158)</f>
        <v>1</v>
      </c>
      <c r="Q152" s="238">
        <f t="shared" ca="1" si="33"/>
        <v>-0.75</v>
      </c>
      <c r="R152" s="329" t="s">
        <v>1955</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2"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2.1 Em Teste</v>
      </c>
      <c r="I153" s="266" t="s">
        <v>38</v>
      </c>
      <c r="J153" s="275">
        <v>45621</v>
      </c>
      <c r="K153" s="275">
        <v>45622</v>
      </c>
      <c r="L153" s="280">
        <f t="array" ref="L153">MIN(IF(W153:CI153&gt;0,$W$16:$CI$16))</f>
        <v>45645</v>
      </c>
      <c r="M153" s="281">
        <f t="array" ref="M153">MAX(IF(W153:CI153&gt;0,$W$16:$CI$16))</f>
        <v>45645</v>
      </c>
      <c r="N153" s="281"/>
      <c r="O153" s="239">
        <f>VLOOKUP(H153,Auxiliar!$B$16:$E$24,4,0)</f>
        <v>0.25</v>
      </c>
      <c r="P153" s="239">
        <f t="shared" ref="P153:P158" ca="1" si="35">IF(TODAY()&lt;=L153,0,MIN((TODAY()-L153)/(M153-L153+1),100%))</f>
        <v>1</v>
      </c>
      <c r="Q153" s="238">
        <f t="shared" ca="1" si="33"/>
        <v>-0.75</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2"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2.1 Em Teste</v>
      </c>
      <c r="I154" s="266" t="s">
        <v>38</v>
      </c>
      <c r="J154" s="275">
        <v>45621</v>
      </c>
      <c r="K154" s="275">
        <v>45622</v>
      </c>
      <c r="L154" s="280">
        <f t="array" ref="L154">MIN(IF(W154:CI154&gt;0,$W$16:$CI$16))</f>
        <v>45645</v>
      </c>
      <c r="M154" s="281">
        <f t="array" ref="M154">MAX(IF(W154:CI154&gt;0,$W$16:$CI$16))</f>
        <v>45645</v>
      </c>
      <c r="N154" s="281"/>
      <c r="O154" s="239">
        <f>VLOOKUP(H154,Auxiliar!$B$16:$E$24,4,0)</f>
        <v>0.25</v>
      </c>
      <c r="P154" s="239">
        <f t="shared" ca="1" si="35"/>
        <v>1</v>
      </c>
      <c r="Q154" s="238">
        <f t="shared" ca="1" si="33"/>
        <v>-0.75</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2"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2.1 Em Teste</v>
      </c>
      <c r="I155" s="266" t="s">
        <v>38</v>
      </c>
      <c r="J155" s="275">
        <v>45621</v>
      </c>
      <c r="K155" s="275">
        <v>45622</v>
      </c>
      <c r="L155" s="280">
        <f t="array" ref="L155">MIN(IF(W155:CI155&gt;0,$W$16:$CI$16))</f>
        <v>45645</v>
      </c>
      <c r="M155" s="281">
        <f t="array" ref="M155">MAX(IF(W155:CI155&gt;0,$W$16:$CI$16))</f>
        <v>45645</v>
      </c>
      <c r="N155" s="281"/>
      <c r="O155" s="239">
        <f>VLOOKUP(H155,Auxiliar!$B$16:$E$24,4,0)</f>
        <v>0.25</v>
      </c>
      <c r="P155" s="239">
        <f t="shared" ca="1" si="35"/>
        <v>1</v>
      </c>
      <c r="Q155" s="238">
        <f t="shared" ca="1" si="33"/>
        <v>-0.75</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2"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2.1 Em Teste</v>
      </c>
      <c r="I156" s="266" t="s">
        <v>38</v>
      </c>
      <c r="J156" s="275">
        <v>45621</v>
      </c>
      <c r="K156" s="275">
        <v>45622</v>
      </c>
      <c r="L156" s="280">
        <f t="array" ref="L156">MIN(IF(W156:CI156&gt;0,$W$16:$CI$16))</f>
        <v>45636</v>
      </c>
      <c r="M156" s="281">
        <f t="array" ref="M156">MAX(IF(W156:CI156&gt;0,$W$16:$CI$16))</f>
        <v>45637</v>
      </c>
      <c r="N156" s="281"/>
      <c r="O156" s="239">
        <f>VLOOKUP(H156,Auxiliar!$B$16:$E$24,4,0)</f>
        <v>0.25</v>
      </c>
      <c r="P156" s="239">
        <f t="shared" ca="1" si="35"/>
        <v>1</v>
      </c>
      <c r="Q156" s="238">
        <f t="shared" ca="1" si="33"/>
        <v>-0.75</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2"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2.1 Em Teste</v>
      </c>
      <c r="I157" s="266" t="s">
        <v>38</v>
      </c>
      <c r="J157" s="275">
        <v>45621</v>
      </c>
      <c r="K157" s="275">
        <v>45622</v>
      </c>
      <c r="L157" s="280">
        <f t="array" ref="L157">MIN(IF(W157:CI157&gt;0,$W$16:$CI$16))</f>
        <v>45637</v>
      </c>
      <c r="M157" s="281">
        <f t="array" ref="M157">MAX(IF(W157:CI157&gt;0,$W$16:$CI$16))</f>
        <v>45639</v>
      </c>
      <c r="N157" s="281"/>
      <c r="O157" s="239">
        <f>VLOOKUP(H157,Auxiliar!$B$16:$E$24,4,0)</f>
        <v>0.25</v>
      </c>
      <c r="P157" s="239">
        <f t="shared" ca="1" si="35"/>
        <v>1</v>
      </c>
      <c r="Q157" s="238">
        <f t="shared" ca="1" si="33"/>
        <v>-0.75</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2"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2.1 Em Teste</v>
      </c>
      <c r="I158" s="266" t="s">
        <v>38</v>
      </c>
      <c r="J158" s="275">
        <v>45621</v>
      </c>
      <c r="K158" s="275">
        <v>45622</v>
      </c>
      <c r="L158" s="280">
        <f t="array" ref="L158">MIN(IF(W158:CI158&gt;0,$W$16:$CI$16))</f>
        <v>45639</v>
      </c>
      <c r="M158" s="281">
        <f t="array" ref="M158">MAX(IF(W158:CI158&gt;0,$W$16:$CI$16))</f>
        <v>45639</v>
      </c>
      <c r="N158" s="281"/>
      <c r="O158" s="239">
        <f>VLOOKUP(H158,Auxiliar!$B$16:$E$24,4,0)</f>
        <v>0.25</v>
      </c>
      <c r="P158" s="239">
        <f t="shared" ca="1" si="35"/>
        <v>1</v>
      </c>
      <c r="Q158" s="238">
        <f t="shared" ca="1" si="33"/>
        <v>-0.75</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1951</v>
      </c>
      <c r="G159" s="231">
        <f>COUNTA(G160:G160)</f>
        <v>1</v>
      </c>
      <c r="H159" s="284" t="s">
        <v>1947</v>
      </c>
      <c r="I159" s="268">
        <f>MAX(I160)</f>
        <v>45595</v>
      </c>
      <c r="J159" s="267">
        <f>MIN(J160)</f>
        <v>45624</v>
      </c>
      <c r="K159" s="316">
        <f>MIN(K160)</f>
        <v>45624</v>
      </c>
      <c r="L159" s="267">
        <f>MIN(L160:L160)</f>
        <v>45639</v>
      </c>
      <c r="M159" s="268">
        <f>MAX(M160:M160)</f>
        <v>45639</v>
      </c>
      <c r="N159" s="312" t="s">
        <v>1865</v>
      </c>
      <c r="O159" s="304">
        <f>O160</f>
        <v>0</v>
      </c>
      <c r="P159" s="304">
        <f ca="1">SUMPRODUCT(P160:P160,U160:U160)/SUM(U160:U160)</f>
        <v>1</v>
      </c>
      <c r="Q159" s="246">
        <f t="shared" ca="1" si="33"/>
        <v>-1</v>
      </c>
      <c r="R159" s="252" t="s">
        <v>1966</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2"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1862</v>
      </c>
      <c r="F161" s="230" t="s">
        <v>1886</v>
      </c>
      <c r="G161" s="231">
        <f>COUNTA(G162:G164)</f>
        <v>3</v>
      </c>
      <c r="H161" s="285" t="s">
        <v>1918</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0.75</v>
      </c>
      <c r="P161" s="311">
        <f ca="1">SUMPRODUCT(P162:P164,U162:U164)/SUM(U162:U164)</f>
        <v>1</v>
      </c>
      <c r="Q161" s="238">
        <f t="shared" ca="1" si="33"/>
        <v>-0.25</v>
      </c>
      <c r="R161" s="329" t="s">
        <v>1946</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2" outlineLevel="1">
      <c r="A162" s="264" t="str">
        <f>E162&amp;G162</f>
        <v>lt007_instr_activityenvrnmntl_objctv</v>
      </c>
      <c r="B162" s="141" t="s">
        <v>26</v>
      </c>
      <c r="C162" s="137" t="s">
        <v>26</v>
      </c>
      <c r="D162" s="226" t="s">
        <v>40</v>
      </c>
      <c r="E162" s="229" t="s">
        <v>1862</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2" outlineLevel="1">
      <c r="A163" s="264" t="str">
        <f>E163&amp;G163</f>
        <v>lt007_instr_activitytyp_actvty</v>
      </c>
      <c r="B163" s="141" t="s">
        <v>26</v>
      </c>
      <c r="C163" s="137" t="s">
        <v>26</v>
      </c>
      <c r="D163" s="226" t="s">
        <v>40</v>
      </c>
      <c r="E163" s="229" t="s">
        <v>1862</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2" outlineLevel="1">
      <c r="A164" s="264" t="str">
        <f>E164&amp;G164</f>
        <v>lt007_instr_activitysstnbl_indctr</v>
      </c>
      <c r="B164" s="141" t="s">
        <v>26</v>
      </c>
      <c r="C164" s="137" t="s">
        <v>26</v>
      </c>
      <c r="D164" s="226" t="s">
        <v>40</v>
      </c>
      <c r="E164" s="229" t="s">
        <v>1862</v>
      </c>
      <c r="F164" s="229"/>
      <c r="G164" s="229" t="s">
        <v>418</v>
      </c>
      <c r="H164" s="226" t="str">
        <f>VLOOKUP(A164,'2. Status Detalhe Campos FY24'!$A$7:$G$731,7,0)</f>
        <v>4. Validação EF</v>
      </c>
      <c r="I164" s="275">
        <v>45593</v>
      </c>
      <c r="J164" s="313">
        <v>45624</v>
      </c>
      <c r="K164" s="317">
        <v>45624</v>
      </c>
      <c r="L164" s="280">
        <f t="array" ref="L164">MIN(IF(W164:CI164&gt;0,$W$16:$CI$16))</f>
        <v>45644</v>
      </c>
      <c r="M164" s="281">
        <f t="array" ref="M164">MAX(IF(W164:CI164&gt;0,$W$16:$CI$16))</f>
        <v>45644</v>
      </c>
      <c r="N164" s="281"/>
      <c r="O164" s="239">
        <f>VLOOKUP(H164,Auxiliar!$B$16:$E$24,4,0)</f>
        <v>0.25</v>
      </c>
      <c r="P164" s="239">
        <f ca="1">IF(TODAY()&lt;=L164,0,MIN((TODAY()-L164)/(M164-L164+1),100%))</f>
        <v>1</v>
      </c>
      <c r="Q164" s="238">
        <f t="shared" ca="1" si="33"/>
        <v>-0.75</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1862</v>
      </c>
      <c r="F165" s="230" t="s">
        <v>1950</v>
      </c>
      <c r="G165" s="231">
        <f>COUNTA(G166)</f>
        <v>1</v>
      </c>
      <c r="H165" s="284" t="s">
        <v>1947</v>
      </c>
      <c r="I165" s="268">
        <f>MAX(I166:I172)</f>
        <v>45646</v>
      </c>
      <c r="J165" s="267">
        <f>MIN(J166:J172)</f>
        <v>45624</v>
      </c>
      <c r="K165" s="316">
        <f>MIN(K166:K172)</f>
        <v>45624</v>
      </c>
      <c r="L165" s="268">
        <f>MIN(L166:L172)</f>
        <v>45630</v>
      </c>
      <c r="M165" s="268">
        <f>MAX(M166:M172)</f>
        <v>45667</v>
      </c>
      <c r="N165" s="312" t="s">
        <v>1865</v>
      </c>
      <c r="O165" s="304">
        <f>O166</f>
        <v>0</v>
      </c>
      <c r="P165" s="304">
        <f ca="1">P166</f>
        <v>1</v>
      </c>
      <c r="Q165" s="238">
        <f ca="1">O165-P165</f>
        <v>-1</v>
      </c>
      <c r="R165" s="252" t="s">
        <v>1966</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1949</v>
      </c>
      <c r="CC165" s="271"/>
      <c r="CD165" s="271"/>
      <c r="CE165" s="271"/>
      <c r="CF165" s="271"/>
      <c r="CG165" s="271"/>
      <c r="CH165" s="271"/>
      <c r="CI165" s="271"/>
    </row>
    <row r="166" spans="1:87" ht="16.2" outlineLevel="1">
      <c r="A166" s="264" t="str">
        <f>E166&amp;G166</f>
        <v>lt007_instr_activitysstnbl_ctgry</v>
      </c>
      <c r="B166" s="141" t="s">
        <v>26</v>
      </c>
      <c r="C166" s="137" t="s">
        <v>26</v>
      </c>
      <c r="D166" s="226" t="s">
        <v>40</v>
      </c>
      <c r="E166" s="229" t="s">
        <v>1862</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1908</v>
      </c>
      <c r="G167" s="231">
        <f>COUNTA(G168:G168)</f>
        <v>1</v>
      </c>
      <c r="H167" s="285" t="s">
        <v>1918</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1952</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2"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1908</v>
      </c>
      <c r="G169" s="231">
        <f>COUNTA(G170:G173)</f>
        <v>4</v>
      </c>
      <c r="H169" s="345" t="s">
        <v>1209</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1964</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2"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2"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2" outlineLevel="1">
      <c r="A172" s="264" t="str">
        <f t="shared" si="39"/>
        <v>lt004_protectionflg_exec</v>
      </c>
      <c r="B172" s="141" t="s">
        <v>26</v>
      </c>
      <c r="C172" s="137" t="s">
        <v>26</v>
      </c>
      <c r="D172" s="226" t="s">
        <v>40</v>
      </c>
      <c r="E172" s="229" t="s">
        <v>368</v>
      </c>
      <c r="F172" s="229"/>
      <c r="G172" s="229" t="s">
        <v>1278</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2"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1948</v>
      </c>
      <c r="G174" s="231">
        <f>COUNTA(G175)</f>
        <v>1</v>
      </c>
      <c r="H174" s="285" t="s">
        <v>1918</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1953</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2"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1886</v>
      </c>
      <c r="G176" s="231">
        <f>COUNTA(G177:G188)</f>
        <v>12</v>
      </c>
      <c r="H176" s="284" t="s">
        <v>1917</v>
      </c>
      <c r="I176" s="266" t="s">
        <v>38</v>
      </c>
      <c r="J176" s="286">
        <f>MIN(J177:J188)</f>
        <v>45628</v>
      </c>
      <c r="K176" s="316">
        <f>MIN(K177:K188)</f>
        <v>45629</v>
      </c>
      <c r="L176" s="267">
        <f>MIN(L177:L188)</f>
        <v>45630</v>
      </c>
      <c r="M176" s="268">
        <f>MAX(M177:M188)</f>
        <v>45667</v>
      </c>
      <c r="N176" s="312" t="s">
        <v>1865</v>
      </c>
      <c r="O176" s="242">
        <v>0</v>
      </c>
      <c r="P176" s="242">
        <v>0</v>
      </c>
      <c r="Q176" s="238">
        <f t="shared" si="38"/>
        <v>0</v>
      </c>
      <c r="R176" s="252" t="s">
        <v>1967</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2"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2"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2"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2"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2"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2"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2"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2"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2"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2"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2"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2"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1924</v>
      </c>
      <c r="G189" s="231">
        <f>COUNTA(G190:G192)</f>
        <v>3</v>
      </c>
      <c r="H189" s="265" t="s">
        <v>1921</v>
      </c>
      <c r="I189" s="294">
        <f>MAX(I190:I192)</f>
        <v>45603</v>
      </c>
      <c r="J189" s="286">
        <f>MIN(J190:J192)</f>
        <v>45631</v>
      </c>
      <c r="K189" s="316">
        <f>MIN(K190:K192)</f>
        <v>45631</v>
      </c>
      <c r="L189" s="268">
        <f>MIN(L190:L192)</f>
        <v>45642</v>
      </c>
      <c r="M189" s="268">
        <f>MAX(M190:M192)</f>
        <v>45643</v>
      </c>
      <c r="N189" s="312" t="s">
        <v>1865</v>
      </c>
      <c r="O189" s="304">
        <f>SUMPRODUCT(O190:O192,U190:U192)/SUM(U190:U192)</f>
        <v>0</v>
      </c>
      <c r="P189" s="304">
        <f ca="1">SUMPRODUCT(P190:P192,U190:U192)/SUM(U190:U192)</f>
        <v>1</v>
      </c>
      <c r="Q189" s="238">
        <f t="shared" ref="Q189:Q197" ca="1" si="46">O189-P189</f>
        <v>-1</v>
      </c>
      <c r="R189" s="329" t="s">
        <v>1955</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2"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2.2 Em especificação</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2"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2.2 Em especificação</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2"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2.2 Em especificação</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1908</v>
      </c>
      <c r="G193" s="231">
        <f>COUNTA(G194:G197)</f>
        <v>4</v>
      </c>
      <c r="H193" s="285" t="s">
        <v>1918</v>
      </c>
      <c r="I193" s="266" t="s">
        <v>38</v>
      </c>
      <c r="J193" s="302">
        <f>MIN(J194:J197)</f>
        <v>45638</v>
      </c>
      <c r="K193" s="266"/>
      <c r="L193" s="267">
        <f>MIN(L194:L197)</f>
        <v>45638</v>
      </c>
      <c r="M193" s="268">
        <f>MAX(M194:M197)</f>
        <v>45646</v>
      </c>
      <c r="N193" s="312">
        <f t="array" ref="N193">MAX(IF(W193:CI193&gt;0,$W$16:$CI$16))</f>
        <v>45646</v>
      </c>
      <c r="O193" s="311">
        <f>SUMPRODUCT(O194:O197,U194:U197)/SUM(U194:U197)</f>
        <v>0</v>
      </c>
      <c r="P193" s="311">
        <f ca="1">SUMPRODUCT(P194:P197,U194:U197)/SUM(U194:U197)</f>
        <v>1</v>
      </c>
      <c r="Q193" s="238">
        <f t="shared" ca="1" si="46"/>
        <v>-1</v>
      </c>
      <c r="R193" s="329" t="s">
        <v>1946</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2"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 xml:space="preserve">6. Em implementação </v>
      </c>
      <c r="I194" s="266" t="s">
        <v>38</v>
      </c>
      <c r="J194" s="275">
        <v>45638</v>
      </c>
      <c r="K194" s="275">
        <v>45639</v>
      </c>
      <c r="L194" s="280">
        <f t="array" ref="L194">MIN(IF(W194:CI194&gt;0,$W$16:$CI$16))</f>
        <v>45643</v>
      </c>
      <c r="M194" s="281">
        <f t="array" ref="M194">MAX(IF(W194:CI194&gt;0,$W$16:$CI$16))</f>
        <v>45644</v>
      </c>
      <c r="N194" s="281"/>
      <c r="O194" s="239">
        <f>VLOOKUP(H194,Auxiliar!$B$16:$E$24,4,0)</f>
        <v>0</v>
      </c>
      <c r="P194" s="239">
        <f ca="1">IF(TODAY()&lt;=L194,0,MIN((TODAY()-L194)/(M194-L194+1),100%))</f>
        <v>1</v>
      </c>
      <c r="Q194" s="238">
        <f t="shared" ca="1" si="46"/>
        <v>-1</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2"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 xml:space="preserve">6. Em implementação </v>
      </c>
      <c r="I195" s="266" t="s">
        <v>38</v>
      </c>
      <c r="J195" s="275">
        <v>45638</v>
      </c>
      <c r="K195" s="275">
        <v>45639</v>
      </c>
      <c r="L195" s="280">
        <f t="array" ref="L195">MIN(IF(W195:CI195&gt;0,$W$16:$CI$16))</f>
        <v>45645</v>
      </c>
      <c r="M195" s="281">
        <f t="array" ref="M195">MAX(IF(W195:CI195&gt;0,$W$16:$CI$16))</f>
        <v>45646</v>
      </c>
      <c r="N195" s="281"/>
      <c r="O195" s="239">
        <f>VLOOKUP(H195,Auxiliar!$B$16:$E$24,4,0)</f>
        <v>0</v>
      </c>
      <c r="P195" s="239">
        <f ca="1">IF(TODAY()&lt;=L195,0,MIN((TODAY()-L195)/(M195-L195+1),100%))</f>
        <v>1</v>
      </c>
      <c r="Q195" s="238">
        <f t="shared" ca="1" si="46"/>
        <v>-1</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2"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 xml:space="preserve">6. Em implementação </v>
      </c>
      <c r="I196" s="266" t="s">
        <v>38</v>
      </c>
      <c r="J196" s="275">
        <v>45638</v>
      </c>
      <c r="K196" s="275">
        <v>45639</v>
      </c>
      <c r="L196" s="280">
        <f t="array" ref="L196">MIN(IF(W196:CI196&gt;0,$W$16:$CI$16))</f>
        <v>45638</v>
      </c>
      <c r="M196" s="281">
        <f t="array" ref="M196">MAX(IF(W196:CI196&gt;0,$W$16:$CI$16))</f>
        <v>45638</v>
      </c>
      <c r="N196" s="281"/>
      <c r="O196" s="239">
        <f>VLOOKUP(H196,Auxiliar!$B$16:$E$24,4,0)</f>
        <v>0</v>
      </c>
      <c r="P196" s="239">
        <f ca="1">IF(TODAY()&lt;=L196,0,MIN((TODAY()-L196)/(M196-L196+1),100%))</f>
        <v>1</v>
      </c>
      <c r="Q196" s="238">
        <f t="shared" ca="1" si="46"/>
        <v>-1</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2"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 xml:space="preserve">6. Em implementação </v>
      </c>
      <c r="I197" s="266" t="s">
        <v>38</v>
      </c>
      <c r="J197" s="275">
        <v>45638</v>
      </c>
      <c r="K197" s="275">
        <v>45639</v>
      </c>
      <c r="L197" s="280">
        <f t="array" ref="L197">MIN(IF(W197:CI197&gt;0,$W$16:$CI$16))</f>
        <v>45638</v>
      </c>
      <c r="M197" s="281">
        <f t="array" ref="M197">MAX(IF(W197:CI197&gt;0,$W$16:$CI$16))</f>
        <v>45638</v>
      </c>
      <c r="N197" s="281"/>
      <c r="O197" s="239">
        <f>VLOOKUP(H197,Auxiliar!$B$16:$E$24,4,0)</f>
        <v>0</v>
      </c>
      <c r="P197" s="239">
        <f ca="1">IF(TODAY()&lt;=L197,0,MIN((TODAY()-L197)/(M197-L197+1),100%))</f>
        <v>1</v>
      </c>
      <c r="Q197" s="238">
        <f t="shared" ca="1" si="46"/>
        <v>-1</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1923</v>
      </c>
      <c r="G198" s="231">
        <f>COUNTA(G199:G204)</f>
        <v>6</v>
      </c>
      <c r="H198" s="285" t="s">
        <v>1918</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1952</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2"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1861</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2"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1861</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2"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1861</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2"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1861</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2"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1861</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2"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1861</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1910</v>
      </c>
      <c r="G205" s="231">
        <f>COUNTA(G206:G217)</f>
        <v>12</v>
      </c>
      <c r="H205" s="344" t="s">
        <v>572</v>
      </c>
      <c r="I205" s="266" t="s">
        <v>38</v>
      </c>
      <c r="J205" s="267">
        <f>MIN(J206:J217)</f>
        <v>45630</v>
      </c>
      <c r="K205" s="267">
        <f>MIN(K206:K217)</f>
        <v>45631</v>
      </c>
      <c r="L205" s="269">
        <f>MIN(L206:L217)</f>
        <v>45646</v>
      </c>
      <c r="M205" s="269">
        <f>MAX(M206:M217)</f>
        <v>45659</v>
      </c>
      <c r="N205" s="312" t="s">
        <v>1865</v>
      </c>
      <c r="O205" s="242" t="e">
        <f>SUMPRODUCT(O206:O217,U206:U217)/SUM(U206:U217)</f>
        <v>#N/A</v>
      </c>
      <c r="P205" s="242">
        <v>0</v>
      </c>
      <c r="Q205" s="238" t="e">
        <f>O205-P205</f>
        <v>#N/A</v>
      </c>
      <c r="R205" s="331" t="s">
        <v>1968</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2.1 Em Teste</v>
      </c>
      <c r="I206" s="266" t="s">
        <v>38</v>
      </c>
      <c r="J206" s="275">
        <v>45630</v>
      </c>
      <c r="K206" s="275">
        <v>45631</v>
      </c>
      <c r="L206" s="276">
        <f t="array" ref="L206">MIN(IF(W206:CI206&gt;0,$W$16:$CI$16))</f>
        <v>45646</v>
      </c>
      <c r="M206" s="277">
        <f t="array" ref="M206">MAX(IF(W206:CI206&gt;0,$W$16:$CI$16))</f>
        <v>45646</v>
      </c>
      <c r="N206" s="277"/>
      <c r="O206" s="239">
        <f>VLOOKUP(H206,Auxiliar!$B$16:$E$24,4,0)</f>
        <v>0.25</v>
      </c>
      <c r="P206" s="239">
        <f ca="1">IF(TODAY()&lt;=L206,0,MIN((TODAY()-L206)/(M206-L206+1),100%))</f>
        <v>1</v>
      </c>
      <c r="Q206" s="238">
        <f t="shared" ref="Q206:Q247" ca="1" si="53">O206-P206</f>
        <v>-0.75</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2.1 Em Teste</v>
      </c>
      <c r="I208" s="266" t="s">
        <v>38</v>
      </c>
      <c r="J208" s="275">
        <v>45630</v>
      </c>
      <c r="K208" s="275">
        <v>45631</v>
      </c>
      <c r="L208" s="276">
        <f t="array" ref="L208">MIN(IF(W208:CI208&gt;0,$W$16:$CI$16))</f>
        <v>45646</v>
      </c>
      <c r="M208" s="277">
        <f t="array" ref="M208">MAX(IF(W208:CI208&gt;0,$W$16:$CI$16))</f>
        <v>45646</v>
      </c>
      <c r="N208" s="277"/>
      <c r="O208" s="239">
        <f>VLOOKUP(H208,Auxiliar!$B$16:$E$24,4,0)</f>
        <v>0.25</v>
      </c>
      <c r="P208" s="239">
        <f t="shared" ca="1" si="56"/>
        <v>1</v>
      </c>
      <c r="Q208" s="238">
        <f t="shared" ca="1" si="53"/>
        <v>-0.75</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2.1 Em Teste</v>
      </c>
      <c r="I209" s="266" t="s">
        <v>38</v>
      </c>
      <c r="J209" s="275">
        <v>45630</v>
      </c>
      <c r="K209" s="275">
        <v>45631</v>
      </c>
      <c r="L209" s="276">
        <f t="array" ref="L209">MIN(IF(W209:CI209&gt;0,$W$16:$CI$16))</f>
        <v>45646</v>
      </c>
      <c r="M209" s="277">
        <f t="array" ref="M209">MAX(IF(W209:CI209&gt;0,$W$16:$CI$16))</f>
        <v>45646</v>
      </c>
      <c r="N209" s="277"/>
      <c r="O209" s="239">
        <f>VLOOKUP(H209,Auxiliar!$B$16:$E$24,4,0)</f>
        <v>0.25</v>
      </c>
      <c r="P209" s="239">
        <f t="shared" ca="1" si="56"/>
        <v>1</v>
      </c>
      <c r="Q209" s="238">
        <f t="shared" ca="1" si="53"/>
        <v>-0.75</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2.1 Em Teste</v>
      </c>
      <c r="I210" s="266" t="s">
        <v>38</v>
      </c>
      <c r="J210" s="275">
        <v>45630</v>
      </c>
      <c r="K210" s="275">
        <v>45631</v>
      </c>
      <c r="L210" s="276">
        <f t="array" ref="L210">MIN(IF(W210:CI210&gt;0,$W$16:$CI$16))</f>
        <v>45646</v>
      </c>
      <c r="M210" s="277">
        <f t="array" ref="M210">MAX(IF(W210:CI210&gt;0,$W$16:$CI$16))</f>
        <v>45646</v>
      </c>
      <c r="N210" s="277"/>
      <c r="O210" s="239">
        <f>VLOOKUP(H210,Auxiliar!$B$16:$E$24,4,0)</f>
        <v>0.25</v>
      </c>
      <c r="P210" s="239">
        <f t="shared" ca="1" si="56"/>
        <v>1</v>
      </c>
      <c r="Q210" s="238">
        <f t="shared" ca="1" si="53"/>
        <v>-0.75</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1886</v>
      </c>
      <c r="G218" s="245">
        <v>1</v>
      </c>
      <c r="H218" s="285" t="s">
        <v>1918</v>
      </c>
      <c r="I218" s="268">
        <v>45604</v>
      </c>
      <c r="J218" s="268">
        <v>45645</v>
      </c>
      <c r="K218" s="268">
        <v>45645</v>
      </c>
      <c r="L218" s="269"/>
      <c r="M218" s="300"/>
      <c r="N218" s="312">
        <f t="array" ref="N218">MAX(IF(W218:CI218&gt;0,$W$16:$CI$16))</f>
        <v>45667</v>
      </c>
      <c r="O218" s="311">
        <v>1</v>
      </c>
      <c r="P218" s="311">
        <v>1</v>
      </c>
      <c r="Q218" s="238">
        <f>O218-P218</f>
        <v>0</v>
      </c>
      <c r="R218" s="329" t="s">
        <v>1953</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1919</v>
      </c>
      <c r="F219" s="230" t="s">
        <v>1942</v>
      </c>
      <c r="G219" s="245" t="s">
        <v>1865</v>
      </c>
      <c r="H219" s="265" t="s">
        <v>1921</v>
      </c>
      <c r="I219" s="268">
        <v>45604</v>
      </c>
      <c r="J219" s="268">
        <v>45630</v>
      </c>
      <c r="K219" s="268">
        <v>45631</v>
      </c>
      <c r="L219" s="269">
        <f t="array" ref="L219">MIN(IF(W219:CI219&gt;0,$W$16:$CI$16))</f>
        <v>45665</v>
      </c>
      <c r="M219" s="300">
        <f t="array" ref="M219">MAX(IF(W219:CI219&gt;0,$W$16:$CI$16))</f>
        <v>45667</v>
      </c>
      <c r="N219" s="312" t="s">
        <v>1865</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1907</v>
      </c>
      <c r="G220" s="318">
        <f>COUNTA(G221:G224)</f>
        <v>4</v>
      </c>
      <c r="H220" s="285" t="s">
        <v>1918</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0.25</v>
      </c>
      <c r="P220" s="311">
        <f ca="1">SUMPRODUCT(P221:P224,U221:U224)/SUM(U221:U224)</f>
        <v>1</v>
      </c>
      <c r="Q220" s="238">
        <f t="shared" ref="Q220:Q225" ca="1" si="57">O220-P220</f>
        <v>-0.75</v>
      </c>
      <c r="R220" s="329" t="s">
        <v>1965</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2"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2.1 Em Teste</v>
      </c>
      <c r="I221" s="266" t="s">
        <v>38</v>
      </c>
      <c r="J221" s="275">
        <v>45631</v>
      </c>
      <c r="K221" s="275">
        <v>45631</v>
      </c>
      <c r="L221" s="280">
        <f t="array" ref="L221">MIN(IF(W221:CI221&gt;0,$W$16:$CI$16))</f>
        <v>45663</v>
      </c>
      <c r="M221" s="281">
        <f t="array" ref="M221">MAX(IF(W221:CI221&gt;0,$W$16:$CI$16))</f>
        <v>45663</v>
      </c>
      <c r="N221" s="281"/>
      <c r="O221" s="239">
        <f>VLOOKUP(H221,Auxiliar!$B$16:$E$24,4,0)</f>
        <v>0.25</v>
      </c>
      <c r="P221" s="239">
        <f ca="1">IF(TODAY()&lt;=L221,0,MIN((TODAY()-L221)/(M221-L221+1),100%))</f>
        <v>1</v>
      </c>
      <c r="Q221" s="238">
        <f t="shared" ca="1" si="57"/>
        <v>-0.75</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2"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2.1 Em Teste</v>
      </c>
      <c r="I222" s="266" t="s">
        <v>38</v>
      </c>
      <c r="J222" s="275">
        <v>45631</v>
      </c>
      <c r="K222" s="275">
        <v>45631</v>
      </c>
      <c r="L222" s="280">
        <f t="array" ref="L222">MIN(IF(W222:CI222&gt;0,$W$16:$CI$16))</f>
        <v>45663</v>
      </c>
      <c r="M222" s="281">
        <f t="array" ref="M222">MAX(IF(W222:CI222&gt;0,$W$16:$CI$16))</f>
        <v>45664</v>
      </c>
      <c r="N222" s="281"/>
      <c r="O222" s="239">
        <f>VLOOKUP(H222,Auxiliar!$B$16:$E$24,4,0)</f>
        <v>0.25</v>
      </c>
      <c r="P222" s="239">
        <f ca="1">IF(TODAY()&lt;=L222,0,MIN((TODAY()-L222)/(M222-L222+1),100%))</f>
        <v>1</v>
      </c>
      <c r="Q222" s="238">
        <f t="shared" ca="1" si="57"/>
        <v>-0.75</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2"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2.1 Em Teste</v>
      </c>
      <c r="I223" s="266" t="s">
        <v>38</v>
      </c>
      <c r="J223" s="275">
        <v>45631</v>
      </c>
      <c r="K223" s="275">
        <v>45631</v>
      </c>
      <c r="L223" s="280">
        <f t="array" ref="L223">MIN(IF(W223:CI223&gt;0,$W$16:$CI$16))</f>
        <v>45664</v>
      </c>
      <c r="M223" s="281">
        <f t="array" ref="M223">MAX(IF(W223:CI223&gt;0,$W$16:$CI$16))</f>
        <v>45664</v>
      </c>
      <c r="N223" s="281"/>
      <c r="O223" s="239">
        <f>VLOOKUP(H223,Auxiliar!$B$16:$E$24,4,0)</f>
        <v>0.25</v>
      </c>
      <c r="P223" s="239">
        <f ca="1">IF(TODAY()&lt;=L223,0,MIN((TODAY()-L223)/(M223-L223+1),100%))</f>
        <v>1</v>
      </c>
      <c r="Q223" s="238">
        <f t="shared" ca="1" si="57"/>
        <v>-0.75</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2"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2.1 Em Teste</v>
      </c>
      <c r="I224" s="266" t="s">
        <v>38</v>
      </c>
      <c r="J224" s="275">
        <v>45631</v>
      </c>
      <c r="K224" s="275">
        <v>45631</v>
      </c>
      <c r="L224" s="280">
        <f t="array" ref="L224">MIN(IF(W224:CI224&gt;0,$W$16:$CI$16))</f>
        <v>45664</v>
      </c>
      <c r="M224" s="281">
        <f t="array" ref="M224">MAX(IF(W224:CI224&gt;0,$W$16:$CI$16))</f>
        <v>45664</v>
      </c>
      <c r="N224" s="281"/>
      <c r="O224" s="239">
        <f>VLOOKUP(H224,Auxiliar!$B$16:$E$24,4,0)</f>
        <v>0.25</v>
      </c>
      <c r="P224" s="239">
        <f ca="1">IF(TODAY()&lt;=L224,0,MIN((TODAY()-L224)/(M224-L224+1),100%))</f>
        <v>1</v>
      </c>
      <c r="Q224" s="238">
        <f t="shared" ca="1" si="57"/>
        <v>-0.75</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1909</v>
      </c>
      <c r="G225" s="245">
        <v>3</v>
      </c>
      <c r="H225" s="288" t="s">
        <v>1922</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2" outlineLevel="1">
      <c r="A226" s="264" t="str">
        <f t="shared" si="58"/>
        <v>lt002_instrumentgrss_intrst_incm</v>
      </c>
      <c r="B226" s="141" t="s">
        <v>26</v>
      </c>
      <c r="C226" s="137" t="s">
        <v>26</v>
      </c>
      <c r="D226" s="226"/>
      <c r="E226" s="229" t="s">
        <v>379</v>
      </c>
      <c r="F226" s="229"/>
      <c r="G226" s="320" t="s">
        <v>420</v>
      </c>
      <c r="H226" s="226" t="str">
        <f>VLOOKUP(A226,'2. Status Detalhe Campos FY24'!$A$7:$G$731,7,0)</f>
        <v>2.2 Em especificação</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2" outlineLevel="1">
      <c r="A227" s="264" t="str">
        <f t="shared" si="58"/>
        <v>lt002_instrumentgrss_cmmssn_incm</v>
      </c>
      <c r="B227" s="141" t="s">
        <v>26</v>
      </c>
      <c r="C227" s="137" t="s">
        <v>26</v>
      </c>
      <c r="D227" s="226"/>
      <c r="E227" s="229" t="s">
        <v>379</v>
      </c>
      <c r="F227" s="229"/>
      <c r="G227" s="320" t="s">
        <v>421</v>
      </c>
      <c r="H227" s="226" t="str">
        <f>VLOOKUP(A227,'2. Status Detalhe Campos FY24'!$A$7:$G$731,7,0)</f>
        <v>2.2 Em especificação</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2"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2.2 Em especificação</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1910</v>
      </c>
      <c r="G229" s="318">
        <f>COUNTA(G230:G248)</f>
        <v>19</v>
      </c>
      <c r="H229" s="285" t="s">
        <v>1918</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1943</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2"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1858</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2"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1858</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2"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1858</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2"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1858</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2"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1858</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2"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1858</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2"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1858</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2"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1858</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2"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1858</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2"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1858</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2"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1858</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2"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1858</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2"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1858</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2"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1858</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2"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1858</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2"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1858</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2"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1858</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2"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1858</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2"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1858</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1910</v>
      </c>
      <c r="G249" s="318">
        <f>COUNTA(G250:G254)</f>
        <v>5</v>
      </c>
      <c r="H249" s="344" t="s">
        <v>572</v>
      </c>
      <c r="I249" s="266" t="s">
        <v>38</v>
      </c>
      <c r="J249" s="267">
        <f>MIN(J250:J268)</f>
        <v>45631</v>
      </c>
      <c r="K249" s="267">
        <f>MIN(K250:K268)</f>
        <v>45639</v>
      </c>
      <c r="L249" s="269" t="e">
        <f>MIN(L250:L268)</f>
        <v>#N/A</v>
      </c>
      <c r="M249" s="269" t="e">
        <f>MAX(M250:M268)</f>
        <v>#N/A</v>
      </c>
      <c r="N249" s="312" t="s">
        <v>1865</v>
      </c>
      <c r="O249" s="304">
        <f>SUMPRODUCT(O250:O268,U250:U268)/SUM(U250:U268)</f>
        <v>0.11075949367088607</v>
      </c>
      <c r="P249" s="304">
        <f ca="1">SUMPRODUCT(P250:P268,U250:U268)/SUM(U250:U268)</f>
        <v>0.25316455696202528</v>
      </c>
      <c r="Q249" s="238">
        <f t="shared" ca="1" si="60"/>
        <v>-0.14240506329113922</v>
      </c>
      <c r="R249" s="329" t="s">
        <v>1969</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2"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2.1 Em Teste</v>
      </c>
      <c r="I250" s="266" t="s">
        <v>38</v>
      </c>
      <c r="J250" s="275">
        <v>45638</v>
      </c>
      <c r="K250" s="275">
        <v>45639</v>
      </c>
      <c r="L250" s="280">
        <f t="array" ref="L250">MIN(IF(W250:CI250&gt;0,$W$16:$CI$16))</f>
        <v>45639</v>
      </c>
      <c r="M250" s="281">
        <f t="array" ref="M250">MAX(IF(W250:CI250&gt;0,$W$16:$CI$16))</f>
        <v>45639</v>
      </c>
      <c r="N250" s="281"/>
      <c r="O250" s="239">
        <f>VLOOKUP(H250,Auxiliar!$B$16:$E$24,4,0)</f>
        <v>0.25</v>
      </c>
      <c r="P250" s="305">
        <f ca="1">IF(TODAY()&lt;=L250,0,MIN((TODAY()-L250)/(M250-L250+1),100%))</f>
        <v>1</v>
      </c>
      <c r="Q250" s="238">
        <f t="shared" ca="1" si="60"/>
        <v>-0.75</v>
      </c>
      <c r="R250" s="332"/>
      <c r="S250" s="282" t="s">
        <v>1858</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2"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4. Validação EF</v>
      </c>
      <c r="I251" s="266"/>
      <c r="J251" s="275"/>
      <c r="K251" s="275"/>
      <c r="L251" s="280"/>
      <c r="M251" s="281"/>
      <c r="N251" s="281"/>
      <c r="O251" s="239">
        <f>VLOOKUP(H251,Auxiliar!$B$16:$E$24,4,0)</f>
        <v>0.25</v>
      </c>
      <c r="P251" s="305">
        <f ca="1">IF(TODAY()&lt;=L251,0,MIN((TODAY()-L251)/(M251-L251+1),100%))</f>
        <v>1</v>
      </c>
      <c r="Q251" s="238">
        <f t="shared" ca="1" si="60"/>
        <v>-0.75</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2"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4. Validação EF</v>
      </c>
      <c r="I252" s="266" t="s">
        <v>38</v>
      </c>
      <c r="J252" s="275">
        <v>45638</v>
      </c>
      <c r="K252" s="275">
        <v>45639</v>
      </c>
      <c r="L252" s="280">
        <f t="array" ref="L252">MIN(IF(W252:CI252&gt;0,$W$16:$CI$16))</f>
        <v>45639</v>
      </c>
      <c r="M252" s="281">
        <f t="array" ref="M252">MAX(IF(W252:CI252&gt;0,$W$16:$CI$16))</f>
        <v>45639</v>
      </c>
      <c r="N252" s="281"/>
      <c r="O252" s="239">
        <f>VLOOKUP(H252,Auxiliar!$B$16:$E$24,4,0)</f>
        <v>0.25</v>
      </c>
      <c r="P252" s="305">
        <f ca="1">IF(TODAY()&lt;=L252,0,MIN((TODAY()-L252)/(M252-L252+1),100%))</f>
        <v>1</v>
      </c>
      <c r="Q252" s="238">
        <f t="shared" ca="1" si="60"/>
        <v>-0.75</v>
      </c>
      <c r="R252" s="332"/>
      <c r="S252" s="282" t="s">
        <v>1858</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2"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2.1 Em Teste</v>
      </c>
      <c r="I253" s="266" t="s">
        <v>38</v>
      </c>
      <c r="J253" s="275">
        <v>45638</v>
      </c>
      <c r="K253" s="275">
        <v>45639</v>
      </c>
      <c r="L253" s="280">
        <f t="array" ref="L253">MIN(IF(W253:CI253&gt;0,$W$16:$CI$16))</f>
        <v>45639</v>
      </c>
      <c r="M253" s="281">
        <f t="array" ref="M253">MAX(IF(W253:CI253&gt;0,$W$16:$CI$16))</f>
        <v>45639</v>
      </c>
      <c r="N253" s="281"/>
      <c r="O253" s="239">
        <f>VLOOKUP(H253,Auxiliar!$B$16:$E$24,4,0)</f>
        <v>0.25</v>
      </c>
      <c r="P253" s="305">
        <f ca="1">IF(TODAY()&lt;=L253,0,MIN((TODAY()-L253)/(M253-L253+1),100%))</f>
        <v>1</v>
      </c>
      <c r="Q253" s="238">
        <f t="shared" ca="1" si="60"/>
        <v>-0.75</v>
      </c>
      <c r="R253" s="332"/>
      <c r="S253" s="282" t="s">
        <v>1858</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2" outlineLevel="1">
      <c r="A254" s="264" t="str">
        <f>E254&amp;G254</f>
        <v>PROPERTY_ENERGY_CERTIFICATECURRENT_ENERGY_RATING_PERCENTAGE</v>
      </c>
      <c r="B254" s="141" t="s">
        <v>26</v>
      </c>
      <c r="C254" s="137" t="s">
        <v>54</v>
      </c>
      <c r="D254" s="226" t="s">
        <v>40</v>
      </c>
      <c r="E254" s="227" t="s">
        <v>123</v>
      </c>
      <c r="F254" s="227"/>
      <c r="G254" s="319" t="s">
        <v>1960</v>
      </c>
      <c r="H254" s="226" t="str">
        <f>VLOOKUP(A254,'2. Status Detalhe Campos FY24'!$A$7:$G$731,7,0)</f>
        <v>1. Concluído</v>
      </c>
      <c r="I254" s="266" t="s">
        <v>38</v>
      </c>
      <c r="J254" s="275">
        <v>45638</v>
      </c>
      <c r="K254" s="275">
        <v>45639</v>
      </c>
      <c r="L254" s="280">
        <f t="array" ref="L254">MIN(IF(W254:CI254&gt;0,$W$16:$CI$16))</f>
        <v>45674</v>
      </c>
      <c r="M254" s="281">
        <f t="array" ref="M254">MAX(IF(W254:CI254&gt;0,$W$16:$CI$16))</f>
        <v>45674</v>
      </c>
      <c r="N254" s="281"/>
      <c r="O254" s="239">
        <f>VLOOKUP(H254,Auxiliar!$B$16:$E$24,4,0)</f>
        <v>1</v>
      </c>
      <c r="P254" s="305">
        <f ca="1">IF(TODAY()&lt;=L254,0,MIN((TODAY()-L254)/(M254-L254+1),100%))</f>
        <v>1</v>
      </c>
      <c r="Q254" s="238">
        <f t="shared" ca="1" si="60"/>
        <v>0</v>
      </c>
      <c r="R254" s="332"/>
      <c r="S254" s="282" t="s">
        <v>1858</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1920</v>
      </c>
      <c r="F255" s="230" t="s">
        <v>1886</v>
      </c>
      <c r="G255" s="245" t="s">
        <v>1865</v>
      </c>
      <c r="H255" s="284" t="s">
        <v>1954</v>
      </c>
      <c r="I255" s="268" t="s">
        <v>38</v>
      </c>
      <c r="J255" s="268">
        <v>45645</v>
      </c>
      <c r="K255" s="266"/>
      <c r="L255" s="269">
        <f t="array" ref="L255">MIN(IF(W255:CI255&gt;0,$W$16:$CI$16))</f>
        <v>45671</v>
      </c>
      <c r="M255" s="300">
        <f t="array" ref="M255">MAX(IF(W255:CI255&gt;0,$W$16:$CI$16))</f>
        <v>45674</v>
      </c>
      <c r="N255" s="312" t="s">
        <v>1865</v>
      </c>
      <c r="O255" s="306">
        <v>0</v>
      </c>
      <c r="P255" s="306">
        <v>0</v>
      </c>
      <c r="Q255" s="238">
        <f t="shared" si="60"/>
        <v>0</v>
      </c>
      <c r="R255" s="331" t="s">
        <v>1959</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1864</v>
      </c>
      <c r="F256" s="230" t="s">
        <v>1886</v>
      </c>
      <c r="G256" s="245" t="s">
        <v>1865</v>
      </c>
      <c r="H256" s="285" t="s">
        <v>1918</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1884</v>
      </c>
      <c r="D257" s="133"/>
      <c r="E257" s="232" t="s">
        <v>1866</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646" activePane="bottomRight" state="frozen"/>
      <selection pane="topRight" activeCell="D136" sqref="D136"/>
      <selection pane="bottomLeft" activeCell="D136" sqref="D136"/>
      <selection pane="bottomRight" activeCell="F669" sqref="F669"/>
    </sheetView>
  </sheetViews>
  <sheetFormatPr defaultColWidth="0" defaultRowHeight="17.399999999999999" zeroHeight="1" outlineLevelRow="1"/>
  <cols>
    <col min="1" max="1" width="3.59765625" customWidth="1"/>
    <col min="2" max="2" width="8.59765625" bestFit="1" customWidth="1"/>
    <col min="3" max="3" width="19.59765625" bestFit="1" customWidth="1"/>
    <col min="4" max="4" width="14.59765625" customWidth="1"/>
    <col min="5" max="5" width="35.59765625" customWidth="1"/>
    <col min="6" max="6" width="33.59765625" customWidth="1"/>
    <col min="7" max="7" width="34" bestFit="1" customWidth="1"/>
    <col min="8" max="8" width="14.59765625" customWidth="1"/>
    <col min="9" max="9" width="16.59765625" style="25" customWidth="1"/>
    <col min="10" max="10" width="11" style="25" customWidth="1"/>
    <col min="11" max="11" width="15.59765625" style="25" customWidth="1"/>
    <col min="12" max="12" width="14.09765625" style="25" customWidth="1"/>
    <col min="13" max="13" width="17.09765625" style="117" bestFit="1" customWidth="1"/>
    <col min="14" max="14" width="13.09765625" style="117" bestFit="1" customWidth="1"/>
    <col min="15" max="15" width="13.09765625" style="117" customWidth="1"/>
    <col min="16" max="16" width="53.59765625" customWidth="1"/>
    <col min="17" max="17" width="10.09765625" hidden="1" customWidth="1"/>
    <col min="18" max="18" width="4.5" customWidth="1"/>
    <col min="19" max="149" width="5.59765625" customWidth="1"/>
    <col min="150" max="150" width="8.59765625" customWidth="1"/>
    <col min="151" max="175" width="0" hidden="1" customWidth="1"/>
    <col min="176" max="16384" width="8.59765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SUBTOTAL(9,R14:R768)</f>
        <v>#REF!</v>
      </c>
      <c r="S10" s="90" t="e">
        <f>SUBTOTAL(9,S14:S768)</f>
        <v>#REF!</v>
      </c>
      <c r="T10" s="90" t="e">
        <f>SUBTOTAL(9,T14:T768)</f>
        <v>#REF!</v>
      </c>
      <c r="U10" s="90" t="e">
        <f>SUBTOTAL(9,U14:U768)</f>
        <v>#REF!</v>
      </c>
      <c r="V10" s="90" t="e">
        <f>SUBTOTAL(9,V14:V768)</f>
        <v>#REF!</v>
      </c>
      <c r="W10" s="90" t="e">
        <f>SUBTOTAL(9,W14:W768)</f>
        <v>#REF!</v>
      </c>
      <c r="X10" s="90" t="e">
        <f>SUBTOTAL(9,X14:X768)</f>
        <v>#REF!</v>
      </c>
      <c r="Y10" s="90" t="e">
        <f>SUBTOTAL(9,Y14:Y768)</f>
        <v>#REF!</v>
      </c>
      <c r="Z10" s="90" t="e">
        <f>SUBTOTAL(9,Z14:Z768)</f>
        <v>#REF!</v>
      </c>
      <c r="AA10" s="90" t="e">
        <f>SUBTOTAL(9,AA14:AA768)</f>
        <v>#REF!</v>
      </c>
      <c r="AB10" s="90" t="e">
        <f>SUBTOTAL(9,AB14:AB768)</f>
        <v>#REF!</v>
      </c>
      <c r="AC10" s="90" t="e">
        <f>SUBTOTAL(9,AC14:AC768)</f>
        <v>#REF!</v>
      </c>
      <c r="AD10" s="90" t="e">
        <f>SUBTOTAL(9,AD14:AD768)</f>
        <v>#REF!</v>
      </c>
      <c r="AE10" s="90" t="e">
        <f>SUBTOTAL(9,AE14:AE768)</f>
        <v>#REF!</v>
      </c>
      <c r="AF10" s="90" t="e">
        <f>SUBTOTAL(9,AF14:AF768)</f>
        <v>#REF!</v>
      </c>
      <c r="AG10" s="90" t="e">
        <f>SUBTOTAL(9,AG14:AG768)</f>
        <v>#REF!</v>
      </c>
      <c r="AH10" s="90" t="e">
        <f>SUBTOTAL(9,AH14:AH768)</f>
        <v>#REF!</v>
      </c>
      <c r="AI10" s="90" t="e">
        <f>SUBTOTAL(9,AI14:AI768)</f>
        <v>#REF!</v>
      </c>
      <c r="AJ10" s="90" t="e">
        <f>SUBTOTAL(9,AJ14:AJ768)</f>
        <v>#REF!</v>
      </c>
      <c r="AK10" s="90" t="e">
        <f>SUBTOTAL(9,AK14:AK768)</f>
        <v>#REF!</v>
      </c>
      <c r="AL10" s="90" t="e">
        <f>SUBTOTAL(9,AL14:AL768)</f>
        <v>#REF!</v>
      </c>
      <c r="AM10" s="90" t="e">
        <f>SUBTOTAL(9,AM14:AM768)</f>
        <v>#REF!</v>
      </c>
      <c r="AN10" s="90" t="e">
        <f>SUBTOTAL(9,AN14:AN768)</f>
        <v>#REF!</v>
      </c>
      <c r="AO10" s="90" t="e">
        <f>SUBTOTAL(9,AO14:AO768)</f>
        <v>#REF!</v>
      </c>
      <c r="AP10" s="90" t="e">
        <f>SUBTOTAL(9,AP14:AP768)</f>
        <v>#REF!</v>
      </c>
      <c r="AQ10" s="90" t="e">
        <f>SUBTOTAL(9,AQ14:AQ768)</f>
        <v>#REF!</v>
      </c>
      <c r="AR10" s="90" t="e">
        <f>SUBTOTAL(9,AR14:AR768)</f>
        <v>#REF!</v>
      </c>
      <c r="AS10" s="90" t="e">
        <f>SUBTOTAL(9,AS14:AS768)</f>
        <v>#REF!</v>
      </c>
      <c r="AT10" s="90" t="e">
        <f>SUBTOTAL(9,AT14:AT768)</f>
        <v>#REF!</v>
      </c>
      <c r="AU10" s="90" t="e">
        <f>SUBTOTAL(9,AU14:AU768)</f>
        <v>#REF!</v>
      </c>
      <c r="AV10" s="90" t="e">
        <f>SUBTOTAL(9,AV14:AV768)</f>
        <v>#REF!</v>
      </c>
      <c r="AW10" s="90" t="e">
        <f>SUBTOTAL(9,AW14:AW768)</f>
        <v>#REF!</v>
      </c>
      <c r="AX10" s="90" t="e">
        <f>SUBTOTAL(9,AX14:AX768)</f>
        <v>#REF!</v>
      </c>
      <c r="AY10" s="90" t="e">
        <f>SUBTOTAL(9,AY14:AY768)</f>
        <v>#REF!</v>
      </c>
      <c r="AZ10" s="90" t="e">
        <f>SUBTOTAL(9,AZ14:AZ768)</f>
        <v>#REF!</v>
      </c>
      <c r="BA10" s="90" t="e">
        <f>SUBTOTAL(9,BA14:BA768)</f>
        <v>#REF!</v>
      </c>
      <c r="BB10" s="90" t="e">
        <f>SUBTOTAL(9,BB14:BB768)</f>
        <v>#REF!</v>
      </c>
      <c r="BC10" s="90" t="e">
        <f>SUBTOTAL(9,BC14:BC768)</f>
        <v>#REF!</v>
      </c>
      <c r="BD10" s="90" t="e">
        <f>SUBTOTAL(9,BD14:BD768)</f>
        <v>#REF!</v>
      </c>
      <c r="BE10" s="90" t="e">
        <f>SUBTOTAL(9,BE14:BE768)</f>
        <v>#REF!</v>
      </c>
      <c r="BF10" s="90" t="e">
        <f>SUBTOTAL(9,BF14:BF768)</f>
        <v>#REF!</v>
      </c>
      <c r="BG10" s="90" t="e">
        <f>SUBTOTAL(9,BG14:BG768)</f>
        <v>#REF!</v>
      </c>
      <c r="BH10" s="90" t="e">
        <f>SUBTOTAL(9,BH14:BH768)</f>
        <v>#REF!</v>
      </c>
      <c r="BI10" s="90" t="e">
        <f>SUBTOTAL(9,BI14:BI768)</f>
        <v>#REF!</v>
      </c>
      <c r="BJ10" s="90" t="e">
        <f>SUBTOTAL(9,BJ14:BJ768)</f>
        <v>#REF!</v>
      </c>
      <c r="BK10" s="90" t="e">
        <f>SUBTOTAL(9,BK14:BK768)</f>
        <v>#REF!</v>
      </c>
      <c r="BL10" s="90" t="e">
        <f>SUBTOTAL(9,BL14:BL768)</f>
        <v>#REF!</v>
      </c>
      <c r="BM10" s="90" t="e">
        <f>SUBTOTAL(9,BM14:BM768)</f>
        <v>#REF!</v>
      </c>
      <c r="BN10" s="90" t="e">
        <f>SUBTOTAL(9,BN14:BN768)</f>
        <v>#REF!</v>
      </c>
      <c r="BO10" s="90" t="e">
        <f>SUBTOTAL(9,BO14:BO768)</f>
        <v>#REF!</v>
      </c>
      <c r="BP10" s="90" t="e">
        <f>SUBTOTAL(9,BP14:BP768)</f>
        <v>#REF!</v>
      </c>
      <c r="BQ10" s="90" t="e">
        <f>SUBTOTAL(9,BQ14:BQ768)</f>
        <v>#REF!</v>
      </c>
      <c r="BR10" s="90" t="e">
        <f>SUBTOTAL(9,BR14:BR768)</f>
        <v>#REF!</v>
      </c>
      <c r="BS10" s="90" t="e">
        <f>SUBTOTAL(9,BS14:BS768)</f>
        <v>#REF!</v>
      </c>
      <c r="BT10" s="90" t="e">
        <f>SUBTOTAL(9,BT14:BT768)</f>
        <v>#REF!</v>
      </c>
      <c r="BU10" s="90" t="e">
        <f>SUBTOTAL(9,BU14:BU768)</f>
        <v>#REF!</v>
      </c>
      <c r="BV10" s="90" t="e">
        <f>SUBTOTAL(9,BV14:BV768)</f>
        <v>#REF!</v>
      </c>
      <c r="BW10" s="90" t="e">
        <f>SUBTOTAL(9,BW14:BW768)</f>
        <v>#REF!</v>
      </c>
      <c r="BX10" s="90" t="e">
        <f>SUBTOTAL(9,BX14:BX768)</f>
        <v>#REF!</v>
      </c>
      <c r="BY10" s="90" t="e">
        <f>SUBTOTAL(9,BY14:BY768)</f>
        <v>#REF!</v>
      </c>
      <c r="BZ10" s="90" t="e">
        <f>SUBTOTAL(9,BZ14:BZ768)</f>
        <v>#REF!</v>
      </c>
      <c r="CA10" s="90" t="e">
        <f>SUBTOTAL(9,CA14:CA768)</f>
        <v>#REF!</v>
      </c>
      <c r="CB10" s="90" t="e">
        <f>SUBTOTAL(9,CB14:CB768)</f>
        <v>#REF!</v>
      </c>
      <c r="CC10" s="90" t="e">
        <f>SUBTOTAL(9,CC14:CC768)</f>
        <v>#REF!</v>
      </c>
      <c r="CD10" s="90" t="e">
        <f>SUBTOTAL(9,CD14:CD768)</f>
        <v>#REF!</v>
      </c>
      <c r="CE10" s="90" t="e">
        <f>SUBTOTAL(9,CE14:CE768)</f>
        <v>#REF!</v>
      </c>
      <c r="CF10" s="90" t="e">
        <f>SUBTOTAL(9,CF14:CF768)</f>
        <v>#REF!</v>
      </c>
      <c r="CG10" s="90" t="e">
        <f>SUBTOTAL(9,CG14:CG768)</f>
        <v>#REF!</v>
      </c>
      <c r="CH10" s="90" t="e">
        <f>SUBTOTAL(9,CH14:CH768)</f>
        <v>#REF!</v>
      </c>
      <c r="CI10" s="90" t="e">
        <f>SUBTOTAL(9,CI14:CI768)</f>
        <v>#REF!</v>
      </c>
      <c r="CJ10" s="90" t="e">
        <f>SUBTOTAL(9,CJ14:CJ768)</f>
        <v>#REF!</v>
      </c>
      <c r="CK10" s="90" t="e">
        <f>SUBTOTAL(9,CK14:CK768)</f>
        <v>#REF!</v>
      </c>
      <c r="CL10" s="90" t="e">
        <f>SUBTOTAL(9,CL14:CL768)</f>
        <v>#REF!</v>
      </c>
      <c r="CM10" s="90" t="e">
        <f>SUBTOTAL(9,CM14:CM768)</f>
        <v>#REF!</v>
      </c>
      <c r="CN10" s="90" t="e">
        <f>SUBTOTAL(9,CN14:CN768)</f>
        <v>#REF!</v>
      </c>
      <c r="CO10" s="90" t="e">
        <f>SUBTOTAL(9,CO14:CO768)</f>
        <v>#REF!</v>
      </c>
      <c r="CP10" s="90" t="e">
        <f>SUBTOTAL(9,CP14:CP768)</f>
        <v>#REF!</v>
      </c>
      <c r="CQ10" s="90" t="e">
        <f>SUBTOTAL(9,CQ14:CQ768)</f>
        <v>#REF!</v>
      </c>
      <c r="CR10" s="90" t="e">
        <f>SUBTOTAL(9,CR14:CR768)</f>
        <v>#REF!</v>
      </c>
      <c r="CS10" s="90" t="e">
        <f>SUBTOTAL(9,CS14:CS768)</f>
        <v>#REF!</v>
      </c>
      <c r="CT10" s="90" t="e">
        <f>SUBTOTAL(9,CT14:CT768)</f>
        <v>#REF!</v>
      </c>
      <c r="CU10" s="90" t="e">
        <f>SUBTOTAL(9,CU14:CU768)</f>
        <v>#REF!</v>
      </c>
      <c r="CV10" s="90" t="e">
        <f>SUBTOTAL(9,CV14:CV768)</f>
        <v>#REF!</v>
      </c>
      <c r="CW10" s="90" t="e">
        <f>SUBTOTAL(9,CW14:CW768)</f>
        <v>#REF!</v>
      </c>
      <c r="CX10" s="90" t="e">
        <f>SUBTOTAL(9,CX14:CX768)</f>
        <v>#REF!</v>
      </c>
      <c r="CY10" s="90" t="e">
        <f>SUBTOTAL(9,CY14:CY768)</f>
        <v>#REF!</v>
      </c>
      <c r="CZ10" s="90" t="e">
        <f>SUBTOTAL(9,CZ14:CZ768)</f>
        <v>#REF!</v>
      </c>
      <c r="DA10" s="90" t="e">
        <f>SUBTOTAL(9,DA14:DA768)</f>
        <v>#REF!</v>
      </c>
      <c r="DB10" s="90" t="e">
        <f>SUBTOTAL(9,DB14:DB768)</f>
        <v>#REF!</v>
      </c>
      <c r="DC10" s="90" t="e">
        <f>SUBTOTAL(9,DC14:DC768)</f>
        <v>#REF!</v>
      </c>
      <c r="DD10" s="90" t="e">
        <f>SUBTOTAL(9,DD14:DD768)</f>
        <v>#REF!</v>
      </c>
      <c r="DE10" s="90" t="e">
        <f>SUBTOTAL(9,DE14:DE768)</f>
        <v>#REF!</v>
      </c>
      <c r="DF10" s="90" t="e">
        <f>SUBTOTAL(9,DF14:DF768)</f>
        <v>#REF!</v>
      </c>
      <c r="DG10" s="90" t="e">
        <f>SUBTOTAL(9,DG14:DG768)</f>
        <v>#REF!</v>
      </c>
      <c r="DH10" s="90" t="e">
        <f>SUBTOTAL(9,DH14:DH768)</f>
        <v>#REF!</v>
      </c>
      <c r="DI10" s="90" t="e">
        <f>SUBTOTAL(9,DI14:DI768)</f>
        <v>#REF!</v>
      </c>
      <c r="DJ10" s="90" t="e">
        <f>SUBTOTAL(9,DJ14:DJ768)</f>
        <v>#REF!</v>
      </c>
      <c r="DK10" s="90" t="e">
        <f>SUBTOTAL(9,DK14:DK768)</f>
        <v>#REF!</v>
      </c>
      <c r="DL10" s="90" t="e">
        <f>SUBTOTAL(9,DL14:DL768)</f>
        <v>#REF!</v>
      </c>
      <c r="DM10" s="90" t="e">
        <f>SUBTOTAL(9,DM14:DM768)</f>
        <v>#REF!</v>
      </c>
      <c r="DN10" s="90" t="e">
        <f>SUBTOTAL(9,DN14:DN768)</f>
        <v>#REF!</v>
      </c>
      <c r="DO10" s="90" t="e">
        <f>SUBTOTAL(9,DO14:DO768)</f>
        <v>#REF!</v>
      </c>
      <c r="DP10" s="90" t="e">
        <f>SUBTOTAL(9,DP14:DP768)</f>
        <v>#REF!</v>
      </c>
      <c r="DQ10" s="90" t="e">
        <f>SUBTOTAL(9,DQ14:DQ768)</f>
        <v>#REF!</v>
      </c>
      <c r="DR10" s="90" t="e">
        <f>SUBTOTAL(9,DR14:DR768)</f>
        <v>#REF!</v>
      </c>
      <c r="DS10" s="90" t="e">
        <f>SUBTOTAL(9,DS14:DS768)</f>
        <v>#REF!</v>
      </c>
      <c r="DT10" s="90" t="e">
        <f>SUBTOTAL(9,DT14:DT768)</f>
        <v>#REF!</v>
      </c>
      <c r="DU10" s="90" t="e">
        <f>SUBTOTAL(9,DU14:DU768)</f>
        <v>#REF!</v>
      </c>
      <c r="DV10" s="90" t="e">
        <f>SUBTOTAL(9,DV14:DV768)</f>
        <v>#REF!</v>
      </c>
      <c r="DW10" s="90" t="e">
        <f>SUBTOTAL(9,DW14:DW768)</f>
        <v>#REF!</v>
      </c>
      <c r="DX10" s="90" t="e">
        <f>SUBTOTAL(9,DX14:DX768)</f>
        <v>#REF!</v>
      </c>
      <c r="DY10" s="90" t="e">
        <f>SUBTOTAL(9,DY14:DY768)</f>
        <v>#REF!</v>
      </c>
      <c r="DZ10" s="90" t="e">
        <f>SUBTOTAL(9,DZ14:DZ768)</f>
        <v>#REF!</v>
      </c>
      <c r="EA10" s="90" t="e">
        <f>SUBTOTAL(9,EA14:EA768)</f>
        <v>#REF!</v>
      </c>
      <c r="EB10" s="90" t="e">
        <f>SUBTOTAL(9,EB14:EB768)</f>
        <v>#REF!</v>
      </c>
      <c r="EC10" s="90" t="e">
        <f>SUBTOTAL(9,EC14:EC768)</f>
        <v>#REF!</v>
      </c>
      <c r="ED10" s="90" t="e">
        <f>SUBTOTAL(9,ED14:ED768)</f>
        <v>#REF!</v>
      </c>
      <c r="EE10" s="90" t="e">
        <f>SUBTOTAL(9,EE14:EE768)</f>
        <v>#REF!</v>
      </c>
      <c r="EF10" s="90" t="e">
        <f>SUBTOTAL(9,EF14:EF768)</f>
        <v>#REF!</v>
      </c>
      <c r="EG10" s="90" t="e">
        <f>SUBTOTAL(9,EG14:EG768)</f>
        <v>#REF!</v>
      </c>
      <c r="EH10" s="90" t="e">
        <f>SUBTOTAL(9,EH14:EH768)</f>
        <v>#REF!</v>
      </c>
      <c r="EI10" s="90" t="e">
        <f>SUBTOTAL(9,EI14:EI768)</f>
        <v>#REF!</v>
      </c>
      <c r="EJ10" s="90" t="e">
        <f>SUBTOTAL(9,EJ14:EJ768)</f>
        <v>#REF!</v>
      </c>
      <c r="EK10" s="90" t="e">
        <f>SUBTOTAL(9,EK14:EK768)</f>
        <v>#REF!</v>
      </c>
      <c r="EL10" s="90" t="e">
        <f>SUBTOTAL(9,EL14:EL768)</f>
        <v>#REF!</v>
      </c>
      <c r="EM10" s="90" t="e">
        <f>SUBTOTAL(9,EM14:EM768)</f>
        <v>#REF!</v>
      </c>
      <c r="EN10" s="90" t="e">
        <f>SUBTOTAL(9,EN14:EN768)</f>
        <v>#REF!</v>
      </c>
      <c r="EO10" s="90" t="e">
        <f>SUBTOTAL(9,EO14:EO768)</f>
        <v>#REF!</v>
      </c>
      <c r="EP10" s="90" t="e">
        <f>SUBTOTAL(9,EP14:EP768)</f>
        <v>#REF!</v>
      </c>
      <c r="EQ10" s="90" t="e">
        <f>SUBTOTAL(9,EQ14:EQ768)</f>
        <v>#REF!</v>
      </c>
      <c r="ER10" s="90" t="e">
        <f>SUBTOTAL(9,ER14:ER768)</f>
        <v>#REF!</v>
      </c>
      <c r="ES10" s="90" t="e">
        <f>SUBTOTAL(9,ES14:ES768)</f>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4">R13</f>
        <v>45474</v>
      </c>
      <c r="S12" s="76">
        <f t="shared" si="4"/>
        <v>45475</v>
      </c>
      <c r="T12" s="76">
        <f t="shared" si="4"/>
        <v>45476</v>
      </c>
      <c r="U12" s="76">
        <f t="shared" si="4"/>
        <v>45477</v>
      </c>
      <c r="V12" s="76">
        <f t="shared" si="4"/>
        <v>45478</v>
      </c>
      <c r="W12" s="76">
        <f t="shared" si="4"/>
        <v>45481</v>
      </c>
      <c r="X12" s="76">
        <f t="shared" si="4"/>
        <v>45482</v>
      </c>
      <c r="Y12" s="76">
        <f t="shared" si="4"/>
        <v>45483</v>
      </c>
      <c r="Z12" s="76">
        <f t="shared" si="4"/>
        <v>45484</v>
      </c>
      <c r="AA12" s="76">
        <f t="shared" si="4"/>
        <v>45485</v>
      </c>
      <c r="AB12" s="76">
        <f t="shared" si="4"/>
        <v>45488</v>
      </c>
      <c r="AC12" s="76">
        <f t="shared" si="4"/>
        <v>45489</v>
      </c>
      <c r="AD12" s="76">
        <f t="shared" si="4"/>
        <v>45490</v>
      </c>
      <c r="AE12" s="76">
        <f t="shared" si="4"/>
        <v>45491</v>
      </c>
      <c r="AF12" s="76">
        <f t="shared" si="4"/>
        <v>45492</v>
      </c>
      <c r="AG12" s="76">
        <f t="shared" si="4"/>
        <v>45495</v>
      </c>
      <c r="AH12" s="76">
        <f t="shared" si="4"/>
        <v>45496</v>
      </c>
      <c r="AI12" s="76">
        <f t="shared" si="4"/>
        <v>45497</v>
      </c>
      <c r="AJ12" s="76">
        <f t="shared" si="4"/>
        <v>45498</v>
      </c>
      <c r="AK12" s="76">
        <f t="shared" si="4"/>
        <v>45499</v>
      </c>
      <c r="AL12" s="76">
        <f t="shared" si="4"/>
        <v>45502</v>
      </c>
      <c r="AM12" s="76">
        <f t="shared" si="4"/>
        <v>45503</v>
      </c>
      <c r="AN12" s="76">
        <f t="shared" si="4"/>
        <v>45504</v>
      </c>
      <c r="AO12" s="76">
        <f t="shared" si="4"/>
        <v>45505</v>
      </c>
      <c r="AP12" s="76">
        <f t="shared" si="4"/>
        <v>45506</v>
      </c>
      <c r="AQ12" s="76">
        <f t="shared" si="4"/>
        <v>45509</v>
      </c>
      <c r="AR12" s="76">
        <f t="shared" si="4"/>
        <v>45510</v>
      </c>
      <c r="AS12" s="76">
        <f t="shared" si="4"/>
        <v>45511</v>
      </c>
      <c r="AT12" s="76">
        <f t="shared" si="4"/>
        <v>45512</v>
      </c>
      <c r="AU12" s="76">
        <f t="shared" si="4"/>
        <v>45513</v>
      </c>
      <c r="AV12" s="76">
        <f t="shared" si="4"/>
        <v>45516</v>
      </c>
      <c r="AW12" s="76">
        <f t="shared" si="4"/>
        <v>45517</v>
      </c>
      <c r="AX12" s="76">
        <f t="shared" si="4"/>
        <v>45518</v>
      </c>
      <c r="AY12" s="76">
        <f t="shared" si="4"/>
        <v>45519</v>
      </c>
      <c r="AZ12" s="76">
        <f t="shared" si="4"/>
        <v>45520</v>
      </c>
      <c r="BA12" s="76">
        <f t="shared" si="4"/>
        <v>45523</v>
      </c>
      <c r="BB12" s="76">
        <f t="shared" si="4"/>
        <v>45524</v>
      </c>
      <c r="BC12" s="76">
        <f t="shared" si="4"/>
        <v>45525</v>
      </c>
      <c r="BD12" s="76">
        <f t="shared" si="4"/>
        <v>45526</v>
      </c>
      <c r="BE12" s="76">
        <f t="shared" si="4"/>
        <v>45527</v>
      </c>
      <c r="BF12" s="76">
        <f t="shared" si="4"/>
        <v>45530</v>
      </c>
      <c r="BG12" s="76">
        <f t="shared" si="4"/>
        <v>45531</v>
      </c>
      <c r="BH12" s="76">
        <f t="shared" si="4"/>
        <v>45532</v>
      </c>
      <c r="BI12" s="76">
        <f t="shared" si="4"/>
        <v>45533</v>
      </c>
      <c r="BJ12" s="76">
        <f t="shared" si="4"/>
        <v>45534</v>
      </c>
      <c r="BK12" s="76">
        <f t="shared" si="4"/>
        <v>45537</v>
      </c>
      <c r="BL12" s="76">
        <f t="shared" si="4"/>
        <v>45538</v>
      </c>
      <c r="BM12" s="76">
        <f t="shared" si="4"/>
        <v>45539</v>
      </c>
      <c r="BN12" s="76">
        <f t="shared" si="4"/>
        <v>45540</v>
      </c>
      <c r="BO12" s="76">
        <f t="shared" si="4"/>
        <v>45541</v>
      </c>
      <c r="BP12" s="76">
        <f t="shared" si="4"/>
        <v>45544</v>
      </c>
      <c r="BQ12" s="76">
        <f t="shared" si="4"/>
        <v>45545</v>
      </c>
      <c r="BR12" s="76">
        <f t="shared" si="4"/>
        <v>45546</v>
      </c>
      <c r="BS12" s="76">
        <f t="shared" si="4"/>
        <v>45547</v>
      </c>
      <c r="BT12" s="76">
        <f t="shared" si="4"/>
        <v>45548</v>
      </c>
      <c r="BU12" s="76">
        <f t="shared" si="4"/>
        <v>45551</v>
      </c>
      <c r="BV12" s="76">
        <f t="shared" si="4"/>
        <v>45552</v>
      </c>
      <c r="BW12" s="76">
        <f t="shared" si="4"/>
        <v>45553</v>
      </c>
      <c r="BX12" s="76">
        <f t="shared" si="4"/>
        <v>45554</v>
      </c>
      <c r="BY12" s="76">
        <f t="shared" si="4"/>
        <v>45555</v>
      </c>
      <c r="BZ12" s="76">
        <f t="shared" si="4"/>
        <v>45558</v>
      </c>
      <c r="CA12" s="76">
        <f t="shared" si="4"/>
        <v>45559</v>
      </c>
      <c r="CB12" s="76">
        <f t="shared" si="4"/>
        <v>45560</v>
      </c>
      <c r="CC12" s="76">
        <f t="shared" si="4"/>
        <v>45561</v>
      </c>
      <c r="CD12" s="76">
        <f t="shared" ref="CD12:EO12" si="5">CD13</f>
        <v>45562</v>
      </c>
      <c r="CE12" s="76">
        <f t="shared" si="5"/>
        <v>45565</v>
      </c>
      <c r="CF12" s="76">
        <f t="shared" si="5"/>
        <v>45566</v>
      </c>
      <c r="CG12" s="76">
        <f t="shared" si="5"/>
        <v>45567</v>
      </c>
      <c r="CH12" s="76">
        <f t="shared" si="5"/>
        <v>45568</v>
      </c>
      <c r="CI12" s="76">
        <f t="shared" si="5"/>
        <v>45569</v>
      </c>
      <c r="CJ12" s="76">
        <f t="shared" si="5"/>
        <v>45572</v>
      </c>
      <c r="CK12" s="76">
        <f t="shared" si="5"/>
        <v>45573</v>
      </c>
      <c r="CL12" s="76">
        <f t="shared" si="5"/>
        <v>45574</v>
      </c>
      <c r="CM12" s="76">
        <f t="shared" si="5"/>
        <v>45575</v>
      </c>
      <c r="CN12" s="76">
        <f t="shared" si="5"/>
        <v>45576</v>
      </c>
      <c r="CO12" s="76">
        <f t="shared" si="5"/>
        <v>45579</v>
      </c>
      <c r="CP12" s="76">
        <f t="shared" si="5"/>
        <v>45580</v>
      </c>
      <c r="CQ12" s="76">
        <f t="shared" si="5"/>
        <v>45581</v>
      </c>
      <c r="CR12" s="76">
        <f t="shared" si="5"/>
        <v>45582</v>
      </c>
      <c r="CS12" s="76">
        <f t="shared" si="5"/>
        <v>45583</v>
      </c>
      <c r="CT12" s="76">
        <f t="shared" si="5"/>
        <v>45586</v>
      </c>
      <c r="CU12" s="76">
        <f t="shared" si="5"/>
        <v>45587</v>
      </c>
      <c r="CV12" s="76">
        <f t="shared" si="5"/>
        <v>45588</v>
      </c>
      <c r="CW12" s="76">
        <f t="shared" si="5"/>
        <v>45589</v>
      </c>
      <c r="CX12" s="76">
        <f t="shared" si="5"/>
        <v>45590</v>
      </c>
      <c r="CY12" s="76">
        <f t="shared" si="5"/>
        <v>45593</v>
      </c>
      <c r="CZ12" s="76">
        <f t="shared" si="5"/>
        <v>45594</v>
      </c>
      <c r="DA12" s="76">
        <f t="shared" si="5"/>
        <v>45595</v>
      </c>
      <c r="DB12" s="76">
        <f t="shared" si="5"/>
        <v>45596</v>
      </c>
      <c r="DC12" s="76">
        <f t="shared" si="5"/>
        <v>45597</v>
      </c>
      <c r="DD12" s="76">
        <f t="shared" si="5"/>
        <v>45600</v>
      </c>
      <c r="DE12" s="76">
        <f t="shared" si="5"/>
        <v>45601</v>
      </c>
      <c r="DF12" s="76">
        <f t="shared" si="5"/>
        <v>45602</v>
      </c>
      <c r="DG12" s="76">
        <f t="shared" si="5"/>
        <v>45603</v>
      </c>
      <c r="DH12" s="76">
        <f t="shared" si="5"/>
        <v>45604</v>
      </c>
      <c r="DI12" s="76">
        <f t="shared" si="5"/>
        <v>45607</v>
      </c>
      <c r="DJ12" s="76">
        <f t="shared" si="5"/>
        <v>45608</v>
      </c>
      <c r="DK12" s="76">
        <f t="shared" si="5"/>
        <v>45609</v>
      </c>
      <c r="DL12" s="76">
        <f t="shared" si="5"/>
        <v>45610</v>
      </c>
      <c r="DM12" s="76">
        <f t="shared" si="5"/>
        <v>45611</v>
      </c>
      <c r="DN12" s="76">
        <f t="shared" si="5"/>
        <v>45614</v>
      </c>
      <c r="DO12" s="76">
        <f t="shared" si="5"/>
        <v>45615</v>
      </c>
      <c r="DP12" s="76">
        <f t="shared" si="5"/>
        <v>45616</v>
      </c>
      <c r="DQ12" s="76">
        <f t="shared" si="5"/>
        <v>45617</v>
      </c>
      <c r="DR12" s="76">
        <f t="shared" si="5"/>
        <v>45618</v>
      </c>
      <c r="DS12" s="76">
        <f t="shared" si="5"/>
        <v>45621</v>
      </c>
      <c r="DT12" s="76">
        <f t="shared" si="5"/>
        <v>45622</v>
      </c>
      <c r="DU12" s="76">
        <f t="shared" si="5"/>
        <v>45623</v>
      </c>
      <c r="DV12" s="76">
        <f t="shared" si="5"/>
        <v>45624</v>
      </c>
      <c r="DW12" s="76">
        <f t="shared" si="5"/>
        <v>45625</v>
      </c>
      <c r="DX12" s="76">
        <f t="shared" si="5"/>
        <v>45628</v>
      </c>
      <c r="DY12" s="76">
        <f t="shared" si="5"/>
        <v>45629</v>
      </c>
      <c r="DZ12" s="76">
        <f t="shared" si="5"/>
        <v>45630</v>
      </c>
      <c r="EA12" s="76">
        <f t="shared" si="5"/>
        <v>45631</v>
      </c>
      <c r="EB12" s="76">
        <f t="shared" si="5"/>
        <v>45632</v>
      </c>
      <c r="EC12" s="76">
        <f t="shared" si="5"/>
        <v>45635</v>
      </c>
      <c r="ED12" s="76">
        <f t="shared" si="5"/>
        <v>45636</v>
      </c>
      <c r="EE12" s="76">
        <f t="shared" si="5"/>
        <v>45637</v>
      </c>
      <c r="EF12" s="76">
        <f t="shared" si="5"/>
        <v>45638</v>
      </c>
      <c r="EG12" s="76">
        <f t="shared" si="5"/>
        <v>45639</v>
      </c>
      <c r="EH12" s="76">
        <f t="shared" si="5"/>
        <v>45642</v>
      </c>
      <c r="EI12" s="76">
        <f t="shared" si="5"/>
        <v>45643</v>
      </c>
      <c r="EJ12" s="76">
        <f t="shared" si="5"/>
        <v>45644</v>
      </c>
      <c r="EK12" s="76">
        <f t="shared" si="5"/>
        <v>45645</v>
      </c>
      <c r="EL12" s="76">
        <f t="shared" si="5"/>
        <v>45646</v>
      </c>
      <c r="EM12" s="76">
        <f t="shared" si="5"/>
        <v>45649</v>
      </c>
      <c r="EN12" s="76">
        <f t="shared" si="5"/>
        <v>45650</v>
      </c>
      <c r="EO12" s="76">
        <f t="shared" si="5"/>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6">WORKDAY(R13,1)</f>
        <v>45475</v>
      </c>
      <c r="T13" s="77">
        <f t="shared" si="6"/>
        <v>45476</v>
      </c>
      <c r="U13" s="77">
        <f t="shared" si="6"/>
        <v>45477</v>
      </c>
      <c r="V13" s="77">
        <f t="shared" si="6"/>
        <v>45478</v>
      </c>
      <c r="W13" s="77">
        <f t="shared" si="6"/>
        <v>45481</v>
      </c>
      <c r="X13" s="77">
        <f t="shared" si="6"/>
        <v>45482</v>
      </c>
      <c r="Y13" s="77">
        <f t="shared" si="6"/>
        <v>45483</v>
      </c>
      <c r="Z13" s="77">
        <f t="shared" si="6"/>
        <v>45484</v>
      </c>
      <c r="AA13" s="77">
        <f t="shared" si="6"/>
        <v>45485</v>
      </c>
      <c r="AB13" s="77">
        <f t="shared" si="6"/>
        <v>45488</v>
      </c>
      <c r="AC13" s="77">
        <f t="shared" si="6"/>
        <v>45489</v>
      </c>
      <c r="AD13" s="77">
        <f t="shared" si="6"/>
        <v>45490</v>
      </c>
      <c r="AE13" s="77">
        <f t="shared" si="6"/>
        <v>45491</v>
      </c>
      <c r="AF13" s="77">
        <f t="shared" si="6"/>
        <v>45492</v>
      </c>
      <c r="AG13" s="77">
        <f t="shared" si="6"/>
        <v>45495</v>
      </c>
      <c r="AH13" s="77">
        <f t="shared" si="6"/>
        <v>45496</v>
      </c>
      <c r="AI13" s="77">
        <f t="shared" si="6"/>
        <v>45497</v>
      </c>
      <c r="AJ13" s="77">
        <f t="shared" si="6"/>
        <v>45498</v>
      </c>
      <c r="AK13" s="77">
        <f t="shared" si="6"/>
        <v>45499</v>
      </c>
      <c r="AL13" s="77">
        <f t="shared" si="6"/>
        <v>45502</v>
      </c>
      <c r="AM13" s="77">
        <f t="shared" si="6"/>
        <v>45503</v>
      </c>
      <c r="AN13" s="77">
        <f t="shared" si="6"/>
        <v>45504</v>
      </c>
      <c r="AO13" s="77">
        <f t="shared" si="6"/>
        <v>45505</v>
      </c>
      <c r="AP13" s="77">
        <f t="shared" si="6"/>
        <v>45506</v>
      </c>
      <c r="AQ13" s="77">
        <f t="shared" si="6"/>
        <v>45509</v>
      </c>
      <c r="AR13" s="77">
        <f t="shared" si="6"/>
        <v>45510</v>
      </c>
      <c r="AS13" s="77">
        <f t="shared" si="6"/>
        <v>45511</v>
      </c>
      <c r="AT13" s="77">
        <f t="shared" si="6"/>
        <v>45512</v>
      </c>
      <c r="AU13" s="77">
        <f t="shared" si="6"/>
        <v>45513</v>
      </c>
      <c r="AV13" s="77">
        <f t="shared" si="6"/>
        <v>45516</v>
      </c>
      <c r="AW13" s="77">
        <f t="shared" si="6"/>
        <v>45517</v>
      </c>
      <c r="AX13" s="77">
        <f t="shared" si="6"/>
        <v>45518</v>
      </c>
      <c r="AY13" s="77">
        <f t="shared" si="6"/>
        <v>45519</v>
      </c>
      <c r="AZ13" s="77">
        <f t="shared" si="6"/>
        <v>45520</v>
      </c>
      <c r="BA13" s="77">
        <f t="shared" si="6"/>
        <v>45523</v>
      </c>
      <c r="BB13" s="77">
        <f t="shared" si="6"/>
        <v>45524</v>
      </c>
      <c r="BC13" s="77">
        <f t="shared" si="6"/>
        <v>45525</v>
      </c>
      <c r="BD13" s="77">
        <f t="shared" si="6"/>
        <v>45526</v>
      </c>
      <c r="BE13" s="77">
        <f t="shared" si="6"/>
        <v>45527</v>
      </c>
      <c r="BF13" s="77">
        <f t="shared" si="6"/>
        <v>45530</v>
      </c>
      <c r="BG13" s="77">
        <f t="shared" si="6"/>
        <v>45531</v>
      </c>
      <c r="BH13" s="77">
        <f t="shared" si="6"/>
        <v>45532</v>
      </c>
      <c r="BI13" s="77">
        <f t="shared" si="6"/>
        <v>45533</v>
      </c>
      <c r="BJ13" s="77">
        <f t="shared" si="6"/>
        <v>45534</v>
      </c>
      <c r="BK13" s="77">
        <f t="shared" si="6"/>
        <v>45537</v>
      </c>
      <c r="BL13" s="77">
        <f t="shared" si="6"/>
        <v>45538</v>
      </c>
      <c r="BM13" s="77">
        <f t="shared" si="6"/>
        <v>45539</v>
      </c>
      <c r="BN13" s="77">
        <f t="shared" si="6"/>
        <v>45540</v>
      </c>
      <c r="BO13" s="77">
        <f t="shared" si="6"/>
        <v>45541</v>
      </c>
      <c r="BP13" s="77">
        <f t="shared" si="6"/>
        <v>45544</v>
      </c>
      <c r="BQ13" s="77">
        <f t="shared" si="6"/>
        <v>45545</v>
      </c>
      <c r="BR13" s="77">
        <f t="shared" si="6"/>
        <v>45546</v>
      </c>
      <c r="BS13" s="77">
        <f t="shared" si="6"/>
        <v>45547</v>
      </c>
      <c r="BT13" s="77">
        <f t="shared" si="6"/>
        <v>45548</v>
      </c>
      <c r="BU13" s="77">
        <f t="shared" si="6"/>
        <v>45551</v>
      </c>
      <c r="BV13" s="77">
        <f t="shared" si="6"/>
        <v>45552</v>
      </c>
      <c r="BW13" s="77">
        <f t="shared" si="6"/>
        <v>45553</v>
      </c>
      <c r="BX13" s="77">
        <f t="shared" si="6"/>
        <v>45554</v>
      </c>
      <c r="BY13" s="77">
        <f t="shared" si="6"/>
        <v>45555</v>
      </c>
      <c r="BZ13" s="77">
        <f t="shared" si="6"/>
        <v>45558</v>
      </c>
      <c r="CA13" s="77">
        <f t="shared" si="6"/>
        <v>45559</v>
      </c>
      <c r="CB13" s="77">
        <f t="shared" si="6"/>
        <v>45560</v>
      </c>
      <c r="CC13" s="77">
        <f t="shared" si="6"/>
        <v>45561</v>
      </c>
      <c r="CD13" s="77">
        <f t="shared" si="6"/>
        <v>45562</v>
      </c>
      <c r="CE13" s="77">
        <f t="shared" ref="CE13:EP13" si="7">WORKDAY(CD13,1)</f>
        <v>45565</v>
      </c>
      <c r="CF13" s="77">
        <f t="shared" si="7"/>
        <v>45566</v>
      </c>
      <c r="CG13" s="77">
        <f t="shared" si="7"/>
        <v>45567</v>
      </c>
      <c r="CH13" s="77">
        <f t="shared" si="7"/>
        <v>45568</v>
      </c>
      <c r="CI13" s="77">
        <f t="shared" si="7"/>
        <v>45569</v>
      </c>
      <c r="CJ13" s="77">
        <f t="shared" si="7"/>
        <v>45572</v>
      </c>
      <c r="CK13" s="77">
        <f t="shared" si="7"/>
        <v>45573</v>
      </c>
      <c r="CL13" s="77">
        <f t="shared" si="7"/>
        <v>45574</v>
      </c>
      <c r="CM13" s="77">
        <f t="shared" si="7"/>
        <v>45575</v>
      </c>
      <c r="CN13" s="77">
        <f t="shared" si="7"/>
        <v>45576</v>
      </c>
      <c r="CO13" s="77">
        <f t="shared" si="7"/>
        <v>45579</v>
      </c>
      <c r="CP13" s="77">
        <f t="shared" si="7"/>
        <v>45580</v>
      </c>
      <c r="CQ13" s="77">
        <f t="shared" si="7"/>
        <v>45581</v>
      </c>
      <c r="CR13" s="77">
        <f t="shared" si="7"/>
        <v>45582</v>
      </c>
      <c r="CS13" s="77">
        <f t="shared" si="7"/>
        <v>45583</v>
      </c>
      <c r="CT13" s="77">
        <f t="shared" si="7"/>
        <v>45586</v>
      </c>
      <c r="CU13" s="77">
        <f t="shared" si="7"/>
        <v>45587</v>
      </c>
      <c r="CV13" s="77">
        <f t="shared" si="7"/>
        <v>45588</v>
      </c>
      <c r="CW13" s="77">
        <f t="shared" si="7"/>
        <v>45589</v>
      </c>
      <c r="CX13" s="77">
        <f t="shared" si="7"/>
        <v>45590</v>
      </c>
      <c r="CY13" s="77">
        <f t="shared" si="7"/>
        <v>45593</v>
      </c>
      <c r="CZ13" s="77">
        <f t="shared" si="7"/>
        <v>45594</v>
      </c>
      <c r="DA13" s="77">
        <f t="shared" si="7"/>
        <v>45595</v>
      </c>
      <c r="DB13" s="77">
        <f t="shared" si="7"/>
        <v>45596</v>
      </c>
      <c r="DC13" s="77">
        <f t="shared" si="7"/>
        <v>45597</v>
      </c>
      <c r="DD13" s="77">
        <f t="shared" si="7"/>
        <v>45600</v>
      </c>
      <c r="DE13" s="77">
        <f t="shared" si="7"/>
        <v>45601</v>
      </c>
      <c r="DF13" s="77">
        <f t="shared" si="7"/>
        <v>45602</v>
      </c>
      <c r="DG13" s="77">
        <f t="shared" si="7"/>
        <v>45603</v>
      </c>
      <c r="DH13" s="77">
        <f t="shared" si="7"/>
        <v>45604</v>
      </c>
      <c r="DI13" s="77">
        <f t="shared" si="7"/>
        <v>45607</v>
      </c>
      <c r="DJ13" s="77">
        <f t="shared" si="7"/>
        <v>45608</v>
      </c>
      <c r="DK13" s="77">
        <f t="shared" si="7"/>
        <v>45609</v>
      </c>
      <c r="DL13" s="77">
        <f t="shared" si="7"/>
        <v>45610</v>
      </c>
      <c r="DM13" s="77">
        <f t="shared" si="7"/>
        <v>45611</v>
      </c>
      <c r="DN13" s="77">
        <f t="shared" si="7"/>
        <v>45614</v>
      </c>
      <c r="DO13" s="77">
        <f t="shared" si="7"/>
        <v>45615</v>
      </c>
      <c r="DP13" s="77">
        <f t="shared" si="7"/>
        <v>45616</v>
      </c>
      <c r="DQ13" s="77">
        <f t="shared" si="7"/>
        <v>45617</v>
      </c>
      <c r="DR13" s="77">
        <f t="shared" si="7"/>
        <v>45618</v>
      </c>
      <c r="DS13" s="77">
        <f t="shared" si="7"/>
        <v>45621</v>
      </c>
      <c r="DT13" s="77">
        <f t="shared" si="7"/>
        <v>45622</v>
      </c>
      <c r="DU13" s="77">
        <f t="shared" si="7"/>
        <v>45623</v>
      </c>
      <c r="DV13" s="77">
        <f t="shared" si="7"/>
        <v>45624</v>
      </c>
      <c r="DW13" s="77">
        <f t="shared" si="7"/>
        <v>45625</v>
      </c>
      <c r="DX13" s="77">
        <f t="shared" si="7"/>
        <v>45628</v>
      </c>
      <c r="DY13" s="77">
        <f t="shared" si="7"/>
        <v>45629</v>
      </c>
      <c r="DZ13" s="77">
        <f t="shared" si="7"/>
        <v>45630</v>
      </c>
      <c r="EA13" s="77">
        <f t="shared" si="7"/>
        <v>45631</v>
      </c>
      <c r="EB13" s="77">
        <f t="shared" si="7"/>
        <v>45632</v>
      </c>
      <c r="EC13" s="77">
        <f t="shared" si="7"/>
        <v>45635</v>
      </c>
      <c r="ED13" s="77">
        <f t="shared" si="7"/>
        <v>45636</v>
      </c>
      <c r="EE13" s="77">
        <f t="shared" si="7"/>
        <v>45637</v>
      </c>
      <c r="EF13" s="77">
        <f t="shared" si="7"/>
        <v>45638</v>
      </c>
      <c r="EG13" s="77">
        <f t="shared" si="7"/>
        <v>45639</v>
      </c>
      <c r="EH13" s="77">
        <f t="shared" si="7"/>
        <v>45642</v>
      </c>
      <c r="EI13" s="77">
        <f t="shared" si="7"/>
        <v>45643</v>
      </c>
      <c r="EJ13" s="77">
        <f t="shared" si="7"/>
        <v>45644</v>
      </c>
      <c r="EK13" s="77">
        <f t="shared" si="7"/>
        <v>45645</v>
      </c>
      <c r="EL13" s="77">
        <f t="shared" si="7"/>
        <v>45646</v>
      </c>
      <c r="EM13" s="77">
        <f t="shared" si="7"/>
        <v>45649</v>
      </c>
      <c r="EN13" s="77">
        <f t="shared" si="7"/>
        <v>45650</v>
      </c>
      <c r="EO13" s="77">
        <f t="shared" si="7"/>
        <v>45651</v>
      </c>
      <c r="EP13" s="77">
        <f t="shared" si="7"/>
        <v>45652</v>
      </c>
      <c r="EQ13" s="77">
        <f>WORKDAY(EP13,1)</f>
        <v>45653</v>
      </c>
      <c r="ER13" s="77">
        <f>WORKDAY(EQ13,1)</f>
        <v>45656</v>
      </c>
      <c r="ES13" s="77">
        <f>WORKDAY(ER13,1)</f>
        <v>45657</v>
      </c>
    </row>
    <row r="14" spans="1:150" ht="17.850000000000001"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1851</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8">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8"/>
        <v>#N/A</v>
      </c>
      <c r="P25" s="189" t="s">
        <v>35</v>
      </c>
      <c r="Q25" s="90" t="e">
        <f t="shared" ref="Q25:Q123" si="9">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2.1 Em Teste</v>
      </c>
      <c r="H26" s="64">
        <f>VLOOKUP(A26,'Aux - pivots1'!$A:$B,2,0)</f>
        <v>2</v>
      </c>
      <c r="I26" s="183">
        <f>SUMIFS(Table1[Estimação (horas)],Table1[Tabela],Plano_V3!E26,Table1[Campo],Plano_V3!F26)</f>
        <v>8</v>
      </c>
      <c r="J26" s="183">
        <f>I26/8</f>
        <v>1</v>
      </c>
      <c r="K26" s="183">
        <f>SUMIFS(Table1[Horas efetivas],Table1[Tabela],Plano_V3!E26,Table1[Campo],Plano_V3!F26)</f>
        <v>4</v>
      </c>
      <c r="L26" s="183">
        <f>K26/8</f>
        <v>0.5</v>
      </c>
      <c r="M26" s="177"/>
      <c r="N26" s="177">
        <f>L26/J26</f>
        <v>0.5</v>
      </c>
      <c r="O26" s="177">
        <f t="shared" si="8"/>
        <v>0.5</v>
      </c>
      <c r="P26" s="89" t="s">
        <v>39</v>
      </c>
      <c r="Q26" s="90">
        <f t="shared" si="9"/>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0">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1">I27/8</f>
        <v>#N/A</v>
      </c>
      <c r="K27" s="183" t="e">
        <f>SUMIFS(Table1[Horas efetivas],Table1[Tabela],Plano_V3!E27,Table1[Campo],Plano_V3!F27)</f>
        <v>#N/A</v>
      </c>
      <c r="L27" s="183" t="e">
        <f t="shared" ref="L27:L54" si="12">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1970</v>
      </c>
      <c r="G29" s="64" t="str">
        <f>INDEX(Auxiliar!$B$16:$B$24,MATCH(Plano_V3!H29,Auxiliar!$C$16:$C$24,0),1)</f>
        <v>2.1 Em Teste</v>
      </c>
      <c r="H29" s="64">
        <f>VLOOKUP(A29,'Aux - pivots1'!$A:$B,2,0)</f>
        <v>2</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0"/>
        <v>ENERGY_CERTIFICATE_EST_INPUTPROPERTY_BANK_ID</v>
      </c>
      <c r="B30" s="67"/>
      <c r="C30" s="68"/>
      <c r="D30" s="64" t="s">
        <v>40</v>
      </c>
      <c r="E30" s="66" t="s">
        <v>37</v>
      </c>
      <c r="F30" s="66" t="s">
        <v>41</v>
      </c>
      <c r="G30" s="64" t="str">
        <f>INDEX(Auxiliar!$B$16:$B$24,MATCH(Plano_V3!H30,Auxiliar!$C$16:$C$24,0),1)</f>
        <v>2.1 Em Teste</v>
      </c>
      <c r="H30" s="64">
        <f>VLOOKUP(A30,'Aux - pivots1'!$A:$B,2,0)</f>
        <v>2</v>
      </c>
      <c r="I30" s="183" t="e">
        <f>SUMIFS(Table1[Estimação (horas)],Table1[Tabela],Plano_V3!E30,Table1[Campo],Plano_V3!F30)</f>
        <v>#N/A</v>
      </c>
      <c r="J30" s="183" t="e">
        <f t="shared" si="11"/>
        <v>#N/A</v>
      </c>
      <c r="K30" s="183" t="e">
        <f>SUMIFS(Table1[Horas efetivas],Table1[Tabela],Plano_V3!E30,Table1[Campo],Plano_V3!F30)</f>
        <v>#N/A</v>
      </c>
      <c r="L30" s="183" t="e">
        <f t="shared" si="12"/>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0"/>
        <v>ENERGY_CERTIFICATE_EST_INPUTPROPERTY_BRANCH_CODE</v>
      </c>
      <c r="B31" s="67"/>
      <c r="C31" s="68"/>
      <c r="D31" s="64" t="s">
        <v>40</v>
      </c>
      <c r="E31" s="66" t="s">
        <v>37</v>
      </c>
      <c r="F31" s="66" t="s">
        <v>43</v>
      </c>
      <c r="G31" s="64" t="str">
        <f>INDEX(Auxiliar!$B$16:$B$24,MATCH(Plano_V3!H31,Auxiliar!$C$16:$C$24,0),1)</f>
        <v>2.1 Em Teste</v>
      </c>
      <c r="H31" s="64">
        <f>VLOOKUP(A31,'Aux - pivots1'!$A:$B,2,0)</f>
        <v>2</v>
      </c>
      <c r="I31" s="183" t="e">
        <f>SUMIFS(Table1[Estimação (horas)],Table1[Tabela],Plano_V3!E31,Table1[Campo],Plano_V3!F31)</f>
        <v>#N/A</v>
      </c>
      <c r="J31" s="183" t="e">
        <f t="shared" si="11"/>
        <v>#N/A</v>
      </c>
      <c r="K31" s="183" t="e">
        <f>SUMIFS(Table1[Horas efetivas],Table1[Tabela],Plano_V3!E31,Table1[Campo],Plano_V3!F31)</f>
        <v>#N/A</v>
      </c>
      <c r="L31" s="183" t="e">
        <f t="shared" si="12"/>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0"/>
        <v>ENERGY_CERTIFICATE_EST_INPUTPROPERTY_CONTRACT_ID</v>
      </c>
      <c r="B32" s="67"/>
      <c r="C32" s="68"/>
      <c r="D32" s="64" t="s">
        <v>40</v>
      </c>
      <c r="E32" s="66" t="s">
        <v>37</v>
      </c>
      <c r="F32" s="66" t="s">
        <v>44</v>
      </c>
      <c r="G32" s="64" t="str">
        <f>INDEX(Auxiliar!$B$16:$B$24,MATCH(Plano_V3!H32,Auxiliar!$C$16:$C$24,0),1)</f>
        <v>2.1 Em Teste</v>
      </c>
      <c r="H32" s="64">
        <f>VLOOKUP(A32,'Aux - pivots1'!$A:$B,2,0)</f>
        <v>2</v>
      </c>
      <c r="I32" s="183" t="e">
        <f>SUMIFS(Table1[Estimação (horas)],Table1[Tabela],Plano_V3!E32,Table1[Campo],Plano_V3!F32)</f>
        <v>#N/A</v>
      </c>
      <c r="J32" s="183" t="e">
        <f t="shared" si="11"/>
        <v>#N/A</v>
      </c>
      <c r="K32" s="183" t="e">
        <f>SUMIFS(Table1[Horas efetivas],Table1[Tabela],Plano_V3!E32,Table1[Campo],Plano_V3!F32)</f>
        <v>#N/A</v>
      </c>
      <c r="L32" s="183" t="e">
        <f t="shared" si="12"/>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0"/>
        <v>ENERGY_CERTIFICATE_EST_INPUTPROPERTY_REFERENCE_CODE</v>
      </c>
      <c r="B33" s="67"/>
      <c r="C33" s="68"/>
      <c r="D33" s="64" t="s">
        <v>40</v>
      </c>
      <c r="E33" s="66" t="s">
        <v>37</v>
      </c>
      <c r="F33" s="66" t="s">
        <v>45</v>
      </c>
      <c r="G33" s="64" t="str">
        <f>INDEX(Auxiliar!$B$16:$B$24,MATCH(Plano_V3!H33,Auxiliar!$C$16:$C$24,0),1)</f>
        <v>2.1 Em Teste</v>
      </c>
      <c r="H33" s="64">
        <f>VLOOKUP(A33,'Aux - pivots1'!$A:$B,2,0)</f>
        <v>2</v>
      </c>
      <c r="I33" s="183" t="e">
        <f>SUMIFS(Table1[Estimação (horas)],Table1[Tabela],Plano_V3!E33,Table1[Campo],Plano_V3!F33)</f>
        <v>#N/A</v>
      </c>
      <c r="J33" s="183" t="e">
        <f t="shared" si="11"/>
        <v>#N/A</v>
      </c>
      <c r="K33" s="183" t="e">
        <f>SUMIFS(Table1[Horas efetivas],Table1[Tabela],Plano_V3!E33,Table1[Campo],Plano_V3!F33)</f>
        <v>#N/A</v>
      </c>
      <c r="L33" s="183" t="e">
        <f t="shared" si="12"/>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0"/>
        <v>ENERGY_CERTIFICATE_EST_INPUTCÓDIGO_DISTRITO</v>
      </c>
      <c r="B34" s="67"/>
      <c r="C34" s="68"/>
      <c r="D34" s="64" t="s">
        <v>40</v>
      </c>
      <c r="E34" s="66" t="s">
        <v>37</v>
      </c>
      <c r="F34" s="66" t="s">
        <v>1971</v>
      </c>
      <c r="G34" s="64" t="str">
        <f>INDEX(Auxiliar!$B$16:$B$24,MATCH(Plano_V3!H34,Auxiliar!$C$16:$C$24,0),1)</f>
        <v>2.1 Em Teste</v>
      </c>
      <c r="H34" s="64">
        <f>VLOOKUP(A34,'Aux - pivots1'!$A:$B,2,0)</f>
        <v>2</v>
      </c>
      <c r="I34" s="183" t="e">
        <f>SUMIFS(Table1[Estimação (horas)],Table1[Tabela],Plano_V3!E34,Table1[Campo],Plano_V3!F34)</f>
        <v>#N/A</v>
      </c>
      <c r="J34" s="183" t="e">
        <f t="shared" si="11"/>
        <v>#N/A</v>
      </c>
      <c r="K34" s="183" t="e">
        <f>SUMIFS(Table1[Horas efetivas],Table1[Tabela],Plano_V3!E34,Table1[Campo],Plano_V3!F34)</f>
        <v>#N/A</v>
      </c>
      <c r="L34" s="183" t="e">
        <f t="shared" si="12"/>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0"/>
        <v>ENERGY_CERTIFICATE_EST_INPUTNOMBRE_DISTRITO</v>
      </c>
      <c r="B35" s="67"/>
      <c r="C35" s="68"/>
      <c r="D35" s="64" t="s">
        <v>40</v>
      </c>
      <c r="E35" s="66" t="s">
        <v>37</v>
      </c>
      <c r="F35" s="66" t="s">
        <v>1972</v>
      </c>
      <c r="G35" s="64" t="str">
        <f>INDEX(Auxiliar!$B$16:$B$24,MATCH(Plano_V3!H35,Auxiliar!$C$16:$C$24,0),1)</f>
        <v>2.1 Em Teste</v>
      </c>
      <c r="H35" s="64">
        <f>VLOOKUP(A35,'Aux - pivots1'!$A:$B,2,0)</f>
        <v>2</v>
      </c>
      <c r="I35" s="183" t="e">
        <f>SUMIFS(Table1[Estimação (horas)],Table1[Tabela],Plano_V3!E35,Table1[Campo],Plano_V3!F35)</f>
        <v>#N/A</v>
      </c>
      <c r="J35" s="183" t="e">
        <f t="shared" si="11"/>
        <v>#N/A</v>
      </c>
      <c r="K35" s="183" t="e">
        <f>SUMIFS(Table1[Horas efetivas],Table1[Tabela],Plano_V3!E35,Table1[Campo],Plano_V3!F35)</f>
        <v>#N/A</v>
      </c>
      <c r="L35" s="183" t="e">
        <f t="shared" si="12"/>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0"/>
        <v>ENERGY_CERTIFICATE_EST_INPUTCÓDIGO_CONCEJO</v>
      </c>
      <c r="B36" s="67"/>
      <c r="C36" s="68"/>
      <c r="D36" s="64" t="s">
        <v>40</v>
      </c>
      <c r="E36" s="66" t="s">
        <v>37</v>
      </c>
      <c r="F36" s="66" t="s">
        <v>1973</v>
      </c>
      <c r="G36" s="64" t="str">
        <f>INDEX(Auxiliar!$B$16:$B$24,MATCH(Plano_V3!H36,Auxiliar!$C$16:$C$24,0),1)</f>
        <v>2.1 Em Teste</v>
      </c>
      <c r="H36" s="64">
        <f>VLOOKUP(A36,'Aux - pivots1'!$A:$B,2,0)</f>
        <v>2</v>
      </c>
      <c r="I36" s="183" t="e">
        <f>SUMIFS(Table1[Estimação (horas)],Table1[Tabela],Plano_V3!E36,Table1[Campo],Plano_V3!F36)</f>
        <v>#N/A</v>
      </c>
      <c r="J36" s="183" t="e">
        <f t="shared" si="11"/>
        <v>#N/A</v>
      </c>
      <c r="K36" s="183" t="e">
        <f>SUMIFS(Table1[Horas efetivas],Table1[Tabela],Plano_V3!E36,Table1[Campo],Plano_V3!F36)</f>
        <v>#N/A</v>
      </c>
      <c r="L36" s="183" t="e">
        <f t="shared" si="12"/>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0"/>
        <v>ENERGY_CERTIFICATE_EST_INPUTNOMBRE_CONCEJO</v>
      </c>
      <c r="B37" s="67"/>
      <c r="C37" s="68"/>
      <c r="D37" s="64" t="s">
        <v>40</v>
      </c>
      <c r="E37" s="66" t="s">
        <v>37</v>
      </c>
      <c r="F37" s="66" t="s">
        <v>1974</v>
      </c>
      <c r="G37" s="64" t="str">
        <f>INDEX(Auxiliar!$B$16:$B$24,MATCH(Plano_V3!H37,Auxiliar!$C$16:$C$24,0),1)</f>
        <v>2.1 Em Teste</v>
      </c>
      <c r="H37" s="64">
        <f>VLOOKUP(A37,'Aux - pivots1'!$A:$B,2,0)</f>
        <v>2</v>
      </c>
      <c r="I37" s="183" t="e">
        <f>SUMIFS(Table1[Estimação (horas)],Table1[Tabela],Plano_V3!E37,Table1[Campo],Plano_V3!F37)</f>
        <v>#N/A</v>
      </c>
      <c r="J37" s="183" t="e">
        <f t="shared" si="11"/>
        <v>#N/A</v>
      </c>
      <c r="K37" s="183" t="e">
        <f>SUMIFS(Table1[Horas efetivas],Table1[Tabela],Plano_V3!E37,Table1[Campo],Plano_V3!F37)</f>
        <v>#N/A</v>
      </c>
      <c r="L37" s="183" t="e">
        <f t="shared" si="12"/>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0"/>
        <v>ENERGY_CERTIFICATE_EST_INPUTCÓDIGO_FREGUESIA</v>
      </c>
      <c r="B38" s="67"/>
      <c r="C38" s="68"/>
      <c r="D38" s="64" t="s">
        <v>40</v>
      </c>
      <c r="E38" s="66" t="s">
        <v>37</v>
      </c>
      <c r="F38" s="66" t="s">
        <v>1975</v>
      </c>
      <c r="G38" s="64" t="str">
        <f>INDEX(Auxiliar!$B$16:$B$24,MATCH(Plano_V3!H38,Auxiliar!$C$16:$C$24,0),1)</f>
        <v>2.1 Em Teste</v>
      </c>
      <c r="H38" s="64">
        <f>VLOOKUP(A38,'Aux - pivots1'!$A:$B,2,0)</f>
        <v>2</v>
      </c>
      <c r="I38" s="183" t="e">
        <f>SUMIFS(Table1[Estimação (horas)],Table1[Tabela],Plano_V3!E38,Table1[Campo],Plano_V3!F38)</f>
        <v>#N/A</v>
      </c>
      <c r="J38" s="183" t="e">
        <f t="shared" si="11"/>
        <v>#N/A</v>
      </c>
      <c r="K38" s="183" t="e">
        <f>SUMIFS(Table1[Horas efetivas],Table1[Tabela],Plano_V3!E38,Table1[Campo],Plano_V3!F38)</f>
        <v>#N/A</v>
      </c>
      <c r="L38" s="183" t="e">
        <f t="shared" si="12"/>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0"/>
        <v>ENERGY_CERTIFICATE_EST_INPUTNOMBRE_FREGUESIA</v>
      </c>
      <c r="B39" s="67"/>
      <c r="C39" s="68"/>
      <c r="D39" s="64" t="s">
        <v>40</v>
      </c>
      <c r="E39" s="66" t="s">
        <v>37</v>
      </c>
      <c r="F39" s="66" t="s">
        <v>1976</v>
      </c>
      <c r="G39" s="64" t="str">
        <f>INDEX(Auxiliar!$B$16:$B$24,MATCH(Plano_V3!H39,Auxiliar!$C$16:$C$24,0),1)</f>
        <v>2.1 Em Teste</v>
      </c>
      <c r="H39" s="64">
        <f>VLOOKUP(A39,'Aux - pivots1'!$A:$B,2,0)</f>
        <v>2</v>
      </c>
      <c r="I39" s="183" t="e">
        <f>SUMIFS(Table1[Estimação (horas)],Table1[Tabela],Plano_V3!E39,Table1[Campo],Plano_V3!F39)</f>
        <v>#N/A</v>
      </c>
      <c r="J39" s="183" t="e">
        <f t="shared" si="11"/>
        <v>#N/A</v>
      </c>
      <c r="K39" s="183" t="e">
        <f>SUMIFS(Table1[Horas efetivas],Table1[Tabela],Plano_V3!E39,Table1[Campo],Plano_V3!F39)</f>
        <v>#N/A</v>
      </c>
      <c r="L39" s="183" t="e">
        <f t="shared" si="12"/>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0"/>
        <v>ENERGY_CERTIFICATE_EST_INPUTLOCALIDADE</v>
      </c>
      <c r="B40" s="67"/>
      <c r="C40" s="68"/>
      <c r="D40" s="64" t="s">
        <v>40</v>
      </c>
      <c r="E40" s="66" t="s">
        <v>37</v>
      </c>
      <c r="F40" s="66" t="s">
        <v>1977</v>
      </c>
      <c r="G40" s="64" t="str">
        <f>INDEX(Auxiliar!$B$16:$B$24,MATCH(Plano_V3!H40,Auxiliar!$C$16:$C$24,0),1)</f>
        <v>2.1 Em Teste</v>
      </c>
      <c r="H40" s="64">
        <f>VLOOKUP(A40,'Aux - pivots1'!$A:$B,2,0)</f>
        <v>2</v>
      </c>
      <c r="I40" s="183" t="e">
        <f>SUMIFS(Table1[Estimação (horas)],Table1[Tabela],Plano_V3!E40,Table1[Campo],Plano_V3!F40)</f>
        <v>#N/A</v>
      </c>
      <c r="J40" s="183" t="e">
        <f t="shared" si="11"/>
        <v>#N/A</v>
      </c>
      <c r="K40" s="183" t="e">
        <f>SUMIFS(Table1[Horas efetivas],Table1[Tabela],Plano_V3!E40,Table1[Campo],Plano_V3!F40)</f>
        <v>#N/A</v>
      </c>
      <c r="L40" s="183" t="e">
        <f t="shared" si="12"/>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0"/>
        <v>ENERGY_CERTIFICATE_EST_INPUTTIPO_VIA</v>
      </c>
      <c r="B41" s="67"/>
      <c r="C41" s="68"/>
      <c r="D41" s="64" t="s">
        <v>40</v>
      </c>
      <c r="E41" s="66" t="s">
        <v>37</v>
      </c>
      <c r="F41" s="66" t="s">
        <v>1978</v>
      </c>
      <c r="G41" s="64" t="str">
        <f>INDEX(Auxiliar!$B$16:$B$24,MATCH(Plano_V3!H41,Auxiliar!$C$16:$C$24,0),1)</f>
        <v>2.1 Em Teste</v>
      </c>
      <c r="H41" s="64">
        <f>VLOOKUP(A41,'Aux - pivots1'!$A:$B,2,0)</f>
        <v>2</v>
      </c>
      <c r="I41" s="183" t="e">
        <f>SUMIFS(Table1[Estimação (horas)],Table1[Tabela],Plano_V3!E41,Table1[Campo],Plano_V3!F41)</f>
        <v>#N/A</v>
      </c>
      <c r="J41" s="183" t="e">
        <f t="shared" si="11"/>
        <v>#N/A</v>
      </c>
      <c r="K41" s="183" t="e">
        <f>SUMIFS(Table1[Horas efetivas],Table1[Tabela],Plano_V3!E41,Table1[Campo],Plano_V3!F41)</f>
        <v>#N/A</v>
      </c>
      <c r="L41" s="183" t="e">
        <f t="shared" si="12"/>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0"/>
        <v>ENERGY_CERTIFICATE_EST_INPUTNOMBRE_TIPO_VIA</v>
      </c>
      <c r="B42" s="67"/>
      <c r="C42" s="68"/>
      <c r="D42" s="64" t="s">
        <v>40</v>
      </c>
      <c r="E42" s="66" t="s">
        <v>37</v>
      </c>
      <c r="F42" s="66" t="s">
        <v>1979</v>
      </c>
      <c r="G42" s="64" t="str">
        <f>INDEX(Auxiliar!$B$16:$B$24,MATCH(Plano_V3!H42,Auxiliar!$C$16:$C$24,0),1)</f>
        <v>2.1 Em Teste</v>
      </c>
      <c r="H42" s="64">
        <f>VLOOKUP(A42,'Aux - pivots1'!$A:$B,2,0)</f>
        <v>2</v>
      </c>
      <c r="I42" s="183" t="e">
        <f>SUMIFS(Table1[Estimação (horas)],Table1[Tabela],Plano_V3!E42,Table1[Campo],Plano_V3!F42)</f>
        <v>#N/A</v>
      </c>
      <c r="J42" s="183" t="e">
        <f t="shared" si="11"/>
        <v>#N/A</v>
      </c>
      <c r="K42" s="183" t="e">
        <f>SUMIFS(Table1[Horas efetivas],Table1[Tabela],Plano_V3!E42,Table1[Campo],Plano_V3!F42)</f>
        <v>#N/A</v>
      </c>
      <c r="L42" s="183" t="e">
        <f t="shared" si="12"/>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0"/>
        <v>ENERGY_CERTIFICATE_EST_INPUTNOMBRE_VIA</v>
      </c>
      <c r="B43" s="67"/>
      <c r="C43" s="68"/>
      <c r="D43" s="64" t="s">
        <v>40</v>
      </c>
      <c r="E43" s="66" t="s">
        <v>37</v>
      </c>
      <c r="F43" s="66" t="s">
        <v>1980</v>
      </c>
      <c r="G43" s="64" t="str">
        <f>INDEX(Auxiliar!$B$16:$B$24,MATCH(Plano_V3!H43,Auxiliar!$C$16:$C$24,0),1)</f>
        <v>2.1 Em Teste</v>
      </c>
      <c r="H43" s="64">
        <f>VLOOKUP(A43,'Aux - pivots1'!$A:$B,2,0)</f>
        <v>2</v>
      </c>
      <c r="I43" s="183" t="e">
        <f>SUMIFS(Table1[Estimação (horas)],Table1[Tabela],Plano_V3!E43,Table1[Campo],Plano_V3!F43)</f>
        <v>#N/A</v>
      </c>
      <c r="J43" s="183" t="e">
        <f t="shared" si="11"/>
        <v>#N/A</v>
      </c>
      <c r="K43" s="183" t="e">
        <f>SUMIFS(Table1[Horas efetivas],Table1[Tabela],Plano_V3!E43,Table1[Campo],Plano_V3!F43)</f>
        <v>#N/A</v>
      </c>
      <c r="L43" s="183" t="e">
        <f t="shared" si="12"/>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0"/>
        <v>ENERGY_CERTIFICATE_EST_INPUTNUMERO_VIA</v>
      </c>
      <c r="B44" s="67"/>
      <c r="C44" s="68"/>
      <c r="D44" s="64" t="s">
        <v>40</v>
      </c>
      <c r="E44" s="66" t="s">
        <v>37</v>
      </c>
      <c r="F44" s="66" t="s">
        <v>1981</v>
      </c>
      <c r="G44" s="64" t="str">
        <f>INDEX(Auxiliar!$B$16:$B$24,MATCH(Plano_V3!H44,Auxiliar!$C$16:$C$24,0),1)</f>
        <v>2.1 Em Teste</v>
      </c>
      <c r="H44" s="64">
        <f>VLOOKUP(A44,'Aux - pivots1'!$A:$B,2,0)</f>
        <v>2</v>
      </c>
      <c r="I44" s="183" t="e">
        <f>SUMIFS(Table1[Estimação (horas)],Table1[Tabela],Plano_V3!E44,Table1[Campo],Plano_V3!F44)</f>
        <v>#N/A</v>
      </c>
      <c r="J44" s="183" t="e">
        <f t="shared" si="11"/>
        <v>#N/A</v>
      </c>
      <c r="K44" s="183" t="e">
        <f>SUMIFS(Table1[Horas efetivas],Table1[Tabela],Plano_V3!E44,Table1[Campo],Plano_V3!F44)</f>
        <v>#N/A</v>
      </c>
      <c r="L44" s="183" t="e">
        <f t="shared" si="12"/>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0"/>
        <v>ENERGY_CERTIFICATE_EST_INPUTLOTE</v>
      </c>
      <c r="B45" s="67"/>
      <c r="C45" s="68"/>
      <c r="D45" s="64" t="s">
        <v>40</v>
      </c>
      <c r="E45" s="66" t="s">
        <v>37</v>
      </c>
      <c r="F45" s="66" t="s">
        <v>1982</v>
      </c>
      <c r="G45" s="64" t="str">
        <f>INDEX(Auxiliar!$B$16:$B$24,MATCH(Plano_V3!H45,Auxiliar!$C$16:$C$24,0),1)</f>
        <v>2.1 Em Teste</v>
      </c>
      <c r="H45" s="64">
        <f>VLOOKUP(A45,'Aux - pivots1'!$A:$B,2,0)</f>
        <v>2</v>
      </c>
      <c r="I45" s="183" t="e">
        <f>SUMIFS(Table1[Estimação (horas)],Table1[Tabela],Plano_V3!E45,Table1[Campo],Plano_V3!F45)</f>
        <v>#N/A</v>
      </c>
      <c r="J45" s="183" t="e">
        <f t="shared" si="11"/>
        <v>#N/A</v>
      </c>
      <c r="K45" s="183" t="e">
        <f>SUMIFS(Table1[Horas efetivas],Table1[Tabela],Plano_V3!E45,Table1[Campo],Plano_V3!F45)</f>
        <v>#N/A</v>
      </c>
      <c r="L45" s="183" t="e">
        <f t="shared" si="12"/>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0"/>
        <v>ENERGY_CERTIFICATE_EST_INPUTURBANIZACION</v>
      </c>
      <c r="B46" s="67"/>
      <c r="C46" s="68"/>
      <c r="D46" s="64" t="s">
        <v>40</v>
      </c>
      <c r="E46" s="66" t="s">
        <v>37</v>
      </c>
      <c r="F46" s="66" t="s">
        <v>1983</v>
      </c>
      <c r="G46" s="64" t="str">
        <f>INDEX(Auxiliar!$B$16:$B$24,MATCH(Plano_V3!H46,Auxiliar!$C$16:$C$24,0),1)</f>
        <v>2.1 Em Teste</v>
      </c>
      <c r="H46" s="64">
        <f>VLOOKUP(A46,'Aux - pivots1'!$A:$B,2,0)</f>
        <v>2</v>
      </c>
      <c r="I46" s="183" t="e">
        <f>SUMIFS(Table1[Estimação (horas)],Table1[Tabela],Plano_V3!E46,Table1[Campo],Plano_V3!F46)</f>
        <v>#N/A</v>
      </c>
      <c r="J46" s="183" t="e">
        <f t="shared" si="11"/>
        <v>#N/A</v>
      </c>
      <c r="K46" s="183" t="e">
        <f>SUMIFS(Table1[Horas efetivas],Table1[Tabela],Plano_V3!E46,Table1[Campo],Plano_V3!F46)</f>
        <v>#N/A</v>
      </c>
      <c r="L46" s="183" t="e">
        <f t="shared" si="12"/>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0"/>
        <v>ENERGY_CERTIFICATE_EST_INPUTCAGLURB</v>
      </c>
      <c r="B47" s="67"/>
      <c r="C47" s="68"/>
      <c r="D47" s="64" t="s">
        <v>40</v>
      </c>
      <c r="E47" s="66" t="s">
        <v>37</v>
      </c>
      <c r="F47" s="66" t="s">
        <v>1984</v>
      </c>
      <c r="G47" s="64" t="str">
        <f>INDEX(Auxiliar!$B$16:$B$24,MATCH(Plano_V3!H47,Auxiliar!$C$16:$C$24,0),1)</f>
        <v>2.1 Em Teste</v>
      </c>
      <c r="H47" s="64">
        <f>VLOOKUP(A47,'Aux - pivots1'!$A:$B,2,0)</f>
        <v>2</v>
      </c>
      <c r="I47" s="183" t="e">
        <f>SUMIFS(Table1[Estimação (horas)],Table1[Tabela],Plano_V3!E47,Table1[Campo],Plano_V3!F47)</f>
        <v>#N/A</v>
      </c>
      <c r="J47" s="183" t="e">
        <f t="shared" si="11"/>
        <v>#N/A</v>
      </c>
      <c r="K47" s="183" t="e">
        <f>SUMIFS(Table1[Horas efetivas],Table1[Tabela],Plano_V3!E47,Table1[Campo],Plano_V3!F47)</f>
        <v>#N/A</v>
      </c>
      <c r="L47" s="183" t="e">
        <f t="shared" si="12"/>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0"/>
        <v>ENERGY_CERTIFICATE_EST_INPUTRESTO_DIRECCION</v>
      </c>
      <c r="B48" s="67"/>
      <c r="C48" s="68"/>
      <c r="D48" s="64" t="s">
        <v>40</v>
      </c>
      <c r="E48" s="66" t="s">
        <v>37</v>
      </c>
      <c r="F48" s="66" t="s">
        <v>1985</v>
      </c>
      <c r="G48" s="64" t="str">
        <f>INDEX(Auxiliar!$B$16:$B$24,MATCH(Plano_V3!H48,Auxiliar!$C$16:$C$24,0),1)</f>
        <v>2.1 Em Teste</v>
      </c>
      <c r="H48" s="64">
        <f>VLOOKUP(A48,'Aux - pivots1'!$A:$B,2,0)</f>
        <v>2</v>
      </c>
      <c r="I48" s="183" t="e">
        <f>SUMIFS(Table1[Estimação (horas)],Table1[Tabela],Plano_V3!E48,Table1[Campo],Plano_V3!F48)</f>
        <v>#N/A</v>
      </c>
      <c r="J48" s="183" t="e">
        <f t="shared" si="11"/>
        <v>#N/A</v>
      </c>
      <c r="K48" s="183" t="e">
        <f>SUMIFS(Table1[Horas efetivas],Table1[Tabela],Plano_V3!E48,Table1[Campo],Plano_V3!F48)</f>
        <v>#N/A</v>
      </c>
      <c r="L48" s="183" t="e">
        <f t="shared" si="12"/>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0"/>
        <v>ENERGY_CERTIFICATE_EST_INPUTLATITUDE</v>
      </c>
      <c r="B49" s="67"/>
      <c r="C49" s="68"/>
      <c r="D49" s="64" t="s">
        <v>40</v>
      </c>
      <c r="E49" s="66" t="s">
        <v>37</v>
      </c>
      <c r="F49" s="66" t="s">
        <v>1986</v>
      </c>
      <c r="G49" s="64" t="str">
        <f>INDEX(Auxiliar!$B$16:$B$24,MATCH(Plano_V3!H49,Auxiliar!$C$16:$C$24,0),1)</f>
        <v>2.1 Em Teste</v>
      </c>
      <c r="H49" s="64">
        <f>VLOOKUP(A49,'Aux - pivots1'!$A:$B,2,0)</f>
        <v>2</v>
      </c>
      <c r="I49" s="183" t="e">
        <f>SUMIFS(Table1[Estimação (horas)],Table1[Tabela],Plano_V3!E49,Table1[Campo],Plano_V3!F49)</f>
        <v>#N/A</v>
      </c>
      <c r="J49" s="183" t="e">
        <f t="shared" si="11"/>
        <v>#N/A</v>
      </c>
      <c r="K49" s="183" t="e">
        <f>SUMIFS(Table1[Horas efetivas],Table1[Tabela],Plano_V3!E49,Table1[Campo],Plano_V3!F49)</f>
        <v>#N/A</v>
      </c>
      <c r="L49" s="183" t="e">
        <f t="shared" si="12"/>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0"/>
        <v>ENERGY_CERTIFICATE_EST_INPUTLONGITUDE</v>
      </c>
      <c r="B50" s="67"/>
      <c r="C50" s="68"/>
      <c r="D50" s="64" t="s">
        <v>40</v>
      </c>
      <c r="E50" s="66" t="s">
        <v>37</v>
      </c>
      <c r="F50" s="66" t="s">
        <v>1987</v>
      </c>
      <c r="G50" s="64" t="str">
        <f>INDEX(Auxiliar!$B$16:$B$24,MATCH(Plano_V3!H50,Auxiliar!$C$16:$C$24,0),1)</f>
        <v>2.1 Em Teste</v>
      </c>
      <c r="H50" s="64">
        <f>VLOOKUP(A50,'Aux - pivots1'!$A:$B,2,0)</f>
        <v>2</v>
      </c>
      <c r="I50" s="183" t="e">
        <f>SUMIFS(Table1[Estimação (horas)],Table1[Tabela],Plano_V3!E50,Table1[Campo],Plano_V3!F50)</f>
        <v>#N/A</v>
      </c>
      <c r="J50" s="183" t="e">
        <f t="shared" si="11"/>
        <v>#N/A</v>
      </c>
      <c r="K50" s="183" t="e">
        <f>SUMIFS(Table1[Horas efetivas],Table1[Tabela],Plano_V3!E50,Table1[Campo],Plano_V3!F50)</f>
        <v>#N/A</v>
      </c>
      <c r="L50" s="183" t="e">
        <f t="shared" si="12"/>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0"/>
        <v>ENERGY_CERTIFICATE_EST_INPUTCODIGO_POSTAL</v>
      </c>
      <c r="B51" s="67"/>
      <c r="C51" s="68"/>
      <c r="D51" s="64" t="s">
        <v>40</v>
      </c>
      <c r="E51" s="66" t="s">
        <v>37</v>
      </c>
      <c r="F51" s="66" t="s">
        <v>1988</v>
      </c>
      <c r="G51" s="64" t="str">
        <f>INDEX(Auxiliar!$B$16:$B$24,MATCH(Plano_V3!H51,Auxiliar!$C$16:$C$24,0),1)</f>
        <v>2.1 Em Teste</v>
      </c>
      <c r="H51" s="64">
        <f>VLOOKUP(A51,'Aux - pivots1'!$A:$B,2,0)</f>
        <v>2</v>
      </c>
      <c r="I51" s="183" t="e">
        <f>SUMIFS(Table1[Estimação (horas)],Table1[Tabela],Plano_V3!E51,Table1[Campo],Plano_V3!F51)</f>
        <v>#N/A</v>
      </c>
      <c r="J51" s="183" t="e">
        <f t="shared" si="11"/>
        <v>#N/A</v>
      </c>
      <c r="K51" s="183" t="e">
        <f>SUMIFS(Table1[Horas efetivas],Table1[Tabela],Plano_V3!E51,Table1[Campo],Plano_V3!F51)</f>
        <v>#N/A</v>
      </c>
      <c r="L51" s="183" t="e">
        <f t="shared" si="12"/>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0"/>
        <v>ENERGY_CERTIFICATE_EST_INPUTSUBCODIGO_POSTAL</v>
      </c>
      <c r="B52" s="67"/>
      <c r="C52" s="68"/>
      <c r="D52" s="64" t="s">
        <v>40</v>
      </c>
      <c r="E52" s="66" t="s">
        <v>37</v>
      </c>
      <c r="F52" s="66" t="s">
        <v>1989</v>
      </c>
      <c r="G52" s="64" t="str">
        <f>INDEX(Auxiliar!$B$16:$B$24,MATCH(Plano_V3!H52,Auxiliar!$C$16:$C$24,0),1)</f>
        <v>2.1 Em Teste</v>
      </c>
      <c r="H52" s="64">
        <f>VLOOKUP(A52,'Aux - pivots1'!$A:$B,2,0)</f>
        <v>2</v>
      </c>
      <c r="I52" s="183" t="e">
        <f>SUMIFS(Table1[Estimação (horas)],Table1[Tabela],Plano_V3!E52,Table1[Campo],Plano_V3!F52)</f>
        <v>#N/A</v>
      </c>
      <c r="J52" s="183" t="e">
        <f t="shared" si="11"/>
        <v>#N/A</v>
      </c>
      <c r="K52" s="183" t="e">
        <f>SUMIFS(Table1[Horas efetivas],Table1[Tabela],Plano_V3!E52,Table1[Campo],Plano_V3!F52)</f>
        <v>#N/A</v>
      </c>
      <c r="L52" s="183" t="e">
        <f t="shared" si="12"/>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0"/>
        <v>ENERGY_CERTIFICATE_EST_INPUTASSUPERFICIE_UTIL</v>
      </c>
      <c r="B53" s="67"/>
      <c r="C53" s="68"/>
      <c r="D53" s="64" t="s">
        <v>40</v>
      </c>
      <c r="E53" s="66" t="s">
        <v>37</v>
      </c>
      <c r="F53" s="66" t="s">
        <v>1990</v>
      </c>
      <c r="G53" s="64" t="str">
        <f>INDEX(Auxiliar!$B$16:$B$24,MATCH(Plano_V3!H53,Auxiliar!$C$16:$C$24,0),1)</f>
        <v>2.1 Em Teste</v>
      </c>
      <c r="H53" s="64">
        <f>VLOOKUP(A53,'Aux - pivots1'!$A:$B,2,0)</f>
        <v>2</v>
      </c>
      <c r="I53" s="183" t="e">
        <f>SUMIFS(Table1[Estimação (horas)],Table1[Tabela],Plano_V3!E53,Table1[Campo],Plano_V3!F53)</f>
        <v>#N/A</v>
      </c>
      <c r="J53" s="183" t="e">
        <f t="shared" si="11"/>
        <v>#N/A</v>
      </c>
      <c r="K53" s="183" t="e">
        <f>SUMIFS(Table1[Horas efetivas],Table1[Tabela],Plano_V3!E53,Table1[Campo],Plano_V3!F53)</f>
        <v>#N/A</v>
      </c>
      <c r="L53" s="183" t="e">
        <f t="shared" si="12"/>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0"/>
        <v>ENERGY_CERTIFICATE_EST_INPUTANIO_CONSTRUCCION</v>
      </c>
      <c r="B54" s="67"/>
      <c r="C54" s="68"/>
      <c r="D54" s="64" t="s">
        <v>40</v>
      </c>
      <c r="E54" s="66" t="s">
        <v>37</v>
      </c>
      <c r="F54" s="66" t="s">
        <v>1991</v>
      </c>
      <c r="G54" s="64" t="str">
        <f>INDEX(Auxiliar!$B$16:$B$24,MATCH(Plano_V3!H54,Auxiliar!$C$16:$C$24,0),1)</f>
        <v>2.1 Em Teste</v>
      </c>
      <c r="H54" s="64">
        <f>VLOOKUP(A54,'Aux - pivots1'!$A:$B,2,0)</f>
        <v>2</v>
      </c>
      <c r="I54" s="183" t="e">
        <f>SUMIFS(Table1[Estimação (horas)],Table1[Tabela],Plano_V3!E54,Table1[Campo],Plano_V3!F54)</f>
        <v>#N/A</v>
      </c>
      <c r="J54" s="183" t="e">
        <f t="shared" si="11"/>
        <v>#N/A</v>
      </c>
      <c r="K54" s="183" t="e">
        <f>SUMIFS(Table1[Horas efetivas],Table1[Tabela],Plano_V3!E54,Table1[Campo],Plano_V3!F54)</f>
        <v>#N/A</v>
      </c>
      <c r="L54" s="183" t="e">
        <f t="shared" si="12"/>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0"/>
        <v>ENERGY_CERTIFICATE_EST_INPUTTIPO_INMUEBLE_HABITACAO</v>
      </c>
      <c r="B55" s="67" t="s">
        <v>26</v>
      </c>
      <c r="C55" s="68" t="s">
        <v>34</v>
      </c>
      <c r="D55" s="64" t="s">
        <v>40</v>
      </c>
      <c r="E55" s="66" t="s">
        <v>37</v>
      </c>
      <c r="F55" s="66" t="s">
        <v>1992</v>
      </c>
      <c r="G55" s="64" t="str">
        <f>INDEX(Auxiliar!$B$16:$B$24,MATCH(Plano_V3!H55,Auxiliar!$C$16:$C$24,0),1)</f>
        <v>2.1 Em Teste</v>
      </c>
      <c r="H55" s="64">
        <f>VLOOKUP(A55,'Aux - pivots1'!$A:$B,2,0)</f>
        <v>2</v>
      </c>
      <c r="I55" s="183" t="e">
        <f>SUMIFS(Table1[Estimação (horas)],Table1[Tabela],Plano_V3!E55,Table1[Campo],Plano_V3!F55)</f>
        <v>#N/A</v>
      </c>
      <c r="J55" s="183" t="e">
        <f t="shared" ref="J55:J73" si="13">I55/8</f>
        <v>#N/A</v>
      </c>
      <c r="K55" s="183" t="e">
        <f>SUMIFS(Table1[Horas efetivas],Table1[Tabela],Plano_V3!E55,Table1[Campo],Plano_V3!F55)</f>
        <v>#N/A</v>
      </c>
      <c r="L55" s="183" t="e">
        <f t="shared" ref="L55:L73" si="14">K55/8</f>
        <v>#N/A</v>
      </c>
      <c r="M55" s="177"/>
      <c r="N55" s="177" t="e">
        <f t="shared" ref="N55:N73" si="15">L55/J55</f>
        <v>#N/A</v>
      </c>
      <c r="O55" s="177" t="e">
        <f t="shared" si="8"/>
        <v>#N/A</v>
      </c>
      <c r="P55" s="89" t="s">
        <v>39</v>
      </c>
      <c r="Q55" s="90" t="e">
        <f t="shared" si="9"/>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0"/>
        <v>ENERGY_CERTIFICATE_EST_INPUTPISO_APARTAMENTO</v>
      </c>
      <c r="B56" s="67" t="s">
        <v>26</v>
      </c>
      <c r="C56" s="68" t="s">
        <v>34</v>
      </c>
      <c r="D56" s="64" t="s">
        <v>40</v>
      </c>
      <c r="E56" s="66" t="s">
        <v>37</v>
      </c>
      <c r="F56" s="66" t="s">
        <v>1993</v>
      </c>
      <c r="G56" s="64" t="str">
        <f>INDEX(Auxiliar!$B$16:$B$24,MATCH(Plano_V3!H56,Auxiliar!$C$16:$C$24,0),1)</f>
        <v>2.1 Em Teste</v>
      </c>
      <c r="H56" s="64">
        <f>VLOOKUP(A56,'Aux - pivots1'!$A:$B,2,0)</f>
        <v>2</v>
      </c>
      <c r="I56" s="183" t="e">
        <f>SUMIFS(Table1[Estimação (horas)],Table1[Tabela],Plano_V3!E56,Table1[Campo],Plano_V3!F56)</f>
        <v>#N/A</v>
      </c>
      <c r="J56" s="183" t="e">
        <f t="shared" si="13"/>
        <v>#N/A</v>
      </c>
      <c r="K56" s="183" t="e">
        <f>SUMIFS(Table1[Horas efetivas],Table1[Tabela],Plano_V3!E56,Table1[Campo],Plano_V3!F56)</f>
        <v>#N/A</v>
      </c>
      <c r="L56" s="183" t="e">
        <f t="shared" si="14"/>
        <v>#N/A</v>
      </c>
      <c r="M56" s="177"/>
      <c r="N56" s="177" t="e">
        <f t="shared" si="15"/>
        <v>#N/A</v>
      </c>
      <c r="O56" s="177" t="e">
        <f t="shared" si="8"/>
        <v>#N/A</v>
      </c>
      <c r="P56" s="89" t="s">
        <v>39</v>
      </c>
      <c r="Q56" s="90" t="e">
        <f t="shared" si="9"/>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0"/>
        <v>ENERGY_CERTIFICATE_EST_INPUTCASA_UNIFAMILIAR</v>
      </c>
      <c r="B57" s="67" t="s">
        <v>26</v>
      </c>
      <c r="C57" s="68" t="s">
        <v>34</v>
      </c>
      <c r="D57" s="64" t="s">
        <v>40</v>
      </c>
      <c r="E57" s="66" t="s">
        <v>37</v>
      </c>
      <c r="F57" s="66" t="s">
        <v>1994</v>
      </c>
      <c r="G57" s="64" t="str">
        <f>INDEX(Auxiliar!$B$16:$B$24,MATCH(Plano_V3!H57,Auxiliar!$C$16:$C$24,0),1)</f>
        <v>2.1 Em Teste</v>
      </c>
      <c r="H57" s="64">
        <f>VLOOKUP(A57,'Aux - pivots1'!$A:$B,2,0)</f>
        <v>2</v>
      </c>
      <c r="I57" s="183" t="e">
        <f>SUMIFS(Table1[Estimação (horas)],Table1[Tabela],Plano_V3!E57,Table1[Campo],Plano_V3!F57)</f>
        <v>#N/A</v>
      </c>
      <c r="J57" s="183" t="e">
        <f t="shared" si="13"/>
        <v>#N/A</v>
      </c>
      <c r="K57" s="183" t="e">
        <f>SUMIFS(Table1[Horas efetivas],Table1[Tabela],Plano_V3!E57,Table1[Campo],Plano_V3!F57)</f>
        <v>#N/A</v>
      </c>
      <c r="L57" s="183" t="e">
        <f t="shared" si="14"/>
        <v>#N/A</v>
      </c>
      <c r="M57" s="177"/>
      <c r="N57" s="177" t="e">
        <f t="shared" si="15"/>
        <v>#N/A</v>
      </c>
      <c r="O57" s="177" t="e">
        <f t="shared" si="8"/>
        <v>#N/A</v>
      </c>
      <c r="P57" s="89" t="s">
        <v>39</v>
      </c>
      <c r="Q57" s="90" t="e">
        <f t="shared" si="9"/>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0"/>
        <v>ENERGY_CERTIFICATE_EST_INPUTTIPO_INMUEBLE_COMERCIO_SERVICOS</v>
      </c>
      <c r="B58" s="67" t="s">
        <v>26</v>
      </c>
      <c r="C58" s="68" t="s">
        <v>34</v>
      </c>
      <c r="D58" s="64" t="s">
        <v>40</v>
      </c>
      <c r="E58" s="66" t="s">
        <v>37</v>
      </c>
      <c r="F58" s="66" t="s">
        <v>1995</v>
      </c>
      <c r="G58" s="64" t="str">
        <f>INDEX(Auxiliar!$B$16:$B$24,MATCH(Plano_V3!H58,Auxiliar!$C$16:$C$24,0),1)</f>
        <v>2.1 Em Teste</v>
      </c>
      <c r="H58" s="64">
        <f>VLOOKUP(A58,'Aux - pivots1'!$A:$B,2,0)</f>
        <v>2</v>
      </c>
      <c r="I58" s="183" t="e">
        <f>SUMIFS(Table1[Estimação (horas)],Table1[Tabela],Plano_V3!E58,Table1[Campo],Plano_V3!F58)</f>
        <v>#N/A</v>
      </c>
      <c r="J58" s="183" t="e">
        <f t="shared" si="13"/>
        <v>#N/A</v>
      </c>
      <c r="K58" s="183" t="e">
        <f>SUMIFS(Table1[Horas efetivas],Table1[Tabela],Plano_V3!E58,Table1[Campo],Plano_V3!F58)</f>
        <v>#N/A</v>
      </c>
      <c r="L58" s="183" t="e">
        <f t="shared" si="14"/>
        <v>#N/A</v>
      </c>
      <c r="M58" s="177"/>
      <c r="N58" s="177" t="e">
        <f t="shared" si="15"/>
        <v>#N/A</v>
      </c>
      <c r="O58" s="177" t="e">
        <f t="shared" si="8"/>
        <v>#N/A</v>
      </c>
      <c r="P58" s="89" t="s">
        <v>39</v>
      </c>
      <c r="Q58" s="90" t="e">
        <f t="shared" si="9"/>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0"/>
        <v>ENERGY_CERTIFICATE_EST_INPUTNOME_CONSERVATORIA</v>
      </c>
      <c r="B59" s="67" t="s">
        <v>26</v>
      </c>
      <c r="C59" s="68" t="s">
        <v>34</v>
      </c>
      <c r="D59" s="64" t="s">
        <v>40</v>
      </c>
      <c r="E59" s="66" t="s">
        <v>37</v>
      </c>
      <c r="F59" s="66" t="s">
        <v>1996</v>
      </c>
      <c r="G59" s="64" t="str">
        <f>INDEX(Auxiliar!$B$16:$B$24,MATCH(Plano_V3!H59,Auxiliar!$C$16:$C$24,0),1)</f>
        <v>2.1 Em Teste</v>
      </c>
      <c r="H59" s="64">
        <f>VLOOKUP(A59,'Aux - pivots1'!$A:$B,2,0)</f>
        <v>2</v>
      </c>
      <c r="I59" s="183" t="e">
        <f>SUMIFS(Table1[Estimação (horas)],Table1[Tabela],Plano_V3!E59,Table1[Campo],Plano_V3!F59)</f>
        <v>#N/A</v>
      </c>
      <c r="J59" s="183" t="e">
        <f t="shared" si="13"/>
        <v>#N/A</v>
      </c>
      <c r="K59" s="183" t="e">
        <f>SUMIFS(Table1[Horas efetivas],Table1[Tabela],Plano_V3!E59,Table1[Campo],Plano_V3!F59)</f>
        <v>#N/A</v>
      </c>
      <c r="L59" s="183" t="e">
        <f t="shared" si="14"/>
        <v>#N/A</v>
      </c>
      <c r="M59" s="177"/>
      <c r="N59" s="177" t="e">
        <f t="shared" si="15"/>
        <v>#N/A</v>
      </c>
      <c r="O59" s="177" t="e">
        <f t="shared" si="8"/>
        <v>#N/A</v>
      </c>
      <c r="P59" s="89" t="s">
        <v>39</v>
      </c>
      <c r="Q59" s="90" t="e">
        <f t="shared" si="9"/>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0"/>
        <v>ENERGY_CERTIFICATE_EST_INPUTCOD_CONSERVATORIA</v>
      </c>
      <c r="B60" s="67" t="s">
        <v>26</v>
      </c>
      <c r="C60" s="68" t="s">
        <v>34</v>
      </c>
      <c r="D60" s="64" t="s">
        <v>40</v>
      </c>
      <c r="E60" s="66" t="s">
        <v>37</v>
      </c>
      <c r="F60" s="66" t="s">
        <v>1997</v>
      </c>
      <c r="G60" s="64" t="str">
        <f>INDEX(Auxiliar!$B$16:$B$24,MATCH(Plano_V3!H60,Auxiliar!$C$16:$C$24,0),1)</f>
        <v>2.1 Em Teste</v>
      </c>
      <c r="H60" s="64">
        <f>VLOOKUP(A60,'Aux - pivots1'!$A:$B,2,0)</f>
        <v>2</v>
      </c>
      <c r="I60" s="183" t="e">
        <f>SUMIFS(Table1[Estimação (horas)],Table1[Tabela],Plano_V3!E60,Table1[Campo],Plano_V3!F60)</f>
        <v>#N/A</v>
      </c>
      <c r="J60" s="183" t="e">
        <f t="shared" si="13"/>
        <v>#N/A</v>
      </c>
      <c r="K60" s="183" t="e">
        <f>SUMIFS(Table1[Horas efetivas],Table1[Tabela],Plano_V3!E60,Table1[Campo],Plano_V3!F60)</f>
        <v>#N/A</v>
      </c>
      <c r="L60" s="183" t="e">
        <f t="shared" si="14"/>
        <v>#N/A</v>
      </c>
      <c r="M60" s="177"/>
      <c r="N60" s="177" t="e">
        <f t="shared" si="15"/>
        <v>#N/A</v>
      </c>
      <c r="O60" s="177" t="e">
        <f t="shared" si="8"/>
        <v>#N/A</v>
      </c>
      <c r="P60" s="89" t="s">
        <v>39</v>
      </c>
      <c r="Q60" s="90" t="e">
        <f t="shared" si="9"/>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0"/>
        <v>ENERGY_CERTIFICATE_EST_INPUTREGISTRO_CONSERVATORIA</v>
      </c>
      <c r="B61" s="67" t="s">
        <v>26</v>
      </c>
      <c r="C61" s="68" t="s">
        <v>34</v>
      </c>
      <c r="D61" s="64" t="s">
        <v>40</v>
      </c>
      <c r="E61" s="66" t="s">
        <v>37</v>
      </c>
      <c r="F61" s="66" t="s">
        <v>1998</v>
      </c>
      <c r="G61" s="64" t="str">
        <f>INDEX(Auxiliar!$B$16:$B$24,MATCH(Plano_V3!H61,Auxiliar!$C$16:$C$24,0),1)</f>
        <v>2.1 Em Teste</v>
      </c>
      <c r="H61" s="64">
        <f>VLOOKUP(A61,'Aux - pivots1'!$A:$B,2,0)</f>
        <v>2</v>
      </c>
      <c r="I61" s="183" t="e">
        <f>SUMIFS(Table1[Estimação (horas)],Table1[Tabela],Plano_V3!E61,Table1[Campo],Plano_V3!F61)</f>
        <v>#N/A</v>
      </c>
      <c r="J61" s="183" t="e">
        <f t="shared" si="13"/>
        <v>#N/A</v>
      </c>
      <c r="K61" s="183" t="e">
        <f>SUMIFS(Table1[Horas efetivas],Table1[Tabela],Plano_V3!E61,Table1[Campo],Plano_V3!F61)</f>
        <v>#N/A</v>
      </c>
      <c r="L61" s="183" t="e">
        <f t="shared" si="14"/>
        <v>#N/A</v>
      </c>
      <c r="M61" s="177"/>
      <c r="N61" s="177" t="e">
        <f t="shared" si="15"/>
        <v>#N/A</v>
      </c>
      <c r="O61" s="177" t="e">
        <f t="shared" si="8"/>
        <v>#N/A</v>
      </c>
      <c r="P61" s="89" t="s">
        <v>39</v>
      </c>
      <c r="Q61" s="90" t="e">
        <f t="shared" si="9"/>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0"/>
        <v>ENERGY_CERTIFICATE_EST_INPUTART_MATRICIAIS</v>
      </c>
      <c r="B62" s="67" t="s">
        <v>26</v>
      </c>
      <c r="C62" s="68" t="s">
        <v>34</v>
      </c>
      <c r="D62" s="64" t="s">
        <v>40</v>
      </c>
      <c r="E62" s="66" t="s">
        <v>37</v>
      </c>
      <c r="F62" s="66" t="s">
        <v>1999</v>
      </c>
      <c r="G62" s="64" t="str">
        <f>INDEX(Auxiliar!$B$16:$B$24,MATCH(Plano_V3!H62,Auxiliar!$C$16:$C$24,0),1)</f>
        <v>2.1 Em Teste</v>
      </c>
      <c r="H62" s="64">
        <f>VLOOKUP(A62,'Aux - pivots1'!$A:$B,2,0)</f>
        <v>2</v>
      </c>
      <c r="I62" s="183" t="e">
        <f>SUMIFS(Table1[Estimação (horas)],Table1[Tabela],Plano_V3!E62,Table1[Campo],Plano_V3!F62)</f>
        <v>#N/A</v>
      </c>
      <c r="J62" s="183" t="e">
        <f t="shared" si="13"/>
        <v>#N/A</v>
      </c>
      <c r="K62" s="183" t="e">
        <f>SUMIFS(Table1[Horas efetivas],Table1[Tabela],Plano_V3!E62,Table1[Campo],Plano_V3!F62)</f>
        <v>#N/A</v>
      </c>
      <c r="L62" s="183" t="e">
        <f t="shared" si="14"/>
        <v>#N/A</v>
      </c>
      <c r="M62" s="177"/>
      <c r="N62" s="177" t="e">
        <f t="shared" si="15"/>
        <v>#N/A</v>
      </c>
      <c r="O62" s="177" t="e">
        <f t="shared" si="8"/>
        <v>#N/A</v>
      </c>
      <c r="P62" s="89" t="s">
        <v>39</v>
      </c>
      <c r="Q62" s="90" t="e">
        <f t="shared" si="9"/>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0"/>
        <v>ENERGY_CERTIFICATE_EST_INPUTFRACCAO_AUTONOMA</v>
      </c>
      <c r="B63" s="67" t="s">
        <v>26</v>
      </c>
      <c r="C63" s="68" t="s">
        <v>34</v>
      </c>
      <c r="D63" s="64" t="s">
        <v>40</v>
      </c>
      <c r="E63" s="66" t="s">
        <v>37</v>
      </c>
      <c r="F63" s="66" t="s">
        <v>2000</v>
      </c>
      <c r="G63" s="64" t="str">
        <f>INDEX(Auxiliar!$B$16:$B$24,MATCH(Plano_V3!H63,Auxiliar!$C$16:$C$24,0),1)</f>
        <v>2.1 Em Teste</v>
      </c>
      <c r="H63" s="64">
        <f>VLOOKUP(A63,'Aux - pivots1'!$A:$B,2,0)</f>
        <v>2</v>
      </c>
      <c r="I63" s="183" t="e">
        <f>SUMIFS(Table1[Estimação (horas)],Table1[Tabela],Plano_V3!E63,Table1[Campo],Plano_V3!F63)</f>
        <v>#N/A</v>
      </c>
      <c r="J63" s="183" t="e">
        <f t="shared" si="13"/>
        <v>#N/A</v>
      </c>
      <c r="K63" s="183" t="e">
        <f>SUMIFS(Table1[Horas efetivas],Table1[Tabela],Plano_V3!E63,Table1[Campo],Plano_V3!F63)</f>
        <v>#N/A</v>
      </c>
      <c r="L63" s="183" t="e">
        <f t="shared" si="14"/>
        <v>#N/A</v>
      </c>
      <c r="M63" s="177"/>
      <c r="N63" s="177" t="e">
        <f t="shared" si="15"/>
        <v>#N/A</v>
      </c>
      <c r="O63" s="177" t="e">
        <f t="shared" si="8"/>
        <v>#N/A</v>
      </c>
      <c r="P63" s="89" t="s">
        <v>39</v>
      </c>
      <c r="Q63" s="90" t="e">
        <f t="shared" si="9"/>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0"/>
        <v>ENERGY_CERTIFICATE_EST_INPUTFINALIDADE_BEM</v>
      </c>
      <c r="B64" s="67" t="s">
        <v>26</v>
      </c>
      <c r="C64" s="68" t="s">
        <v>34</v>
      </c>
      <c r="D64" s="64" t="s">
        <v>40</v>
      </c>
      <c r="E64" s="66" t="s">
        <v>37</v>
      </c>
      <c r="F64" s="66" t="s">
        <v>2001</v>
      </c>
      <c r="G64" s="64" t="str">
        <f>INDEX(Auxiliar!$B$16:$B$24,MATCH(Plano_V3!H64,Auxiliar!$C$16:$C$24,0),1)</f>
        <v>2.1 Em Teste</v>
      </c>
      <c r="H64" s="64">
        <f>VLOOKUP(A64,'Aux - pivots1'!$A:$B,2,0)</f>
        <v>2</v>
      </c>
      <c r="I64" s="183" t="e">
        <f>SUMIFS(Table1[Estimação (horas)],Table1[Tabela],Plano_V3!E64,Table1[Campo],Plano_V3!F64)</f>
        <v>#N/A</v>
      </c>
      <c r="J64" s="183" t="e">
        <f t="shared" si="13"/>
        <v>#N/A</v>
      </c>
      <c r="K64" s="183" t="e">
        <f>SUMIFS(Table1[Horas efetivas],Table1[Tabela],Plano_V3!E64,Table1[Campo],Plano_V3!F64)</f>
        <v>#N/A</v>
      </c>
      <c r="L64" s="183" t="e">
        <f t="shared" si="14"/>
        <v>#N/A</v>
      </c>
      <c r="M64" s="177"/>
      <c r="N64" s="177" t="e">
        <f t="shared" si="15"/>
        <v>#N/A</v>
      </c>
      <c r="O64" s="177" t="e">
        <f t="shared" si="8"/>
        <v>#N/A</v>
      </c>
      <c r="P64" s="89" t="s">
        <v>39</v>
      </c>
      <c r="Q64" s="90" t="e">
        <f t="shared" si="9"/>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0"/>
        <v>ENERGY_CERTIFICATE_EST_INPUTCLASS_GPT31</v>
      </c>
      <c r="B65" s="67" t="s">
        <v>26</v>
      </c>
      <c r="C65" s="68" t="s">
        <v>34</v>
      </c>
      <c r="D65" s="64" t="s">
        <v>40</v>
      </c>
      <c r="E65" s="66" t="s">
        <v>37</v>
      </c>
      <c r="F65" s="66" t="s">
        <v>2002</v>
      </c>
      <c r="G65" s="64" t="str">
        <f>INDEX(Auxiliar!$B$16:$B$24,MATCH(Plano_V3!H65,Auxiliar!$C$16:$C$24,0),1)</f>
        <v>2.1 Em Teste</v>
      </c>
      <c r="H65" s="64">
        <f>VLOOKUP(A65,'Aux - pivots1'!$A:$B,2,0)</f>
        <v>2</v>
      </c>
      <c r="I65" s="183" t="e">
        <f>SUMIFS(Table1[Estimação (horas)],Table1[Tabela],Plano_V3!E65,Table1[Campo],Plano_V3!F65)</f>
        <v>#N/A</v>
      </c>
      <c r="J65" s="183" t="e">
        <f t="shared" si="13"/>
        <v>#N/A</v>
      </c>
      <c r="K65" s="183" t="e">
        <f>SUMIFS(Table1[Horas efetivas],Table1[Tabela],Plano_V3!E65,Table1[Campo],Plano_V3!F65)</f>
        <v>#N/A</v>
      </c>
      <c r="L65" s="183" t="e">
        <f t="shared" si="14"/>
        <v>#N/A</v>
      </c>
      <c r="M65" s="177"/>
      <c r="N65" s="177" t="e">
        <f t="shared" si="15"/>
        <v>#N/A</v>
      </c>
      <c r="O65" s="177" t="e">
        <f t="shared" si="8"/>
        <v>#N/A</v>
      </c>
      <c r="P65" s="89" t="s">
        <v>39</v>
      </c>
      <c r="Q65" s="90" t="e">
        <f t="shared" si="9"/>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0"/>
        <v>ENERGY_CERTIFICATE_EST_INPUTCLASS_STCLIM</v>
      </c>
      <c r="B66" s="67" t="s">
        <v>26</v>
      </c>
      <c r="C66" s="68" t="s">
        <v>34</v>
      </c>
      <c r="D66" s="64" t="s">
        <v>40</v>
      </c>
      <c r="E66" s="66" t="s">
        <v>37</v>
      </c>
      <c r="F66" s="66" t="s">
        <v>2003</v>
      </c>
      <c r="G66" s="64" t="str">
        <f>INDEX(Auxiliar!$B$16:$B$24,MATCH(Plano_V3!H66,Auxiliar!$C$16:$C$24,0),1)</f>
        <v>2.1 Em Teste</v>
      </c>
      <c r="H66" s="64">
        <f>VLOOKUP(A66,'Aux - pivots1'!$A:$B,2,0)</f>
        <v>2</v>
      </c>
      <c r="I66" s="183" t="e">
        <f>SUMIFS(Table1[Estimação (horas)],Table1[Tabela],Plano_V3!E66,Table1[Campo],Plano_V3!F66)</f>
        <v>#N/A</v>
      </c>
      <c r="J66" s="183" t="e">
        <f t="shared" si="13"/>
        <v>#N/A</v>
      </c>
      <c r="K66" s="183" t="e">
        <f>SUMIFS(Table1[Horas efetivas],Table1[Tabela],Plano_V3!E66,Table1[Campo],Plano_V3!F66)</f>
        <v>#N/A</v>
      </c>
      <c r="L66" s="183" t="e">
        <f t="shared" si="14"/>
        <v>#N/A</v>
      </c>
      <c r="M66" s="177"/>
      <c r="N66" s="177" t="e">
        <f t="shared" si="15"/>
        <v>#N/A</v>
      </c>
      <c r="O66" s="177" t="e">
        <f t="shared" si="8"/>
        <v>#N/A</v>
      </c>
      <c r="P66" s="89" t="s">
        <v>39</v>
      </c>
      <c r="Q66" s="90" t="e">
        <f t="shared" si="9"/>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0"/>
        <v>ENERGY_CERTIFICATE_EST_INPUTCONF_STCLIM</v>
      </c>
      <c r="B67" s="67"/>
      <c r="C67" s="68"/>
      <c r="D67" s="64" t="s">
        <v>40</v>
      </c>
      <c r="E67" s="66" t="s">
        <v>37</v>
      </c>
      <c r="F67" s="66" t="s">
        <v>2004</v>
      </c>
      <c r="G67" s="64" t="str">
        <f>INDEX(Auxiliar!$B$16:$B$24,MATCH(Plano_V3!H67,Auxiliar!$C$16:$C$24,0),1)</f>
        <v>2.1 Em Teste</v>
      </c>
      <c r="H67" s="64">
        <f>VLOOKUP(A67,'Aux - pivots1'!$A:$B,2,0)</f>
        <v>2</v>
      </c>
      <c r="I67" s="183" t="e">
        <f>SUMIFS(Table1[Estimação (horas)],Table1[Tabela],Plano_V3!E67,Table1[Campo],Plano_V3!F67)</f>
        <v>#N/A</v>
      </c>
      <c r="J67" s="183" t="e">
        <f t="shared" si="13"/>
        <v>#N/A</v>
      </c>
      <c r="K67" s="183" t="e">
        <f>SUMIFS(Table1[Horas efetivas],Table1[Tabela],Plano_V3!E67,Table1[Campo],Plano_V3!F67)</f>
        <v>#N/A</v>
      </c>
      <c r="L67" s="183" t="e">
        <f t="shared" si="14"/>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0"/>
        <v>ENERGY_CERTIFICATE_EST_INPUTCLASSE_ENERGETICA</v>
      </c>
      <c r="B68" s="67"/>
      <c r="C68" s="68"/>
      <c r="D68" s="64" t="s">
        <v>40</v>
      </c>
      <c r="E68" s="66" t="s">
        <v>37</v>
      </c>
      <c r="F68" s="66" t="s">
        <v>2005</v>
      </c>
      <c r="G68" s="64" t="str">
        <f>INDEX(Auxiliar!$B$16:$B$24,MATCH(Plano_V3!H68,Auxiliar!$C$16:$C$24,0),1)</f>
        <v>2.1 Em Teste</v>
      </c>
      <c r="H68" s="64">
        <f>VLOOKUP(A68,'Aux - pivots1'!$A:$B,2,0)</f>
        <v>2</v>
      </c>
      <c r="I68" s="183" t="e">
        <f>SUMIFS(Table1[Estimação (horas)],Table1[Tabela],Plano_V3!E68,Table1[Campo],Plano_V3!F68)</f>
        <v>#N/A</v>
      </c>
      <c r="J68" s="183" t="e">
        <f t="shared" si="13"/>
        <v>#N/A</v>
      </c>
      <c r="K68" s="183" t="e">
        <f>SUMIFS(Table1[Horas efetivas],Table1[Tabela],Plano_V3!E68,Table1[Campo],Plano_V3!F68)</f>
        <v>#N/A</v>
      </c>
      <c r="L68" s="183" t="e">
        <f t="shared" si="14"/>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0"/>
        <v>ENERGY_CERTIFICATE_EST_INPUTFIABILIDAD</v>
      </c>
      <c r="B69" s="67"/>
      <c r="C69" s="68"/>
      <c r="D69" s="64" t="s">
        <v>40</v>
      </c>
      <c r="E69" s="66" t="s">
        <v>37</v>
      </c>
      <c r="F69" s="66" t="s">
        <v>2006</v>
      </c>
      <c r="G69" s="64" t="str">
        <f>INDEX(Auxiliar!$B$16:$B$24,MATCH(Plano_V3!H69,Auxiliar!$C$16:$C$24,0),1)</f>
        <v>2.1 Em Teste</v>
      </c>
      <c r="H69" s="64">
        <f>VLOOKUP(A69,'Aux - pivots1'!$A:$B,2,0)</f>
        <v>2</v>
      </c>
      <c r="I69" s="183" t="e">
        <f>SUMIFS(Table1[Estimação (horas)],Table1[Tabela],Plano_V3!E69,Table1[Campo],Plano_V3!F69)</f>
        <v>#N/A</v>
      </c>
      <c r="J69" s="183" t="e">
        <f t="shared" si="13"/>
        <v>#N/A</v>
      </c>
      <c r="K69" s="183" t="e">
        <f>SUMIFS(Table1[Horas efetivas],Table1[Tabela],Plano_V3!E69,Table1[Campo],Plano_V3!F69)</f>
        <v>#N/A</v>
      </c>
      <c r="L69" s="183" t="e">
        <f t="shared" si="14"/>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0"/>
        <v>ENERGY_CERTIFICATE_EST_INPUTEMISSIONES</v>
      </c>
      <c r="B70" s="67"/>
      <c r="C70" s="68"/>
      <c r="D70" s="64" t="s">
        <v>40</v>
      </c>
      <c r="E70" s="66" t="s">
        <v>37</v>
      </c>
      <c r="F70" s="66" t="s">
        <v>2007</v>
      </c>
      <c r="G70" s="64" t="str">
        <f>INDEX(Auxiliar!$B$16:$B$24,MATCH(Plano_V3!H70,Auxiliar!$C$16:$C$24,0),1)</f>
        <v>2.1 Em Teste</v>
      </c>
      <c r="H70" s="64">
        <f>VLOOKUP(A70,'Aux - pivots1'!$A:$B,2,0)</f>
        <v>2</v>
      </c>
      <c r="I70" s="183" t="e">
        <f>SUMIFS(Table1[Estimação (horas)],Table1[Tabela],Plano_V3!E70,Table1[Campo],Plano_V3!F70)</f>
        <v>#N/A</v>
      </c>
      <c r="J70" s="183" t="e">
        <f t="shared" si="13"/>
        <v>#N/A</v>
      </c>
      <c r="K70" s="183" t="e">
        <f>SUMIFS(Table1[Horas efetivas],Table1[Tabela],Plano_V3!E70,Table1[Campo],Plano_V3!F70)</f>
        <v>#N/A</v>
      </c>
      <c r="L70" s="183" t="e">
        <f t="shared" si="14"/>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0"/>
        <v>ENERGY_CERTIFICATE_EST_INPUTCONSUMOS</v>
      </c>
      <c r="B71" s="67"/>
      <c r="C71" s="68"/>
      <c r="D71" s="64" t="s">
        <v>40</v>
      </c>
      <c r="E71" s="66" t="s">
        <v>37</v>
      </c>
      <c r="F71" s="66" t="s">
        <v>2008</v>
      </c>
      <c r="G71" s="64" t="str">
        <f>INDEX(Auxiliar!$B$16:$B$24,MATCH(Plano_V3!H71,Auxiliar!$C$16:$C$24,0),1)</f>
        <v>2.1 Em Teste</v>
      </c>
      <c r="H71" s="64">
        <f>VLOOKUP(A71,'Aux - pivots1'!$A:$B,2,0)</f>
        <v>2</v>
      </c>
      <c r="I71" s="183" t="e">
        <f>SUMIFS(Table1[Estimação (horas)],Table1[Tabela],Plano_V3!E71,Table1[Campo],Plano_V3!F71)</f>
        <v>#N/A</v>
      </c>
      <c r="J71" s="183" t="e">
        <f t="shared" si="13"/>
        <v>#N/A</v>
      </c>
      <c r="K71" s="183" t="e">
        <f>SUMIFS(Table1[Horas efetivas],Table1[Tabela],Plano_V3!E71,Table1[Campo],Plano_V3!F71)</f>
        <v>#N/A</v>
      </c>
      <c r="L71" s="183" t="e">
        <f t="shared" si="14"/>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0"/>
        <v>ENERGY_CERTIFICATE_EST_INPUTDATA_ENVIO</v>
      </c>
      <c r="B72" s="67"/>
      <c r="C72" s="68"/>
      <c r="D72" s="64" t="s">
        <v>40</v>
      </c>
      <c r="E72" s="66" t="s">
        <v>37</v>
      </c>
      <c r="F72" s="66" t="s">
        <v>2009</v>
      </c>
      <c r="G72" s="64" t="str">
        <f>INDEX(Auxiliar!$B$16:$B$24,MATCH(Plano_V3!H72,Auxiliar!$C$16:$C$24,0),1)</f>
        <v>2.1 Em Teste</v>
      </c>
      <c r="H72" s="64">
        <f>VLOOKUP(A72,'Aux - pivots1'!$A:$B,2,0)</f>
        <v>2</v>
      </c>
      <c r="I72" s="183" t="e">
        <f>SUMIFS(Table1[Estimação (horas)],Table1[Tabela],Plano_V3!E72,Table1[Campo],Plano_V3!F72)</f>
        <v>#N/A</v>
      </c>
      <c r="J72" s="183" t="e">
        <f t="shared" si="13"/>
        <v>#N/A</v>
      </c>
      <c r="K72" s="183" t="e">
        <f>SUMIFS(Table1[Horas efetivas],Table1[Tabela],Plano_V3!E72,Table1[Campo],Plano_V3!F72)</f>
        <v>#N/A</v>
      </c>
      <c r="L72" s="183" t="e">
        <f t="shared" si="14"/>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0"/>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3"/>
        <v>#N/A</v>
      </c>
      <c r="K73" s="183" t="e">
        <f>SUM(K26:K66)*$D$6</f>
        <v>#N/A</v>
      </c>
      <c r="L73" s="183" t="e">
        <f t="shared" si="14"/>
        <v>#N/A</v>
      </c>
      <c r="M73" s="177"/>
      <c r="N73" s="177" t="e">
        <f t="shared" si="15"/>
        <v>#N/A</v>
      </c>
      <c r="O73" s="177" t="e">
        <f t="shared" si="8"/>
        <v>#N/A</v>
      </c>
      <c r="P73" s="89" t="s">
        <v>39</v>
      </c>
      <c r="Q73" s="90" t="e">
        <f t="shared" si="9"/>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2.4">
      <c r="A74" s="29" t="str">
        <f t="shared" ref="A74:A138" si="16">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8"/>
        <v>#N/A</v>
      </c>
      <c r="P74" s="201" t="s">
        <v>1850</v>
      </c>
      <c r="Q74" s="90" t="e">
        <f t="shared" si="9"/>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16"/>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17">I75/8</f>
        <v>1</v>
      </c>
      <c r="K75" s="183">
        <f>SUMIFS(Table1[Horas efetivas],Table1[Tabela],Plano_V3!E75,Table1[Campo],Plano_V3!F75)</f>
        <v>8</v>
      </c>
      <c r="L75" s="183">
        <f t="shared" ref="L75:L139" si="18">K75/8</f>
        <v>1</v>
      </c>
      <c r="M75" s="177"/>
      <c r="N75" s="177">
        <f t="shared" ref="N75:N139" si="19">L75/J75</f>
        <v>1</v>
      </c>
      <c r="O75" s="177">
        <f t="shared" si="8"/>
        <v>1</v>
      </c>
      <c r="P75" s="89" t="s">
        <v>56</v>
      </c>
      <c r="Q75" s="90">
        <f t="shared" si="9"/>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16"/>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17"/>
        <v>0.51249999999999996</v>
      </c>
      <c r="K76" s="183">
        <f>SUMIFS(Table1[Horas efetivas],Table1[Tabela],Plano_V3!E76,Table1[Campo],Plano_V3!F76)</f>
        <v>4.0999999999999996</v>
      </c>
      <c r="L76" s="183">
        <f t="shared" si="18"/>
        <v>0.51249999999999996</v>
      </c>
      <c r="M76" s="177"/>
      <c r="N76" s="177">
        <f t="shared" si="19"/>
        <v>1</v>
      </c>
      <c r="O76" s="177">
        <f t="shared" si="8"/>
        <v>1</v>
      </c>
      <c r="P76" s="89" t="s">
        <v>56</v>
      </c>
      <c r="Q76" s="90">
        <f t="shared" si="9"/>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16"/>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17"/>
        <v>0.51249999999999996</v>
      </c>
      <c r="K77" s="183">
        <f>SUMIFS(Table1[Horas efetivas],Table1[Tabela],Plano_V3!E77,Table1[Campo],Plano_V3!F77)</f>
        <v>4.0999999999999996</v>
      </c>
      <c r="L77" s="183">
        <f t="shared" si="18"/>
        <v>0.51249999999999996</v>
      </c>
      <c r="M77" s="177"/>
      <c r="N77" s="177">
        <f t="shared" si="19"/>
        <v>1</v>
      </c>
      <c r="O77" s="177">
        <f t="shared" si="8"/>
        <v>1</v>
      </c>
      <c r="P77" s="89" t="s">
        <v>56</v>
      </c>
      <c r="Q77" s="90">
        <f t="shared" si="9"/>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16"/>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17"/>
        <v>0.51249999999999996</v>
      </c>
      <c r="K78" s="183">
        <f>SUMIFS(Table1[Horas efetivas],Table1[Tabela],Plano_V3!E78,Table1[Campo],Plano_V3!F78)</f>
        <v>4.0999999999999996</v>
      </c>
      <c r="L78" s="183">
        <f t="shared" si="18"/>
        <v>0.51249999999999996</v>
      </c>
      <c r="M78" s="177"/>
      <c r="N78" s="177">
        <f t="shared" si="19"/>
        <v>1</v>
      </c>
      <c r="O78" s="177">
        <f t="shared" si="8"/>
        <v>1</v>
      </c>
      <c r="P78" s="89" t="s">
        <v>56</v>
      </c>
      <c r="Q78" s="90">
        <f t="shared" si="9"/>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16"/>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17"/>
        <v>0</v>
      </c>
      <c r="K79" s="183">
        <f>SUMIFS(Table1[Horas efetivas],Table1[Tabela],Plano_V3!E79,Table1[Campo],Plano_V3!F79)</f>
        <v>0</v>
      </c>
      <c r="L79" s="183">
        <f t="shared" si="18"/>
        <v>0</v>
      </c>
      <c r="M79" s="177"/>
      <c r="N79" s="177" t="e">
        <f t="shared" si="19"/>
        <v>#DIV/0!</v>
      </c>
      <c r="O79" s="177" t="e">
        <f t="shared" si="8"/>
        <v>#DIV/0!</v>
      </c>
      <c r="P79" s="89" t="s">
        <v>56</v>
      </c>
      <c r="Q79" s="90">
        <f t="shared" si="9"/>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16"/>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17"/>
        <v>0.51249999999999996</v>
      </c>
      <c r="K80" s="183">
        <f>SUMIFS(Table1[Horas efetivas],Table1[Tabela],Plano_V3!E80,Table1[Campo],Plano_V3!F80)</f>
        <v>4.0999999999999996</v>
      </c>
      <c r="L80" s="183">
        <f t="shared" si="18"/>
        <v>0.51249999999999996</v>
      </c>
      <c r="M80" s="177"/>
      <c r="N80" s="177">
        <f t="shared" si="19"/>
        <v>1</v>
      </c>
      <c r="O80" s="177">
        <f t="shared" si="8"/>
        <v>1</v>
      </c>
      <c r="P80" s="89" t="s">
        <v>56</v>
      </c>
      <c r="Q80" s="90">
        <f t="shared" si="9"/>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16"/>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17"/>
        <v>0.51249999999999996</v>
      </c>
      <c r="K81" s="183">
        <f>SUMIFS(Table1[Horas efetivas],Table1[Tabela],Plano_V3!E81,Table1[Campo],Plano_V3!F81)</f>
        <v>4.0999999999999996</v>
      </c>
      <c r="L81" s="183">
        <f t="shared" si="18"/>
        <v>0.51249999999999996</v>
      </c>
      <c r="M81" s="177"/>
      <c r="N81" s="177">
        <f t="shared" si="19"/>
        <v>1</v>
      </c>
      <c r="O81" s="177">
        <f t="shared" si="8"/>
        <v>1</v>
      </c>
      <c r="P81" s="89" t="s">
        <v>56</v>
      </c>
      <c r="Q81" s="90">
        <f t="shared" si="9"/>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16"/>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17"/>
        <v>0.51249999999999996</v>
      </c>
      <c r="K82" s="183">
        <f>SUMIFS(Table1[Horas efetivas],Table1[Tabela],Plano_V3!E82,Table1[Campo],Plano_V3!F82)</f>
        <v>4.0999999999999996</v>
      </c>
      <c r="L82" s="183">
        <f t="shared" si="18"/>
        <v>0.51249999999999996</v>
      </c>
      <c r="M82" s="177"/>
      <c r="N82" s="177">
        <f t="shared" si="19"/>
        <v>1</v>
      </c>
      <c r="O82" s="177">
        <f t="shared" si="8"/>
        <v>1</v>
      </c>
      <c r="P82" s="89" t="s">
        <v>56</v>
      </c>
      <c r="Q82" s="90">
        <f t="shared" si="9"/>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16"/>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17"/>
        <v>0.51249999999999996</v>
      </c>
      <c r="K83" s="183">
        <f>SUMIFS(Table1[Horas efetivas],Table1[Tabela],Plano_V3!E83,Table1[Campo],Plano_V3!F83)</f>
        <v>4.0999999999999996</v>
      </c>
      <c r="L83" s="183">
        <f t="shared" si="18"/>
        <v>0.51249999999999996</v>
      </c>
      <c r="M83" s="177"/>
      <c r="N83" s="177">
        <f t="shared" si="19"/>
        <v>1</v>
      </c>
      <c r="O83" s="177">
        <f t="shared" si="8"/>
        <v>1</v>
      </c>
      <c r="P83" s="89" t="s">
        <v>56</v>
      </c>
      <c r="Q83" s="90">
        <f t="shared" si="9"/>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16"/>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17"/>
        <v>0.51249999999999996</v>
      </c>
      <c r="K84" s="183">
        <f>SUMIFS(Table1[Horas efetivas],Table1[Tabela],Plano_V3!E84,Table1[Campo],Plano_V3!F84)</f>
        <v>4.0999999999999996</v>
      </c>
      <c r="L84" s="183">
        <f t="shared" si="18"/>
        <v>0.51249999999999996</v>
      </c>
      <c r="M84" s="177"/>
      <c r="N84" s="177">
        <f t="shared" si="19"/>
        <v>1</v>
      </c>
      <c r="O84" s="177">
        <f t="shared" si="8"/>
        <v>1</v>
      </c>
      <c r="P84" s="89" t="s">
        <v>56</v>
      </c>
      <c r="Q84" s="90">
        <f t="shared" si="9"/>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16"/>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17"/>
        <v>0.51249999999999996</v>
      </c>
      <c r="K85" s="183">
        <f>SUMIFS(Table1[Horas efetivas],Table1[Tabela],Plano_V3!E85,Table1[Campo],Plano_V3!F85)</f>
        <v>4.0999999999999996</v>
      </c>
      <c r="L85" s="183">
        <f t="shared" si="18"/>
        <v>0.51249999999999996</v>
      </c>
      <c r="M85" s="177"/>
      <c r="N85" s="177">
        <f t="shared" si="19"/>
        <v>1</v>
      </c>
      <c r="O85" s="177">
        <f t="shared" si="8"/>
        <v>1</v>
      </c>
      <c r="P85" s="89" t="s">
        <v>56</v>
      </c>
      <c r="Q85" s="90">
        <f t="shared" si="9"/>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16"/>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17"/>
        <v>0.51249999999999996</v>
      </c>
      <c r="K86" s="183">
        <f>SUMIFS(Table1[Horas efetivas],Table1[Tabela],Plano_V3!E86,Table1[Campo],Plano_V3!F86)</f>
        <v>4.0999999999999996</v>
      </c>
      <c r="L86" s="183">
        <f t="shared" si="18"/>
        <v>0.51249999999999996</v>
      </c>
      <c r="M86" s="177"/>
      <c r="N86" s="177">
        <f t="shared" si="19"/>
        <v>1</v>
      </c>
      <c r="O86" s="177">
        <f t="shared" si="8"/>
        <v>1</v>
      </c>
      <c r="P86" s="89" t="s">
        <v>56</v>
      </c>
      <c r="Q86" s="90">
        <f t="shared" si="9"/>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16"/>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17"/>
        <v>0.51249999999999996</v>
      </c>
      <c r="K87" s="183">
        <f>SUMIFS(Table1[Horas efetivas],Table1[Tabela],Plano_V3!E87,Table1[Campo],Plano_V3!F87)</f>
        <v>4.0999999999999996</v>
      </c>
      <c r="L87" s="183">
        <f t="shared" si="18"/>
        <v>0.51249999999999996</v>
      </c>
      <c r="M87" s="177"/>
      <c r="N87" s="177">
        <f t="shared" si="19"/>
        <v>1</v>
      </c>
      <c r="O87" s="177">
        <f t="shared" si="8"/>
        <v>1</v>
      </c>
      <c r="P87" s="89" t="s">
        <v>56</v>
      </c>
      <c r="Q87" s="90">
        <f t="shared" si="9"/>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16"/>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17"/>
        <v>0.51249999999999996</v>
      </c>
      <c r="K88" s="183">
        <f>SUMIFS(Table1[Horas efetivas],Table1[Tabela],Plano_V3!E88,Table1[Campo],Plano_V3!F88)</f>
        <v>4.0999999999999996</v>
      </c>
      <c r="L88" s="183">
        <f t="shared" si="18"/>
        <v>0.51249999999999996</v>
      </c>
      <c r="M88" s="177"/>
      <c r="N88" s="177">
        <f t="shared" si="19"/>
        <v>1</v>
      </c>
      <c r="O88" s="177">
        <f t="shared" si="8"/>
        <v>1</v>
      </c>
      <c r="P88" s="89" t="s">
        <v>56</v>
      </c>
      <c r="Q88" s="90">
        <f t="shared" si="9"/>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16"/>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17"/>
        <v>0</v>
      </c>
      <c r="K89" s="183">
        <f>SUMIFS(Table1[Horas efetivas],Table1[Tabela],Plano_V3!E89,Table1[Campo],Plano_V3!F89)</f>
        <v>0</v>
      </c>
      <c r="L89" s="183">
        <f t="shared" si="18"/>
        <v>0</v>
      </c>
      <c r="M89" s="177"/>
      <c r="N89" s="177" t="e">
        <f t="shared" si="19"/>
        <v>#DIV/0!</v>
      </c>
      <c r="O89" s="177" t="e">
        <f t="shared" si="8"/>
        <v>#DIV/0!</v>
      </c>
      <c r="P89" s="89" t="s">
        <v>56</v>
      </c>
      <c r="Q89" s="90">
        <f t="shared" si="9"/>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16"/>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17"/>
        <v>0</v>
      </c>
      <c r="K90" s="183">
        <f>SUMIFS(Table1[Horas efetivas],Table1[Tabela],Plano_V3!E90,Table1[Campo],Plano_V3!F90)</f>
        <v>0</v>
      </c>
      <c r="L90" s="183">
        <f t="shared" si="18"/>
        <v>0</v>
      </c>
      <c r="M90" s="177"/>
      <c r="N90" s="177" t="e">
        <f t="shared" si="19"/>
        <v>#DIV/0!</v>
      </c>
      <c r="O90" s="177" t="e">
        <f t="shared" si="8"/>
        <v>#DIV/0!</v>
      </c>
      <c r="P90" s="89" t="s">
        <v>56</v>
      </c>
      <c r="Q90" s="90">
        <f t="shared" si="9"/>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16"/>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17"/>
        <v>0.51249999999999996</v>
      </c>
      <c r="K91" s="183">
        <f>SUMIFS(Table1[Horas efetivas],Table1[Tabela],Plano_V3!E91,Table1[Campo],Plano_V3!F91)</f>
        <v>0</v>
      </c>
      <c r="L91" s="183">
        <f t="shared" si="18"/>
        <v>0</v>
      </c>
      <c r="M91" s="177"/>
      <c r="N91" s="177">
        <f t="shared" si="19"/>
        <v>0</v>
      </c>
      <c r="O91" s="177">
        <f t="shared" si="8"/>
        <v>0</v>
      </c>
      <c r="P91" s="89" t="s">
        <v>56</v>
      </c>
      <c r="Q91" s="90">
        <f t="shared" si="9"/>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16"/>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17"/>
        <v>0.51249999999999996</v>
      </c>
      <c r="K92" s="183">
        <f>SUMIFS(Table1[Horas efetivas],Table1[Tabela],Plano_V3!E92,Table1[Campo],Plano_V3!F92)</f>
        <v>4.0999999999999996</v>
      </c>
      <c r="L92" s="183">
        <f t="shared" si="18"/>
        <v>0.51249999999999996</v>
      </c>
      <c r="M92" s="177"/>
      <c r="N92" s="177">
        <f t="shared" si="19"/>
        <v>1</v>
      </c>
      <c r="O92" s="177">
        <f t="shared" si="8"/>
        <v>1</v>
      </c>
      <c r="P92" s="89" t="s">
        <v>56</v>
      </c>
      <c r="Q92" s="90">
        <f t="shared" si="9"/>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16"/>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0">I93/8</f>
        <v>0.25</v>
      </c>
      <c r="K93" s="183">
        <f>SUMIFS(Table1[Horas efetivas],Table1[Tabela],Plano_V3!E93,Table1[Campo],Plano_V3!F93)</f>
        <v>2</v>
      </c>
      <c r="L93" s="183">
        <f t="shared" ref="L93" si="21">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16"/>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17"/>
        <v>1</v>
      </c>
      <c r="K94" s="183">
        <f>SUMIFS(Table1[Horas efetivas],Table1[Tabela],Plano_V3!E94,Table1[Campo],Plano_V3!F94)</f>
        <v>8</v>
      </c>
      <c r="L94" s="183">
        <f t="shared" si="18"/>
        <v>1</v>
      </c>
      <c r="M94" s="177"/>
      <c r="N94" s="177">
        <f t="shared" si="19"/>
        <v>1</v>
      </c>
      <c r="O94" s="177">
        <f t="shared" si="8"/>
        <v>1</v>
      </c>
      <c r="P94" s="89" t="s">
        <v>39</v>
      </c>
      <c r="Q94" s="90">
        <f t="shared" si="9"/>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16"/>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17"/>
        <v>1.0125</v>
      </c>
      <c r="K95" s="183">
        <f>SUMIFS(Table1[Horas efetivas],Table1[Tabela],Plano_V3!E95,Table1[Campo],Plano_V3!F95)</f>
        <v>8.1</v>
      </c>
      <c r="L95" s="183">
        <f t="shared" si="18"/>
        <v>1.0125</v>
      </c>
      <c r="M95" s="177"/>
      <c r="N95" s="177">
        <f t="shared" si="19"/>
        <v>1</v>
      </c>
      <c r="O95" s="177">
        <f t="shared" si="8"/>
        <v>1</v>
      </c>
      <c r="P95" s="89" t="s">
        <v>39</v>
      </c>
      <c r="Q95" s="90">
        <f t="shared" si="9"/>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16"/>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17"/>
        <v>1.0125</v>
      </c>
      <c r="K96" s="183">
        <f>SUMIFS(Table1[Horas efetivas],Table1[Tabela],Plano_V3!E96,Table1[Campo],Plano_V3!F96)</f>
        <v>8.1</v>
      </c>
      <c r="L96" s="183">
        <f t="shared" si="18"/>
        <v>1.0125</v>
      </c>
      <c r="M96" s="177"/>
      <c r="N96" s="177">
        <f t="shared" si="19"/>
        <v>1</v>
      </c>
      <c r="O96" s="177">
        <f t="shared" si="8"/>
        <v>1</v>
      </c>
      <c r="P96" s="89" t="s">
        <v>39</v>
      </c>
      <c r="Q96" s="90">
        <f t="shared" si="9"/>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16"/>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17"/>
        <v>1.0125</v>
      </c>
      <c r="K97" s="183">
        <f>SUMIFS(Table1[Horas efetivas],Table1[Tabela],Plano_V3!E97,Table1[Campo],Plano_V3!F97)</f>
        <v>8.1</v>
      </c>
      <c r="L97" s="183">
        <f t="shared" si="18"/>
        <v>1.0125</v>
      </c>
      <c r="M97" s="177"/>
      <c r="N97" s="177">
        <f t="shared" si="19"/>
        <v>1</v>
      </c>
      <c r="O97" s="177">
        <f t="shared" si="8"/>
        <v>1</v>
      </c>
      <c r="P97" s="89" t="s">
        <v>39</v>
      </c>
      <c r="Q97" s="90">
        <f t="shared" si="9"/>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16"/>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17"/>
        <v>1.0125</v>
      </c>
      <c r="K98" s="183">
        <f>SUMIFS(Table1[Horas efetivas],Table1[Tabela],Plano_V3!E98,Table1[Campo],Plano_V3!F98)</f>
        <v>8.1</v>
      </c>
      <c r="L98" s="183">
        <f t="shared" si="18"/>
        <v>1.0125</v>
      </c>
      <c r="M98" s="177"/>
      <c r="N98" s="177">
        <f t="shared" si="19"/>
        <v>1</v>
      </c>
      <c r="O98" s="177">
        <f t="shared" si="8"/>
        <v>1</v>
      </c>
      <c r="P98" s="89" t="s">
        <v>39</v>
      </c>
      <c r="Q98" s="90">
        <f t="shared" si="9"/>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16"/>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17"/>
        <v>1.0125</v>
      </c>
      <c r="K99" s="183">
        <f>SUMIFS(Table1[Horas efetivas],Table1[Tabela],Plano_V3!E99,Table1[Campo],Plano_V3!F99)</f>
        <v>8.1</v>
      </c>
      <c r="L99" s="183">
        <f t="shared" si="18"/>
        <v>1.0125</v>
      </c>
      <c r="M99" s="177"/>
      <c r="N99" s="177">
        <f t="shared" si="19"/>
        <v>1</v>
      </c>
      <c r="O99" s="177">
        <f t="shared" si="8"/>
        <v>1</v>
      </c>
      <c r="P99" s="89" t="s">
        <v>39</v>
      </c>
      <c r="Q99" s="90">
        <f t="shared" si="9"/>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16"/>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17"/>
        <v>1.0125</v>
      </c>
      <c r="K100" s="183">
        <f>SUMIFS(Table1[Horas efetivas],Table1[Tabela],Plano_V3!E100,Table1[Campo],Plano_V3!F100)</f>
        <v>8.1</v>
      </c>
      <c r="L100" s="183">
        <f t="shared" si="18"/>
        <v>1.0125</v>
      </c>
      <c r="M100" s="177"/>
      <c r="N100" s="177">
        <f t="shared" si="19"/>
        <v>1</v>
      </c>
      <c r="O100" s="177">
        <f t="shared" si="8"/>
        <v>1</v>
      </c>
      <c r="P100" s="89" t="s">
        <v>39</v>
      </c>
      <c r="Q100" s="90">
        <f t="shared" si="9"/>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16"/>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17"/>
        <v>1.0125</v>
      </c>
      <c r="K101" s="183">
        <f>SUMIFS(Table1[Horas efetivas],Table1[Tabela],Plano_V3!E101,Table1[Campo],Plano_V3!F101)</f>
        <v>8.1</v>
      </c>
      <c r="L101" s="183">
        <f t="shared" si="18"/>
        <v>1.0125</v>
      </c>
      <c r="M101" s="177"/>
      <c r="N101" s="177">
        <f t="shared" si="19"/>
        <v>1</v>
      </c>
      <c r="O101" s="177">
        <f t="shared" si="8"/>
        <v>1</v>
      </c>
      <c r="P101" s="89" t="s">
        <v>39</v>
      </c>
      <c r="Q101" s="90">
        <f t="shared" si="9"/>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16"/>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17"/>
        <v>1.0125</v>
      </c>
      <c r="K102" s="183">
        <f>SUMIFS(Table1[Horas efetivas],Table1[Tabela],Plano_V3!E102,Table1[Campo],Plano_V3!F102)</f>
        <v>8.1</v>
      </c>
      <c r="L102" s="183">
        <f t="shared" si="18"/>
        <v>1.0125</v>
      </c>
      <c r="M102" s="177"/>
      <c r="N102" s="177">
        <f t="shared" si="19"/>
        <v>1</v>
      </c>
      <c r="O102" s="177">
        <f t="shared" si="8"/>
        <v>1</v>
      </c>
      <c r="P102" s="89" t="s">
        <v>39</v>
      </c>
      <c r="Q102" s="90">
        <f t="shared" si="9"/>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16"/>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17"/>
        <v>1.0125</v>
      </c>
      <c r="K103" s="183">
        <f>SUMIFS(Table1[Horas efetivas],Table1[Tabela],Plano_V3!E103,Table1[Campo],Plano_V3!F103)</f>
        <v>8.1</v>
      </c>
      <c r="L103" s="183">
        <f t="shared" si="18"/>
        <v>1.0125</v>
      </c>
      <c r="M103" s="177"/>
      <c r="N103" s="177">
        <f t="shared" si="19"/>
        <v>1</v>
      </c>
      <c r="O103" s="177">
        <f t="shared" si="8"/>
        <v>1</v>
      </c>
      <c r="P103" s="89" t="s">
        <v>39</v>
      </c>
      <c r="Q103" s="90">
        <f t="shared" si="9"/>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16"/>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17"/>
        <v>1.0125</v>
      </c>
      <c r="K104" s="183">
        <f>SUMIFS(Table1[Horas efetivas],Table1[Tabela],Plano_V3!E104,Table1[Campo],Plano_V3!F104)</f>
        <v>8.1</v>
      </c>
      <c r="L104" s="183">
        <f t="shared" si="18"/>
        <v>1.0125</v>
      </c>
      <c r="M104" s="177"/>
      <c r="N104" s="177">
        <f t="shared" si="19"/>
        <v>1</v>
      </c>
      <c r="O104" s="177">
        <f t="shared" si="8"/>
        <v>1</v>
      </c>
      <c r="P104" s="89" t="s">
        <v>39</v>
      </c>
      <c r="Q104" s="90">
        <f t="shared" si="9"/>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16"/>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17"/>
        <v>0</v>
      </c>
      <c r="K105" s="183">
        <f>SUMIFS(Table1[Horas efetivas],Table1[Tabela],Plano_V3!E105,Table1[Campo],Plano_V3!F105)</f>
        <v>0</v>
      </c>
      <c r="L105" s="183">
        <f t="shared" si="18"/>
        <v>0</v>
      </c>
      <c r="M105" s="177"/>
      <c r="N105" s="177" t="e">
        <f t="shared" si="19"/>
        <v>#DIV/0!</v>
      </c>
      <c r="O105" s="177" t="e">
        <f t="shared" si="8"/>
        <v>#DIV/0!</v>
      </c>
      <c r="P105" s="89" t="s">
        <v>39</v>
      </c>
      <c r="Q105" s="90">
        <f t="shared" si="9"/>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16"/>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17"/>
        <v>1.0125</v>
      </c>
      <c r="K106" s="183">
        <f>SUMIFS(Table1[Horas efetivas],Table1[Tabela],Plano_V3!E106,Table1[Campo],Plano_V3!F106)</f>
        <v>8.1</v>
      </c>
      <c r="L106" s="183">
        <f t="shared" si="18"/>
        <v>1.0125</v>
      </c>
      <c r="M106" s="177"/>
      <c r="N106" s="177">
        <f t="shared" si="19"/>
        <v>1</v>
      </c>
      <c r="O106" s="177">
        <f t="shared" si="8"/>
        <v>1</v>
      </c>
      <c r="P106" s="89" t="s">
        <v>39</v>
      </c>
      <c r="Q106" s="90">
        <f t="shared" si="9"/>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16"/>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17"/>
        <v>1.0125</v>
      </c>
      <c r="K107" s="183">
        <f>SUMIFS(Table1[Horas efetivas],Table1[Tabela],Plano_V3!E107,Table1[Campo],Plano_V3!F107)</f>
        <v>8.1</v>
      </c>
      <c r="L107" s="183">
        <f t="shared" si="18"/>
        <v>1.0125</v>
      </c>
      <c r="M107" s="177"/>
      <c r="N107" s="177">
        <f t="shared" si="19"/>
        <v>1</v>
      </c>
      <c r="O107" s="177">
        <f t="shared" si="8"/>
        <v>1</v>
      </c>
      <c r="P107" s="89" t="s">
        <v>39</v>
      </c>
      <c r="Q107" s="90">
        <f t="shared" si="9"/>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16"/>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17"/>
        <v>1.0125</v>
      </c>
      <c r="K108" s="183">
        <f>SUMIFS(Table1[Horas efetivas],Table1[Tabela],Plano_V3!E108,Table1[Campo],Plano_V3!F108)</f>
        <v>8.1</v>
      </c>
      <c r="L108" s="183">
        <f t="shared" si="18"/>
        <v>1.0125</v>
      </c>
      <c r="M108" s="177"/>
      <c r="N108" s="177">
        <f t="shared" si="19"/>
        <v>1</v>
      </c>
      <c r="O108" s="177">
        <f t="shared" si="8"/>
        <v>1</v>
      </c>
      <c r="P108" s="89" t="s">
        <v>39</v>
      </c>
      <c r="Q108" s="90">
        <f t="shared" si="9"/>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16"/>
        <v>RESPONSIBILITY_PROCESS_RELPROCESS_START_DATE</v>
      </c>
      <c r="B109" s="67" t="s">
        <v>26</v>
      </c>
      <c r="C109" s="68" t="s">
        <v>54</v>
      </c>
      <c r="D109" s="64" t="s">
        <v>40</v>
      </c>
      <c r="E109" s="66" t="s">
        <v>74</v>
      </c>
      <c r="F109" s="66" t="s">
        <v>68</v>
      </c>
      <c r="G109" s="64" t="str">
        <f>INDEX(Auxiliar!$B$16:$B$24,MATCH(Plano_V3!H109,Auxiliar!$C$16:$C$24,0),1)</f>
        <v>1. Concluído</v>
      </c>
      <c r="H109" s="64">
        <f>VLOOKUP(A109,'Aux - pivots1'!$A:$B,2,0)</f>
        <v>1</v>
      </c>
      <c r="I109" s="183">
        <f>SUMIFS(Table1[Estimação (horas)],Table1[Tabela],Plano_V3!E109,Table1[Campo],Plano_V3!F109)</f>
        <v>8.1</v>
      </c>
      <c r="J109" s="183">
        <f t="shared" si="17"/>
        <v>1.0125</v>
      </c>
      <c r="K109" s="183">
        <f>SUMIFS(Table1[Horas efetivas],Table1[Tabela],Plano_V3!E109,Table1[Campo],Plano_V3!F109)</f>
        <v>8.1</v>
      </c>
      <c r="L109" s="183">
        <f t="shared" si="18"/>
        <v>1.0125</v>
      </c>
      <c r="M109" s="177"/>
      <c r="N109" s="177">
        <f t="shared" si="19"/>
        <v>1</v>
      </c>
      <c r="O109" s="177">
        <f t="shared" si="8"/>
        <v>1</v>
      </c>
      <c r="P109" s="89" t="s">
        <v>39</v>
      </c>
      <c r="Q109" s="90">
        <f t="shared" si="9"/>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16"/>
        <v>RESPONSIBILITY_PROCESS_RELPROCESS_DUE_DATE</v>
      </c>
      <c r="B110" s="67" t="s">
        <v>26</v>
      </c>
      <c r="C110" s="68" t="s">
        <v>54</v>
      </c>
      <c r="D110" s="64" t="s">
        <v>40</v>
      </c>
      <c r="E110" s="66" t="s">
        <v>74</v>
      </c>
      <c r="F110" s="66" t="s">
        <v>69</v>
      </c>
      <c r="G110" s="64" t="str">
        <f>INDEX(Auxiliar!$B$16:$B$24,MATCH(Plano_V3!H110,Auxiliar!$C$16:$C$24,0),1)</f>
        <v>1. Concluído</v>
      </c>
      <c r="H110" s="64">
        <f>VLOOKUP(A110,'Aux - pivots1'!$A:$B,2,0)</f>
        <v>1</v>
      </c>
      <c r="I110" s="183">
        <f>SUMIFS(Table1[Estimação (horas)],Table1[Tabela],Plano_V3!E110,Table1[Campo],Plano_V3!F110)</f>
        <v>8.1</v>
      </c>
      <c r="J110" s="183">
        <f t="shared" si="17"/>
        <v>1.0125</v>
      </c>
      <c r="K110" s="183">
        <f>SUMIFS(Table1[Horas efetivas],Table1[Tabela],Plano_V3!E110,Table1[Campo],Plano_V3!F110)</f>
        <v>8.1</v>
      </c>
      <c r="L110" s="183">
        <f t="shared" si="18"/>
        <v>1.0125</v>
      </c>
      <c r="M110" s="177"/>
      <c r="N110" s="177">
        <f t="shared" si="19"/>
        <v>1</v>
      </c>
      <c r="O110" s="177">
        <f t="shared" si="8"/>
        <v>1</v>
      </c>
      <c r="P110" s="89" t="s">
        <v>39</v>
      </c>
      <c r="Q110" s="90">
        <f t="shared" si="9"/>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16"/>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17"/>
        <v>0</v>
      </c>
      <c r="K111" s="183">
        <f>SUMIFS(Table1[Horas efetivas],Table1[Tabela],Plano_V3!E111,Table1[Campo],Plano_V3!F111)</f>
        <v>0</v>
      </c>
      <c r="L111" s="183">
        <f t="shared" si="18"/>
        <v>0</v>
      </c>
      <c r="M111" s="177"/>
      <c r="N111" s="177" t="e">
        <f t="shared" si="19"/>
        <v>#DIV/0!</v>
      </c>
      <c r="O111" s="177" t="e">
        <f t="shared" si="8"/>
        <v>#DIV/0!</v>
      </c>
      <c r="P111" s="89" t="s">
        <v>39</v>
      </c>
      <c r="Q111" s="90">
        <f t="shared" si="9"/>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16"/>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17"/>
        <v>0</v>
      </c>
      <c r="K112" s="183">
        <f>SUMIFS(Table1[Horas efetivas],Table1[Tabela],Plano_V3!E112,Table1[Campo],Plano_V3!F112)</f>
        <v>0</v>
      </c>
      <c r="L112" s="183">
        <f t="shared" si="18"/>
        <v>0</v>
      </c>
      <c r="M112" s="177"/>
      <c r="N112" s="177" t="e">
        <f t="shared" si="19"/>
        <v>#DIV/0!</v>
      </c>
      <c r="O112" s="177" t="e">
        <f t="shared" si="8"/>
        <v>#DIV/0!</v>
      </c>
      <c r="P112" s="89" t="s">
        <v>39</v>
      </c>
      <c r="Q112" s="90">
        <f t="shared" si="9"/>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16"/>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17"/>
        <v>0.51249999999999996</v>
      </c>
      <c r="K113" s="183">
        <f>SUMIFS(Table1[Horas efetivas],Table1[Tabela],Plano_V3!E113,Table1[Campo],Plano_V3!F113)</f>
        <v>4.0999999999999996</v>
      </c>
      <c r="L113" s="183">
        <f t="shared" si="18"/>
        <v>0.51249999999999996</v>
      </c>
      <c r="M113" s="177"/>
      <c r="N113" s="177">
        <f t="shared" si="19"/>
        <v>1</v>
      </c>
      <c r="O113" s="177">
        <f t="shared" si="8"/>
        <v>1</v>
      </c>
      <c r="P113" s="89" t="s">
        <v>39</v>
      </c>
      <c r="Q113" s="90">
        <f t="shared" si="9"/>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16"/>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17"/>
        <v>0.51249999999999996</v>
      </c>
      <c r="K114" s="183">
        <f>SUMIFS(Table1[Horas efetivas],Table1[Tabela],Plano_V3!E114,Table1[Campo],Plano_V3!F114)</f>
        <v>4.0999999999999996</v>
      </c>
      <c r="L114" s="183">
        <f t="shared" si="18"/>
        <v>0.51249999999999996</v>
      </c>
      <c r="M114" s="177"/>
      <c r="N114" s="177">
        <f t="shared" si="19"/>
        <v>1</v>
      </c>
      <c r="O114" s="177">
        <f t="shared" si="8"/>
        <v>1</v>
      </c>
      <c r="P114" s="89" t="s">
        <v>39</v>
      </c>
      <c r="Q114" s="90">
        <f t="shared" si="9"/>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16"/>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17"/>
        <v>1</v>
      </c>
      <c r="K115" s="183">
        <f>SUMIFS(Table1[Horas efetivas],Table1[Tabela],Plano_V3!E115,Table1[Campo],Plano_V3!F115)</f>
        <v>8</v>
      </c>
      <c r="L115" s="183">
        <f t="shared" si="18"/>
        <v>1</v>
      </c>
      <c r="M115" s="177"/>
      <c r="N115" s="177">
        <f t="shared" si="19"/>
        <v>1</v>
      </c>
      <c r="O115" s="177">
        <f t="shared" si="8"/>
        <v>1</v>
      </c>
      <c r="P115" s="89" t="s">
        <v>56</v>
      </c>
      <c r="Q115" s="90">
        <f t="shared" si="9"/>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16"/>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17"/>
        <v>0.51249999999999996</v>
      </c>
      <c r="K116" s="183">
        <f>SUMIFS(Table1[Horas efetivas],Table1[Tabela],Plano_V3!E116,Table1[Campo],Plano_V3!F116)</f>
        <v>4.0999999999999996</v>
      </c>
      <c r="L116" s="183">
        <f t="shared" si="18"/>
        <v>0.51249999999999996</v>
      </c>
      <c r="M116" s="177"/>
      <c r="N116" s="177">
        <f t="shared" si="19"/>
        <v>1</v>
      </c>
      <c r="O116" s="177">
        <f t="shared" si="8"/>
        <v>1</v>
      </c>
      <c r="P116" s="89" t="s">
        <v>56</v>
      </c>
      <c r="Q116" s="90">
        <f t="shared" si="9"/>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16"/>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17"/>
        <v>1.0125</v>
      </c>
      <c r="K117" s="183">
        <f>SUMIFS(Table1[Horas efetivas],Table1[Tabela],Plano_V3!E117,Table1[Campo],Plano_V3!F117)</f>
        <v>8.1</v>
      </c>
      <c r="L117" s="183">
        <f t="shared" si="18"/>
        <v>1.0125</v>
      </c>
      <c r="M117" s="177"/>
      <c r="N117" s="177">
        <f t="shared" si="19"/>
        <v>1</v>
      </c>
      <c r="O117" s="177">
        <f t="shared" si="8"/>
        <v>1</v>
      </c>
      <c r="P117" s="89" t="s">
        <v>56</v>
      </c>
      <c r="Q117" s="90">
        <f t="shared" si="9"/>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16"/>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17"/>
        <v>1.0125</v>
      </c>
      <c r="K118" s="183">
        <f>SUMIFS(Table1[Horas efetivas],Table1[Tabela],Plano_V3!E118,Table1[Campo],Plano_V3!F118)</f>
        <v>8.1</v>
      </c>
      <c r="L118" s="183">
        <f t="shared" si="18"/>
        <v>1.0125</v>
      </c>
      <c r="M118" s="177"/>
      <c r="N118" s="177">
        <f t="shared" si="19"/>
        <v>1</v>
      </c>
      <c r="O118" s="177">
        <f t="shared" si="8"/>
        <v>1</v>
      </c>
      <c r="P118" s="89" t="s">
        <v>56</v>
      </c>
      <c r="Q118" s="90">
        <f t="shared" si="9"/>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16"/>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17"/>
        <v>1.0125</v>
      </c>
      <c r="K119" s="183">
        <f>SUMIFS(Table1[Horas efetivas],Table1[Tabela],Plano_V3!E119,Table1[Campo],Plano_V3!F119)</f>
        <v>8.1</v>
      </c>
      <c r="L119" s="183">
        <f t="shared" si="18"/>
        <v>1.0125</v>
      </c>
      <c r="M119" s="177"/>
      <c r="N119" s="177">
        <f t="shared" si="19"/>
        <v>1</v>
      </c>
      <c r="O119" s="177">
        <f t="shared" si="8"/>
        <v>1</v>
      </c>
      <c r="P119" s="89" t="s">
        <v>56</v>
      </c>
      <c r="Q119" s="90">
        <f t="shared" si="9"/>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16"/>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17"/>
        <v>1.0125</v>
      </c>
      <c r="K120" s="183">
        <f>SUMIFS(Table1[Horas efetivas],Table1[Tabela],Plano_V3!E120,Table1[Campo],Plano_V3!F120)</f>
        <v>8.1</v>
      </c>
      <c r="L120" s="183">
        <f t="shared" si="18"/>
        <v>1.0125</v>
      </c>
      <c r="M120" s="177"/>
      <c r="N120" s="177">
        <f t="shared" si="19"/>
        <v>1</v>
      </c>
      <c r="O120" s="177">
        <f t="shared" si="8"/>
        <v>1</v>
      </c>
      <c r="P120" s="89" t="s">
        <v>56</v>
      </c>
      <c r="Q120" s="90">
        <f t="shared" si="9"/>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16"/>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17"/>
        <v>1.0125</v>
      </c>
      <c r="K121" s="183">
        <f>SUMIFS(Table1[Horas efetivas],Table1[Tabela],Plano_V3!E121,Table1[Campo],Plano_V3!F121)</f>
        <v>8.1</v>
      </c>
      <c r="L121" s="183">
        <f t="shared" si="18"/>
        <v>1.0125</v>
      </c>
      <c r="M121" s="177"/>
      <c r="N121" s="177">
        <f t="shared" si="19"/>
        <v>1</v>
      </c>
      <c r="O121" s="177">
        <f t="shared" si="8"/>
        <v>1</v>
      </c>
      <c r="P121" s="89" t="s">
        <v>56</v>
      </c>
      <c r="Q121" s="90">
        <f t="shared" si="9"/>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16"/>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17"/>
        <v>0.51249999999999996</v>
      </c>
      <c r="K122" s="183">
        <f>SUMIFS(Table1[Horas efetivas],Table1[Tabela],Plano_V3!E122,Table1[Campo],Plano_V3!F122)</f>
        <v>4.0999999999999996</v>
      </c>
      <c r="L122" s="183">
        <f t="shared" si="18"/>
        <v>0.51249999999999996</v>
      </c>
      <c r="M122" s="177"/>
      <c r="N122" s="177">
        <f t="shared" si="19"/>
        <v>1</v>
      </c>
      <c r="O122" s="177">
        <f t="shared" si="8"/>
        <v>1</v>
      </c>
      <c r="P122" s="89" t="s">
        <v>56</v>
      </c>
      <c r="Q122" s="90">
        <f t="shared" si="9"/>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16"/>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17"/>
        <v>1.0125</v>
      </c>
      <c r="K123" s="183">
        <f>SUMIFS(Table1[Horas efetivas],Table1[Tabela],Plano_V3!E123,Table1[Campo],Plano_V3!F123)</f>
        <v>8.1</v>
      </c>
      <c r="L123" s="183">
        <f t="shared" si="18"/>
        <v>1.0125</v>
      </c>
      <c r="M123" s="177"/>
      <c r="N123" s="177">
        <f t="shared" si="19"/>
        <v>1</v>
      </c>
      <c r="O123" s="177">
        <f t="shared" ref="O123:O187" si="22">N123-M123</f>
        <v>1</v>
      </c>
      <c r="P123" s="89" t="s">
        <v>56</v>
      </c>
      <c r="Q123" s="90">
        <f t="shared" si="9"/>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16"/>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17"/>
        <v>0</v>
      </c>
      <c r="K124" s="183">
        <f>SUMIFS(Table1[Horas efetivas],Table1[Tabela],Plano_V3!E124,Table1[Campo],Plano_V3!F124)</f>
        <v>0</v>
      </c>
      <c r="L124" s="183">
        <f t="shared" si="18"/>
        <v>0</v>
      </c>
      <c r="M124" s="177"/>
      <c r="N124" s="177" t="e">
        <f t="shared" si="19"/>
        <v>#DIV/0!</v>
      </c>
      <c r="O124" s="177" t="e">
        <f t="shared" si="22"/>
        <v>#DIV/0!</v>
      </c>
      <c r="P124" s="89" t="s">
        <v>56</v>
      </c>
      <c r="Q124" s="90">
        <f t="shared" ref="Q124:Q188" si="23">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16"/>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17"/>
        <v>0.51249999999999996</v>
      </c>
      <c r="K125" s="183">
        <f>SUMIFS(Table1[Horas efetivas],Table1[Tabela],Plano_V3!E125,Table1[Campo],Plano_V3!F125)</f>
        <v>4.0999999999999996</v>
      </c>
      <c r="L125" s="183">
        <f t="shared" si="18"/>
        <v>0.51249999999999996</v>
      </c>
      <c r="M125" s="177"/>
      <c r="N125" s="177">
        <f t="shared" si="19"/>
        <v>1</v>
      </c>
      <c r="O125" s="177">
        <f t="shared" si="22"/>
        <v>1</v>
      </c>
      <c r="P125" s="89" t="s">
        <v>56</v>
      </c>
      <c r="Q125" s="90">
        <f t="shared" si="23"/>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16"/>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17"/>
        <v>0.51249999999999996</v>
      </c>
      <c r="K126" s="183">
        <f>SUMIFS(Table1[Horas efetivas],Table1[Tabela],Plano_V3!E126,Table1[Campo],Plano_V3!F126)</f>
        <v>4.0999999999999996</v>
      </c>
      <c r="L126" s="183">
        <f t="shared" si="18"/>
        <v>0.51249999999999996</v>
      </c>
      <c r="M126" s="177"/>
      <c r="N126" s="177">
        <f t="shared" si="19"/>
        <v>1</v>
      </c>
      <c r="O126" s="177">
        <f t="shared" si="22"/>
        <v>1</v>
      </c>
      <c r="P126" s="89" t="s">
        <v>56</v>
      </c>
      <c r="Q126" s="90">
        <f t="shared" si="23"/>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16"/>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17"/>
        <v>0.51249999999999996</v>
      </c>
      <c r="K127" s="183">
        <f>SUMIFS(Table1[Horas efetivas],Table1[Tabela],Plano_V3!E127,Table1[Campo],Plano_V3!F127)</f>
        <v>4.0999999999999996</v>
      </c>
      <c r="L127" s="183">
        <f t="shared" si="18"/>
        <v>0.51249999999999996</v>
      </c>
      <c r="M127" s="177"/>
      <c r="N127" s="177">
        <f t="shared" si="19"/>
        <v>1</v>
      </c>
      <c r="O127" s="177">
        <f t="shared" si="22"/>
        <v>1</v>
      </c>
      <c r="P127" s="89" t="s">
        <v>56</v>
      </c>
      <c r="Q127" s="90">
        <f t="shared" si="23"/>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16"/>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17"/>
        <v>0.51249999999999996</v>
      </c>
      <c r="K128" s="183">
        <f>SUMIFS(Table1[Horas efetivas],Table1[Tabela],Plano_V3!E128,Table1[Campo],Plano_V3!F128)</f>
        <v>4.0999999999999996</v>
      </c>
      <c r="L128" s="183">
        <f t="shared" si="18"/>
        <v>0.51249999999999996</v>
      </c>
      <c r="M128" s="177"/>
      <c r="N128" s="177">
        <f t="shared" si="19"/>
        <v>1</v>
      </c>
      <c r="O128" s="177">
        <f t="shared" si="22"/>
        <v>1</v>
      </c>
      <c r="P128" s="89" t="s">
        <v>56</v>
      </c>
      <c r="Q128" s="90">
        <f t="shared" si="23"/>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16"/>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17"/>
        <v>0.51249999999999996</v>
      </c>
      <c r="K129" s="183">
        <f>SUMIFS(Table1[Horas efetivas],Table1[Tabela],Plano_V3!E129,Table1[Campo],Plano_V3!F129)</f>
        <v>4.0999999999999996</v>
      </c>
      <c r="L129" s="183">
        <f t="shared" si="18"/>
        <v>0.51249999999999996</v>
      </c>
      <c r="M129" s="177"/>
      <c r="N129" s="177">
        <f t="shared" si="19"/>
        <v>1</v>
      </c>
      <c r="O129" s="177">
        <f t="shared" si="22"/>
        <v>1</v>
      </c>
      <c r="P129" s="89" t="s">
        <v>56</v>
      </c>
      <c r="Q129" s="90">
        <f t="shared" si="23"/>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16"/>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17"/>
        <v>0.51249999999999996</v>
      </c>
      <c r="K130" s="183">
        <f>SUMIFS(Table1[Horas efetivas],Table1[Tabela],Plano_V3!E130,Table1[Campo],Plano_V3!F130)</f>
        <v>4.0999999999999996</v>
      </c>
      <c r="L130" s="183">
        <f t="shared" si="18"/>
        <v>0.51249999999999996</v>
      </c>
      <c r="M130" s="177"/>
      <c r="N130" s="177">
        <f t="shared" si="19"/>
        <v>1</v>
      </c>
      <c r="O130" s="177">
        <f t="shared" si="22"/>
        <v>1</v>
      </c>
      <c r="P130" s="89" t="s">
        <v>56</v>
      </c>
      <c r="Q130" s="90">
        <f t="shared" si="23"/>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16"/>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17"/>
        <v>1</v>
      </c>
      <c r="K131" s="183">
        <f>SUMIFS(Table1[Horas efetivas],Table1[Tabela],Plano_V3!E131,Table1[Campo],Plano_V3!F131)</f>
        <v>8</v>
      </c>
      <c r="L131" s="183">
        <f t="shared" si="18"/>
        <v>1</v>
      </c>
      <c r="M131" s="177"/>
      <c r="N131" s="177">
        <f t="shared" si="19"/>
        <v>1</v>
      </c>
      <c r="O131" s="177">
        <f t="shared" si="22"/>
        <v>1</v>
      </c>
      <c r="P131" s="87" t="s">
        <v>95</v>
      </c>
      <c r="Q131" s="90">
        <f t="shared" si="23"/>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16"/>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17"/>
        <v>0</v>
      </c>
      <c r="K132" s="183">
        <f>SUMIFS(Table1[Horas efetivas],Table1[Tabela],Plano_V3!E132,Table1[Campo],Plano_V3!F132)</f>
        <v>4</v>
      </c>
      <c r="L132" s="183">
        <f t="shared" si="18"/>
        <v>0.5</v>
      </c>
      <c r="M132" s="177"/>
      <c r="N132" s="177" t="e">
        <f t="shared" si="19"/>
        <v>#DIV/0!</v>
      </c>
      <c r="O132" s="177" t="e">
        <f t="shared" si="22"/>
        <v>#DIV/0!</v>
      </c>
      <c r="P132" s="87" t="s">
        <v>95</v>
      </c>
      <c r="Q132" s="90">
        <f t="shared" si="23"/>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16"/>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17"/>
        <v>1.0125</v>
      </c>
      <c r="K133" s="183">
        <f>SUMIFS(Table1[Horas efetivas],Table1[Tabela],Plano_V3!E133,Table1[Campo],Plano_V3!F133)</f>
        <v>8.1</v>
      </c>
      <c r="L133" s="183">
        <f t="shared" si="18"/>
        <v>1.0125</v>
      </c>
      <c r="M133" s="177"/>
      <c r="N133" s="177">
        <f t="shared" si="19"/>
        <v>1</v>
      </c>
      <c r="O133" s="177">
        <f t="shared" si="22"/>
        <v>1</v>
      </c>
      <c r="P133" s="87" t="s">
        <v>95</v>
      </c>
      <c r="Q133" s="90">
        <f t="shared" si="23"/>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16"/>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17"/>
        <v>0.51249999999999996</v>
      </c>
      <c r="K134" s="183">
        <f>SUMIFS(Table1[Horas efetivas],Table1[Tabela],Plano_V3!E134,Table1[Campo],Plano_V3!F134)</f>
        <v>4.0999999999999996</v>
      </c>
      <c r="L134" s="183">
        <f t="shared" si="18"/>
        <v>0.51249999999999996</v>
      </c>
      <c r="M134" s="177"/>
      <c r="N134" s="177">
        <f t="shared" si="19"/>
        <v>1</v>
      </c>
      <c r="O134" s="177">
        <f t="shared" si="22"/>
        <v>1</v>
      </c>
      <c r="P134" s="87" t="s">
        <v>95</v>
      </c>
      <c r="Q134" s="90">
        <f t="shared" si="23"/>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16"/>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17"/>
        <v>0.51249999999999996</v>
      </c>
      <c r="K135" s="183">
        <f>SUMIFS(Table1[Horas efetivas],Table1[Tabela],Plano_V3!E135,Table1[Campo],Plano_V3!F135)</f>
        <v>4.0999999999999996</v>
      </c>
      <c r="L135" s="183">
        <f t="shared" si="18"/>
        <v>0.51249999999999996</v>
      </c>
      <c r="M135" s="177"/>
      <c r="N135" s="177">
        <f t="shared" si="19"/>
        <v>1</v>
      </c>
      <c r="O135" s="177">
        <f t="shared" si="22"/>
        <v>1</v>
      </c>
      <c r="P135" s="87" t="s">
        <v>95</v>
      </c>
      <c r="Q135" s="90">
        <f t="shared" si="23"/>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16"/>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17"/>
        <v>0.51249999999999996</v>
      </c>
      <c r="K136" s="183">
        <f>SUMIFS(Table1[Horas efetivas],Table1[Tabela],Plano_V3!E136,Table1[Campo],Plano_V3!F136)</f>
        <v>4.0999999999999996</v>
      </c>
      <c r="L136" s="183">
        <f t="shared" si="18"/>
        <v>0.51249999999999996</v>
      </c>
      <c r="M136" s="177"/>
      <c r="N136" s="177">
        <f t="shared" si="19"/>
        <v>1</v>
      </c>
      <c r="O136" s="177">
        <f t="shared" si="22"/>
        <v>1</v>
      </c>
      <c r="P136" s="87" t="s">
        <v>95</v>
      </c>
      <c r="Q136" s="90">
        <f t="shared" si="23"/>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16"/>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17"/>
        <v>0.51249999999999996</v>
      </c>
      <c r="K137" s="183">
        <f>SUMIFS(Table1[Horas efetivas],Table1[Tabela],Plano_V3!E137,Table1[Campo],Plano_V3!F137)</f>
        <v>4.0999999999999996</v>
      </c>
      <c r="L137" s="183">
        <f t="shared" si="18"/>
        <v>0.51249999999999996</v>
      </c>
      <c r="M137" s="177"/>
      <c r="N137" s="177">
        <f t="shared" si="19"/>
        <v>1</v>
      </c>
      <c r="O137" s="177">
        <f t="shared" si="22"/>
        <v>1</v>
      </c>
      <c r="P137" s="87" t="s">
        <v>95</v>
      </c>
      <c r="Q137" s="90">
        <f t="shared" si="23"/>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16"/>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17"/>
        <v>0.51249999999999996</v>
      </c>
      <c r="K138" s="183">
        <f>SUMIFS(Table1[Horas efetivas],Table1[Tabela],Plano_V3!E138,Table1[Campo],Plano_V3!F138)</f>
        <v>4.0999999999999996</v>
      </c>
      <c r="L138" s="183">
        <f t="shared" si="18"/>
        <v>0.51249999999999996</v>
      </c>
      <c r="M138" s="177"/>
      <c r="N138" s="177">
        <f t="shared" si="19"/>
        <v>1</v>
      </c>
      <c r="O138" s="177">
        <f t="shared" si="22"/>
        <v>1</v>
      </c>
      <c r="P138" s="87" t="s">
        <v>95</v>
      </c>
      <c r="Q138" s="90">
        <f t="shared" si="23"/>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4">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17"/>
        <v>0.51249999999999996</v>
      </c>
      <c r="K139" s="183">
        <f>SUMIFS(Table1[Horas efetivas],Table1[Tabela],Plano_V3!E139,Table1[Campo],Plano_V3!F139)</f>
        <v>4.0999999999999996</v>
      </c>
      <c r="L139" s="183">
        <f t="shared" si="18"/>
        <v>0.51249999999999996</v>
      </c>
      <c r="M139" s="177"/>
      <c r="N139" s="177">
        <f t="shared" si="19"/>
        <v>1</v>
      </c>
      <c r="O139" s="177">
        <f t="shared" si="22"/>
        <v>1</v>
      </c>
      <c r="P139" s="87" t="s">
        <v>95</v>
      </c>
      <c r="Q139" s="90">
        <f t="shared" si="23"/>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4"/>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5">I140/8</f>
        <v>0</v>
      </c>
      <c r="K140" s="183">
        <f>SUMIFS(Table1[Horas efetivas],Table1[Tabela],Plano_V3!E140,Table1[Campo],Plano_V3!F140)</f>
        <v>0</v>
      </c>
      <c r="L140" s="183">
        <f t="shared" ref="L140:L204" si="26">K140/8</f>
        <v>0</v>
      </c>
      <c r="M140" s="177"/>
      <c r="N140" s="177" t="e">
        <f t="shared" ref="N140:N204" si="27">L140/J140</f>
        <v>#DIV/0!</v>
      </c>
      <c r="O140" s="177" t="e">
        <f t="shared" si="22"/>
        <v>#DIV/0!</v>
      </c>
      <c r="P140" s="87" t="s">
        <v>95</v>
      </c>
      <c r="Q140" s="90">
        <f t="shared" si="23"/>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4"/>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5"/>
        <v>0.51249999999999996</v>
      </c>
      <c r="K141" s="183">
        <f>SUMIFS(Table1[Horas efetivas],Table1[Tabela],Plano_V3!E141,Table1[Campo],Plano_V3!F141)</f>
        <v>4.0999999999999996</v>
      </c>
      <c r="L141" s="183">
        <f t="shared" si="26"/>
        <v>0.51249999999999996</v>
      </c>
      <c r="M141" s="177"/>
      <c r="N141" s="177">
        <f t="shared" si="27"/>
        <v>1</v>
      </c>
      <c r="O141" s="177">
        <f t="shared" si="22"/>
        <v>1</v>
      </c>
      <c r="P141" s="87" t="s">
        <v>95</v>
      </c>
      <c r="Q141" s="90">
        <f t="shared" si="23"/>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4"/>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5"/>
        <v>0.51249999999999996</v>
      </c>
      <c r="K142" s="183">
        <f>SUMIFS(Table1[Horas efetivas],Table1[Tabela],Plano_V3!E142,Table1[Campo],Plano_V3!F142)</f>
        <v>4.0999999999999996</v>
      </c>
      <c r="L142" s="183">
        <f t="shared" si="26"/>
        <v>0.51249999999999996</v>
      </c>
      <c r="M142" s="177"/>
      <c r="N142" s="177">
        <f t="shared" si="27"/>
        <v>1</v>
      </c>
      <c r="O142" s="177">
        <f t="shared" si="22"/>
        <v>1</v>
      </c>
      <c r="P142" s="87" t="s">
        <v>95</v>
      </c>
      <c r="Q142" s="90">
        <f t="shared" si="23"/>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4"/>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5"/>
        <v>0.51249999999999996</v>
      </c>
      <c r="K143" s="183">
        <f>SUMIFS(Table1[Horas efetivas],Table1[Tabela],Plano_V3!E143,Table1[Campo],Plano_V3!F143)</f>
        <v>4.0999999999999996</v>
      </c>
      <c r="L143" s="183">
        <f t="shared" si="26"/>
        <v>0.51249999999999996</v>
      </c>
      <c r="M143" s="177"/>
      <c r="N143" s="177">
        <f t="shared" si="27"/>
        <v>1</v>
      </c>
      <c r="O143" s="177">
        <f t="shared" si="22"/>
        <v>1</v>
      </c>
      <c r="P143" s="87" t="s">
        <v>95</v>
      </c>
      <c r="Q143" s="90">
        <f t="shared" si="23"/>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4"/>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5"/>
        <v>0.51249999999999996</v>
      </c>
      <c r="K144" s="183">
        <f>SUMIFS(Table1[Horas efetivas],Table1[Tabela],Plano_V3!E144,Table1[Campo],Plano_V3!F144)</f>
        <v>4.0999999999999996</v>
      </c>
      <c r="L144" s="183">
        <f t="shared" si="26"/>
        <v>0.51249999999999996</v>
      </c>
      <c r="M144" s="177"/>
      <c r="N144" s="177">
        <f t="shared" si="27"/>
        <v>1</v>
      </c>
      <c r="O144" s="177">
        <f t="shared" si="22"/>
        <v>1</v>
      </c>
      <c r="P144" s="87" t="s">
        <v>95</v>
      </c>
      <c r="Q144" s="90">
        <f t="shared" si="23"/>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4"/>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5"/>
        <v>0.51249999999999996</v>
      </c>
      <c r="K145" s="183">
        <f>SUMIFS(Table1[Horas efetivas],Table1[Tabela],Plano_V3!E145,Table1[Campo],Plano_V3!F145)</f>
        <v>4.0999999999999996</v>
      </c>
      <c r="L145" s="183">
        <f t="shared" si="26"/>
        <v>0.51249999999999996</v>
      </c>
      <c r="M145" s="177"/>
      <c r="N145" s="177">
        <f t="shared" si="27"/>
        <v>1</v>
      </c>
      <c r="O145" s="177">
        <f t="shared" si="22"/>
        <v>1</v>
      </c>
      <c r="P145" s="87" t="s">
        <v>95</v>
      </c>
      <c r="Q145" s="90">
        <f t="shared" si="23"/>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4"/>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5"/>
        <v>0.51249999999999996</v>
      </c>
      <c r="K146" s="183">
        <f>SUMIFS(Table1[Horas efetivas],Table1[Tabela],Plano_V3!E146,Table1[Campo],Plano_V3!F146)</f>
        <v>4.0999999999999996</v>
      </c>
      <c r="L146" s="183">
        <f t="shared" si="26"/>
        <v>0.51249999999999996</v>
      </c>
      <c r="M146" s="177"/>
      <c r="N146" s="177">
        <f t="shared" si="27"/>
        <v>1</v>
      </c>
      <c r="O146" s="177">
        <f t="shared" si="22"/>
        <v>1</v>
      </c>
      <c r="P146" s="87" t="s">
        <v>95</v>
      </c>
      <c r="Q146" s="90">
        <f t="shared" si="23"/>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4"/>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5"/>
        <v>0.51249999999999996</v>
      </c>
      <c r="K147" s="183">
        <f>SUMIFS(Table1[Horas efetivas],Table1[Tabela],Plano_V3!E147,Table1[Campo],Plano_V3!F147)</f>
        <v>4.0999999999999996</v>
      </c>
      <c r="L147" s="183">
        <f t="shared" si="26"/>
        <v>0.51249999999999996</v>
      </c>
      <c r="M147" s="177"/>
      <c r="N147" s="177">
        <f t="shared" si="27"/>
        <v>1</v>
      </c>
      <c r="O147" s="177">
        <f t="shared" si="22"/>
        <v>1</v>
      </c>
      <c r="P147" s="87" t="s">
        <v>95</v>
      </c>
      <c r="Q147" s="90">
        <f t="shared" si="23"/>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4"/>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5"/>
        <v>0.51249999999999996</v>
      </c>
      <c r="K148" s="183">
        <f>SUMIFS(Table1[Horas efetivas],Table1[Tabela],Plano_V3!E148,Table1[Campo],Plano_V3!F148)</f>
        <v>4.0999999999999996</v>
      </c>
      <c r="L148" s="183">
        <f t="shared" si="26"/>
        <v>0.51249999999999996</v>
      </c>
      <c r="M148" s="177"/>
      <c r="N148" s="177">
        <f t="shared" si="27"/>
        <v>1</v>
      </c>
      <c r="O148" s="177">
        <f t="shared" si="22"/>
        <v>1</v>
      </c>
      <c r="P148" s="87" t="s">
        <v>95</v>
      </c>
      <c r="Q148" s="90">
        <f t="shared" si="23"/>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4"/>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5"/>
        <v>0.51249999999999996</v>
      </c>
      <c r="K149" s="183">
        <f>SUMIFS(Table1[Horas efetivas],Table1[Tabela],Plano_V3!E149,Table1[Campo],Plano_V3!F149)</f>
        <v>4.0999999999999996</v>
      </c>
      <c r="L149" s="183">
        <f t="shared" si="26"/>
        <v>0.51249999999999996</v>
      </c>
      <c r="M149" s="177"/>
      <c r="N149" s="177">
        <f t="shared" si="27"/>
        <v>1</v>
      </c>
      <c r="O149" s="177">
        <f t="shared" si="22"/>
        <v>1</v>
      </c>
      <c r="P149" s="87" t="s">
        <v>95</v>
      </c>
      <c r="Q149" s="90">
        <f t="shared" si="23"/>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4"/>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5"/>
        <v>0.51249999999999996</v>
      </c>
      <c r="K150" s="183">
        <f>SUMIFS(Table1[Horas efetivas],Table1[Tabela],Plano_V3!E150,Table1[Campo],Plano_V3!F150)</f>
        <v>4.0999999999999996</v>
      </c>
      <c r="L150" s="183">
        <f t="shared" si="26"/>
        <v>0.51249999999999996</v>
      </c>
      <c r="M150" s="177"/>
      <c r="N150" s="177">
        <f t="shared" si="27"/>
        <v>1</v>
      </c>
      <c r="O150" s="177">
        <f t="shared" si="22"/>
        <v>1</v>
      </c>
      <c r="P150" s="87" t="s">
        <v>95</v>
      </c>
      <c r="Q150" s="90">
        <f t="shared" si="23"/>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4"/>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5"/>
        <v>0.51249999999999996</v>
      </c>
      <c r="K151" s="183">
        <f>SUMIFS(Table1[Horas efetivas],Table1[Tabela],Plano_V3!E151,Table1[Campo],Plano_V3!F151)</f>
        <v>4.0999999999999996</v>
      </c>
      <c r="L151" s="183">
        <f t="shared" si="26"/>
        <v>0.51249999999999996</v>
      </c>
      <c r="M151" s="177"/>
      <c r="N151" s="177">
        <f t="shared" si="27"/>
        <v>1</v>
      </c>
      <c r="O151" s="177">
        <f t="shared" si="22"/>
        <v>1</v>
      </c>
      <c r="P151" s="87" t="s">
        <v>95</v>
      </c>
      <c r="Q151" s="90">
        <f t="shared" si="23"/>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4"/>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5"/>
        <v>0.51249999999999996</v>
      </c>
      <c r="K152" s="183">
        <f>SUMIFS(Table1[Horas efetivas],Table1[Tabela],Plano_V3!E152,Table1[Campo],Plano_V3!F152)</f>
        <v>4.0999999999999996</v>
      </c>
      <c r="L152" s="183">
        <f t="shared" si="26"/>
        <v>0.51249999999999996</v>
      </c>
      <c r="M152" s="177"/>
      <c r="N152" s="177">
        <f t="shared" si="27"/>
        <v>1</v>
      </c>
      <c r="O152" s="177">
        <f t="shared" si="22"/>
        <v>1</v>
      </c>
      <c r="P152" s="87" t="s">
        <v>95</v>
      </c>
      <c r="Q152" s="90">
        <f t="shared" si="23"/>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4"/>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5"/>
        <v>0.51249999999999996</v>
      </c>
      <c r="K153" s="183">
        <f>SUMIFS(Table1[Horas efetivas],Table1[Tabela],Plano_V3!E153,Table1[Campo],Plano_V3!F153)</f>
        <v>4.0999999999999996</v>
      </c>
      <c r="L153" s="183">
        <f t="shared" si="26"/>
        <v>0.51249999999999996</v>
      </c>
      <c r="M153" s="177"/>
      <c r="N153" s="177">
        <f t="shared" si="27"/>
        <v>1</v>
      </c>
      <c r="O153" s="177">
        <f t="shared" si="22"/>
        <v>1</v>
      </c>
      <c r="P153" s="87" t="s">
        <v>95</v>
      </c>
      <c r="Q153" s="90">
        <f t="shared" si="23"/>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4"/>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5"/>
        <v>0.51249999999999996</v>
      </c>
      <c r="K154" s="183">
        <f>SUMIFS(Table1[Horas efetivas],Table1[Tabela],Plano_V3!E154,Table1[Campo],Plano_V3!F154)</f>
        <v>4.0999999999999996</v>
      </c>
      <c r="L154" s="183">
        <f t="shared" si="26"/>
        <v>0.51249999999999996</v>
      </c>
      <c r="M154" s="177"/>
      <c r="N154" s="177">
        <f t="shared" si="27"/>
        <v>1</v>
      </c>
      <c r="O154" s="177">
        <f t="shared" si="22"/>
        <v>1</v>
      </c>
      <c r="P154" s="87" t="s">
        <v>95</v>
      </c>
      <c r="Q154" s="90">
        <f t="shared" si="23"/>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4"/>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5"/>
        <v>0.51249999999999996</v>
      </c>
      <c r="K155" s="183">
        <f>SUMIFS(Table1[Horas efetivas],Table1[Tabela],Plano_V3!E155,Table1[Campo],Plano_V3!F155)</f>
        <v>4.0999999999999996</v>
      </c>
      <c r="L155" s="183">
        <f t="shared" si="26"/>
        <v>0.51249999999999996</v>
      </c>
      <c r="M155" s="177"/>
      <c r="N155" s="177">
        <f t="shared" si="27"/>
        <v>1</v>
      </c>
      <c r="O155" s="177">
        <f t="shared" si="22"/>
        <v>1</v>
      </c>
      <c r="P155" s="87" t="s">
        <v>95</v>
      </c>
      <c r="Q155" s="90">
        <f t="shared" si="23"/>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4"/>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5"/>
        <v>0.51249999999999996</v>
      </c>
      <c r="K156" s="183">
        <f>SUMIFS(Table1[Horas efetivas],Table1[Tabela],Plano_V3!E156,Table1[Campo],Plano_V3!F156)</f>
        <v>4.0999999999999996</v>
      </c>
      <c r="L156" s="183">
        <f t="shared" si="26"/>
        <v>0.51249999999999996</v>
      </c>
      <c r="M156" s="177"/>
      <c r="N156" s="177">
        <f t="shared" si="27"/>
        <v>1</v>
      </c>
      <c r="O156" s="177">
        <f t="shared" si="22"/>
        <v>1</v>
      </c>
      <c r="P156" s="87" t="s">
        <v>95</v>
      </c>
      <c r="Q156" s="90">
        <f t="shared" si="23"/>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4"/>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5"/>
        <v>0.51249999999999996</v>
      </c>
      <c r="K157" s="183">
        <f>SUMIFS(Table1[Horas efetivas],Table1[Tabela],Plano_V3!E157,Table1[Campo],Plano_V3!F157)</f>
        <v>4.0999999999999996</v>
      </c>
      <c r="L157" s="183">
        <f t="shared" si="26"/>
        <v>0.51249999999999996</v>
      </c>
      <c r="M157" s="177"/>
      <c r="N157" s="177">
        <f t="shared" si="27"/>
        <v>1</v>
      </c>
      <c r="O157" s="177">
        <f t="shared" si="22"/>
        <v>1</v>
      </c>
      <c r="P157" s="87" t="s">
        <v>95</v>
      </c>
      <c r="Q157" s="90">
        <f t="shared" si="23"/>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4"/>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5"/>
        <v>0.51249999999999996</v>
      </c>
      <c r="K158" s="183">
        <f>SUMIFS(Table1[Horas efetivas],Table1[Tabela],Plano_V3!E158,Table1[Campo],Plano_V3!F158)</f>
        <v>4.0999999999999996</v>
      </c>
      <c r="L158" s="183">
        <f t="shared" si="26"/>
        <v>0.51249999999999996</v>
      </c>
      <c r="M158" s="177"/>
      <c r="N158" s="177">
        <f t="shared" si="27"/>
        <v>1</v>
      </c>
      <c r="O158" s="177">
        <f t="shared" si="22"/>
        <v>1</v>
      </c>
      <c r="P158" s="87" t="s">
        <v>95</v>
      </c>
      <c r="Q158" s="90">
        <f t="shared" si="23"/>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4"/>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5"/>
        <v>0.51249999999999996</v>
      </c>
      <c r="K159" s="183">
        <f>SUMIFS(Table1[Horas efetivas],Table1[Tabela],Plano_V3!E159,Table1[Campo],Plano_V3!F159)</f>
        <v>0</v>
      </c>
      <c r="L159" s="183">
        <f t="shared" si="26"/>
        <v>0</v>
      </c>
      <c r="M159" s="177"/>
      <c r="N159" s="177">
        <f t="shared" si="27"/>
        <v>0</v>
      </c>
      <c r="O159" s="177">
        <f t="shared" si="22"/>
        <v>0</v>
      </c>
      <c r="P159" s="87" t="s">
        <v>95</v>
      </c>
      <c r="Q159" s="90">
        <f t="shared" si="23"/>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4"/>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5"/>
        <v>1.0125</v>
      </c>
      <c r="K160" s="183">
        <f>SUMIFS(Table1[Horas efetivas],Table1[Tabela],Plano_V3!E160,Table1[Campo],Plano_V3!F160)</f>
        <v>8.1</v>
      </c>
      <c r="L160" s="183">
        <f t="shared" si="26"/>
        <v>1.0125</v>
      </c>
      <c r="M160" s="177"/>
      <c r="N160" s="177">
        <f t="shared" si="27"/>
        <v>1</v>
      </c>
      <c r="O160" s="177">
        <f t="shared" si="22"/>
        <v>1</v>
      </c>
      <c r="P160" s="87" t="s">
        <v>95</v>
      </c>
      <c r="Q160" s="90">
        <f t="shared" si="23"/>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4"/>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5"/>
        <v>1.0125</v>
      </c>
      <c r="K161" s="183">
        <f>SUMIFS(Table1[Horas efetivas],Table1[Tabela],Plano_V3!E161,Table1[Campo],Plano_V3!F161)</f>
        <v>8.1</v>
      </c>
      <c r="L161" s="183">
        <f t="shared" si="26"/>
        <v>1.0125</v>
      </c>
      <c r="M161" s="177"/>
      <c r="N161" s="177">
        <f t="shared" si="27"/>
        <v>1</v>
      </c>
      <c r="O161" s="177">
        <f t="shared" si="22"/>
        <v>1</v>
      </c>
      <c r="P161" s="87" t="s">
        <v>95</v>
      </c>
      <c r="Q161" s="90">
        <f t="shared" si="23"/>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4"/>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5"/>
        <v>0.51249999999999996</v>
      </c>
      <c r="K162" s="183">
        <f>SUMIFS(Table1[Horas efetivas],Table1[Tabela],Plano_V3!E162,Table1[Campo],Plano_V3!F162)</f>
        <v>4.0999999999999996</v>
      </c>
      <c r="L162" s="183">
        <f t="shared" si="26"/>
        <v>0.51249999999999996</v>
      </c>
      <c r="M162" s="177"/>
      <c r="N162" s="177">
        <f t="shared" si="27"/>
        <v>1</v>
      </c>
      <c r="O162" s="177">
        <f t="shared" si="22"/>
        <v>1</v>
      </c>
      <c r="P162" s="87" t="s">
        <v>95</v>
      </c>
      <c r="Q162" s="90">
        <f t="shared" si="23"/>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4"/>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5"/>
        <v>0.51249999999999996</v>
      </c>
      <c r="K163" s="183">
        <f>SUMIFS(Table1[Horas efetivas],Table1[Tabela],Plano_V3!E163,Table1[Campo],Plano_V3!F163)</f>
        <v>4.0999999999999996</v>
      </c>
      <c r="L163" s="183">
        <f t="shared" si="26"/>
        <v>0.51249999999999996</v>
      </c>
      <c r="M163" s="177"/>
      <c r="N163" s="177">
        <f t="shared" si="27"/>
        <v>1</v>
      </c>
      <c r="O163" s="177">
        <f t="shared" si="22"/>
        <v>1</v>
      </c>
      <c r="P163" s="87" t="s">
        <v>95</v>
      </c>
      <c r="Q163" s="90">
        <f t="shared" si="23"/>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2164</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27"/>
        <v>1</v>
      </c>
      <c r="O164" s="177">
        <f t="shared" si="22"/>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4"/>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5"/>
        <v>1</v>
      </c>
      <c r="K165" s="183">
        <f>SUMIFS(Table1[Horas efetivas],Table1[Tabela],Plano_V3!E165,Table1[Campo],Plano_V3!F165)</f>
        <v>8</v>
      </c>
      <c r="L165" s="183">
        <f t="shared" si="26"/>
        <v>1</v>
      </c>
      <c r="M165" s="177"/>
      <c r="N165" s="177">
        <f t="shared" si="27"/>
        <v>1</v>
      </c>
      <c r="O165" s="177">
        <f t="shared" si="22"/>
        <v>1</v>
      </c>
      <c r="P165" s="87" t="s">
        <v>124</v>
      </c>
      <c r="Q165" s="90">
        <f t="shared" si="23"/>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4"/>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5"/>
        <v>0.51249999999999996</v>
      </c>
      <c r="K166" s="183">
        <f>SUMIFS(Table1[Horas efetivas],Table1[Tabela],Plano_V3!E166,Table1[Campo],Plano_V3!F166)</f>
        <v>4.0999999999999996</v>
      </c>
      <c r="L166" s="183">
        <f t="shared" si="26"/>
        <v>0.51249999999999996</v>
      </c>
      <c r="M166" s="177"/>
      <c r="N166" s="177">
        <f t="shared" si="27"/>
        <v>1</v>
      </c>
      <c r="O166" s="177">
        <f t="shared" si="22"/>
        <v>1</v>
      </c>
      <c r="P166" s="87" t="s">
        <v>124</v>
      </c>
      <c r="Q166" s="90">
        <f t="shared" si="23"/>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4"/>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5"/>
        <v>0.51249999999999996</v>
      </c>
      <c r="K167" s="183">
        <f>SUMIFS(Table1[Horas efetivas],Table1[Tabela],Plano_V3!E167,Table1[Campo],Plano_V3!F167)</f>
        <v>4.0999999999999996</v>
      </c>
      <c r="L167" s="183">
        <f t="shared" si="26"/>
        <v>0.51249999999999996</v>
      </c>
      <c r="M167" s="177"/>
      <c r="N167" s="177">
        <f t="shared" si="27"/>
        <v>1</v>
      </c>
      <c r="O167" s="177">
        <f t="shared" si="22"/>
        <v>1</v>
      </c>
      <c r="P167" s="87" t="s">
        <v>124</v>
      </c>
      <c r="Q167" s="90">
        <f t="shared" si="23"/>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4"/>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5"/>
        <v>0.51249999999999996</v>
      </c>
      <c r="K168" s="183">
        <f>SUMIFS(Table1[Horas efetivas],Table1[Tabela],Plano_V3!E168,Table1[Campo],Plano_V3!F168)</f>
        <v>4.0999999999999996</v>
      </c>
      <c r="L168" s="183">
        <f t="shared" si="26"/>
        <v>0.51249999999999996</v>
      </c>
      <c r="M168" s="177"/>
      <c r="N168" s="177">
        <f t="shared" si="27"/>
        <v>1</v>
      </c>
      <c r="O168" s="177">
        <f t="shared" si="22"/>
        <v>1</v>
      </c>
      <c r="P168" s="87" t="s">
        <v>124</v>
      </c>
      <c r="Q168" s="90">
        <f t="shared" si="23"/>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4"/>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5"/>
        <v>0.51249999999999996</v>
      </c>
      <c r="K169" s="183">
        <f>SUMIFS(Table1[Horas efetivas],Table1[Tabela],Plano_V3!E169,Table1[Campo],Plano_V3!F169)</f>
        <v>4.0999999999999996</v>
      </c>
      <c r="L169" s="183">
        <f t="shared" si="26"/>
        <v>0.51249999999999996</v>
      </c>
      <c r="M169" s="177"/>
      <c r="N169" s="177">
        <f t="shared" si="27"/>
        <v>1</v>
      </c>
      <c r="O169" s="177">
        <f t="shared" si="22"/>
        <v>1</v>
      </c>
      <c r="P169" s="87" t="s">
        <v>124</v>
      </c>
      <c r="Q169" s="90">
        <f t="shared" si="23"/>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4"/>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5"/>
        <v>0.51249999999999996</v>
      </c>
      <c r="K170" s="183">
        <f>SUMIFS(Table1[Horas efetivas],Table1[Tabela],Plano_V3!E170,Table1[Campo],Plano_V3!F170)</f>
        <v>4.0999999999999996</v>
      </c>
      <c r="L170" s="183">
        <f t="shared" si="26"/>
        <v>0.51249999999999996</v>
      </c>
      <c r="M170" s="177"/>
      <c r="N170" s="177">
        <f t="shared" si="27"/>
        <v>1</v>
      </c>
      <c r="O170" s="177">
        <f t="shared" si="22"/>
        <v>1</v>
      </c>
      <c r="P170" s="87" t="s">
        <v>124</v>
      </c>
      <c r="Q170" s="90">
        <f t="shared" si="23"/>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4"/>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5"/>
        <v>0.51249999999999996</v>
      </c>
      <c r="K171" s="183">
        <f>SUMIFS(Table1[Horas efetivas],Table1[Tabela],Plano_V3!E171,Table1[Campo],Plano_V3!F171)</f>
        <v>4.0999999999999996</v>
      </c>
      <c r="L171" s="183">
        <f t="shared" si="26"/>
        <v>0.51249999999999996</v>
      </c>
      <c r="M171" s="177"/>
      <c r="N171" s="177">
        <f t="shared" si="27"/>
        <v>1</v>
      </c>
      <c r="O171" s="177">
        <f t="shared" si="22"/>
        <v>1</v>
      </c>
      <c r="P171" s="87" t="s">
        <v>124</v>
      </c>
      <c r="Q171" s="90">
        <f t="shared" si="23"/>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4"/>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5"/>
        <v>0.51249999999999996</v>
      </c>
      <c r="K172" s="183">
        <f>SUMIFS(Table1[Horas efetivas],Table1[Tabela],Plano_V3!E172,Table1[Campo],Plano_V3!F172)</f>
        <v>4.0999999999999996</v>
      </c>
      <c r="L172" s="183">
        <f t="shared" si="26"/>
        <v>0.51249999999999996</v>
      </c>
      <c r="M172" s="177"/>
      <c r="N172" s="177">
        <f t="shared" si="27"/>
        <v>1</v>
      </c>
      <c r="O172" s="177">
        <f t="shared" si="22"/>
        <v>1</v>
      </c>
      <c r="P172" s="87" t="s">
        <v>124</v>
      </c>
      <c r="Q172" s="90">
        <f t="shared" si="23"/>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4"/>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5"/>
        <v>0.51249999999999996</v>
      </c>
      <c r="K173" s="183">
        <f>SUMIFS(Table1[Horas efetivas],Table1[Tabela],Plano_V3!E173,Table1[Campo],Plano_V3!F173)</f>
        <v>4.0999999999999996</v>
      </c>
      <c r="L173" s="183">
        <f t="shared" si="26"/>
        <v>0.51249999999999996</v>
      </c>
      <c r="M173" s="177"/>
      <c r="N173" s="177">
        <f t="shared" si="27"/>
        <v>1</v>
      </c>
      <c r="O173" s="177">
        <f t="shared" si="22"/>
        <v>1</v>
      </c>
      <c r="P173" s="87" t="s">
        <v>124</v>
      </c>
      <c r="Q173" s="90">
        <f t="shared" si="23"/>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4"/>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5"/>
        <v>0.51249999999999996</v>
      </c>
      <c r="K174" s="183">
        <f>SUMIFS(Table1[Horas efetivas],Table1[Tabela],Plano_V3!E174,Table1[Campo],Plano_V3!F174)</f>
        <v>4.0999999999999996</v>
      </c>
      <c r="L174" s="183">
        <f t="shared" si="26"/>
        <v>0.51249999999999996</v>
      </c>
      <c r="M174" s="177"/>
      <c r="N174" s="177">
        <f t="shared" si="27"/>
        <v>1</v>
      </c>
      <c r="O174" s="177">
        <f t="shared" si="22"/>
        <v>1</v>
      </c>
      <c r="P174" s="87" t="s">
        <v>124</v>
      </c>
      <c r="Q174" s="90">
        <f t="shared" si="23"/>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4"/>
        <v>PROPERTY_ENERGY_CERTIFICATEEPC</v>
      </c>
      <c r="B175" s="67" t="s">
        <v>26</v>
      </c>
      <c r="C175" s="68" t="s">
        <v>54</v>
      </c>
      <c r="D175" s="64" t="s">
        <v>40</v>
      </c>
      <c r="E175" s="66" t="s">
        <v>123</v>
      </c>
      <c r="F175" s="66" t="s">
        <v>47</v>
      </c>
      <c r="G175" s="64" t="str">
        <f>INDEX(Auxiliar!$B$16:$B$24,MATCH(Plano_V3!H175,Auxiliar!$C$16:$C$24,0),1)</f>
        <v>2.1 Em Teste</v>
      </c>
      <c r="H175" s="64">
        <f>VLOOKUP(A175,'Aux - pivots1'!$A:$B,2,0)</f>
        <v>2</v>
      </c>
      <c r="I175" s="183">
        <f>SUMIFS(Table1[Estimação (horas)],Table1[Tabela],Plano_V3!E175,Table1[Campo],Plano_V3!F175)</f>
        <v>4.0999999999999996</v>
      </c>
      <c r="J175" s="183">
        <f t="shared" si="25"/>
        <v>0.51249999999999996</v>
      </c>
      <c r="K175" s="183">
        <f>SUMIFS(Table1[Horas efetivas],Table1[Tabela],Plano_V3!E175,Table1[Campo],Plano_V3!F175)</f>
        <v>2.0499999999999998</v>
      </c>
      <c r="L175" s="183">
        <f t="shared" si="26"/>
        <v>0.25624999999999998</v>
      </c>
      <c r="M175" s="177"/>
      <c r="N175" s="177">
        <f t="shared" si="27"/>
        <v>0.5</v>
      </c>
      <c r="O175" s="177">
        <f t="shared" si="22"/>
        <v>0.5</v>
      </c>
      <c r="P175" s="87" t="s">
        <v>124</v>
      </c>
      <c r="Q175" s="90">
        <f t="shared" si="23"/>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4"/>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5"/>
        <v>0.51249999999999996</v>
      </c>
      <c r="K176" s="183">
        <f>SUMIFS(Table1[Horas efetivas],Table1[Tabela],Plano_V3!E176,Table1[Campo],Plano_V3!F176)</f>
        <v>4.0999999999999996</v>
      </c>
      <c r="L176" s="183">
        <f t="shared" si="26"/>
        <v>0.51249999999999996</v>
      </c>
      <c r="M176" s="177"/>
      <c r="N176" s="177">
        <f t="shared" si="27"/>
        <v>1</v>
      </c>
      <c r="O176" s="177">
        <f t="shared" si="22"/>
        <v>1</v>
      </c>
      <c r="P176" s="87" t="s">
        <v>124</v>
      </c>
      <c r="Q176" s="90">
        <f t="shared" si="23"/>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4"/>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5"/>
        <v>0.51249999999999996</v>
      </c>
      <c r="K177" s="183">
        <f>SUMIFS(Table1[Horas efetivas],Table1[Tabela],Plano_V3!E177,Table1[Campo],Plano_V3!F177)</f>
        <v>4.0999999999999996</v>
      </c>
      <c r="L177" s="183">
        <f t="shared" si="26"/>
        <v>0.51249999999999996</v>
      </c>
      <c r="M177" s="177"/>
      <c r="N177" s="177">
        <f t="shared" si="27"/>
        <v>1</v>
      </c>
      <c r="O177" s="177">
        <f t="shared" si="22"/>
        <v>1</v>
      </c>
      <c r="P177" s="87" t="s">
        <v>124</v>
      </c>
      <c r="Q177" s="90">
        <f t="shared" si="23"/>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4"/>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5"/>
        <v>0.51249999999999996</v>
      </c>
      <c r="K178" s="183">
        <f>SUMIFS(Table1[Horas efetivas],Table1[Tabela],Plano_V3!E178,Table1[Campo],Plano_V3!F178)</f>
        <v>4.0999999999999996</v>
      </c>
      <c r="L178" s="183">
        <f t="shared" si="26"/>
        <v>0.51249999999999996</v>
      </c>
      <c r="M178" s="177"/>
      <c r="N178" s="177">
        <f t="shared" si="27"/>
        <v>1</v>
      </c>
      <c r="O178" s="177">
        <f t="shared" si="22"/>
        <v>1</v>
      </c>
      <c r="P178" s="87" t="s">
        <v>124</v>
      </c>
      <c r="Q178" s="90">
        <f t="shared" si="23"/>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4"/>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5"/>
        <v>0.51249999999999996</v>
      </c>
      <c r="K179" s="183">
        <f>SUMIFS(Table1[Horas efetivas],Table1[Tabela],Plano_V3!E179,Table1[Campo],Plano_V3!F179)</f>
        <v>4.0999999999999996</v>
      </c>
      <c r="L179" s="183">
        <f t="shared" si="26"/>
        <v>0.51249999999999996</v>
      </c>
      <c r="M179" s="177"/>
      <c r="N179" s="177">
        <f t="shared" si="27"/>
        <v>1</v>
      </c>
      <c r="O179" s="177">
        <f t="shared" si="22"/>
        <v>1</v>
      </c>
      <c r="P179" s="87" t="s">
        <v>124</v>
      </c>
      <c r="Q179" s="90">
        <f t="shared" si="23"/>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4"/>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5"/>
        <v>0.51249999999999996</v>
      </c>
      <c r="K180" s="183">
        <f>SUMIFS(Table1[Horas efetivas],Table1[Tabela],Plano_V3!E180,Table1[Campo],Plano_V3!F180)</f>
        <v>4.0999999999999996</v>
      </c>
      <c r="L180" s="183">
        <f t="shared" si="26"/>
        <v>0.51249999999999996</v>
      </c>
      <c r="M180" s="177"/>
      <c r="N180" s="177">
        <f t="shared" si="27"/>
        <v>1</v>
      </c>
      <c r="O180" s="177">
        <f t="shared" si="22"/>
        <v>1</v>
      </c>
      <c r="P180" s="87" t="s">
        <v>124</v>
      </c>
      <c r="Q180" s="90">
        <f t="shared" si="23"/>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4"/>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5"/>
        <v>0.51249999999999996</v>
      </c>
      <c r="K181" s="183">
        <f>SUMIFS(Table1[Horas efetivas],Table1[Tabela],Plano_V3!E181,Table1[Campo],Plano_V3!F181)</f>
        <v>4.0999999999999996</v>
      </c>
      <c r="L181" s="183">
        <f t="shared" si="26"/>
        <v>0.51249999999999996</v>
      </c>
      <c r="M181" s="177"/>
      <c r="N181" s="177">
        <f t="shared" si="27"/>
        <v>1</v>
      </c>
      <c r="O181" s="177">
        <f t="shared" si="22"/>
        <v>1</v>
      </c>
      <c r="P181" s="87" t="s">
        <v>124</v>
      </c>
      <c r="Q181" s="90">
        <f t="shared" si="23"/>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4"/>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3">
        <f>SUMIFS(Table1[Estimação (horas)],Table1[Tabela],Plano_V3!E182,Table1[Campo],Plano_V3!F182)</f>
        <v>4.0999999999999996</v>
      </c>
      <c r="J182" s="183">
        <f t="shared" si="25"/>
        <v>0.51249999999999996</v>
      </c>
      <c r="K182" s="183">
        <f>SUMIFS(Table1[Horas efetivas],Table1[Tabela],Plano_V3!E182,Table1[Campo],Plano_V3!F182)</f>
        <v>1.0249999999999999</v>
      </c>
      <c r="L182" s="183">
        <f t="shared" si="26"/>
        <v>0.12812499999999999</v>
      </c>
      <c r="M182" s="177"/>
      <c r="N182" s="177">
        <f t="shared" si="27"/>
        <v>0.25</v>
      </c>
      <c r="O182" s="177">
        <f t="shared" si="22"/>
        <v>0.25</v>
      </c>
      <c r="P182" s="87" t="s">
        <v>124</v>
      </c>
      <c r="Q182" s="90">
        <f t="shared" si="23"/>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4"/>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5"/>
        <v>0.51249999999999996</v>
      </c>
      <c r="K183" s="183">
        <f>SUMIFS(Table1[Horas efetivas],Table1[Tabela],Plano_V3!E183,Table1[Campo],Plano_V3!F183)</f>
        <v>4.0999999999999996</v>
      </c>
      <c r="L183" s="183">
        <f t="shared" si="26"/>
        <v>0.51249999999999996</v>
      </c>
      <c r="M183" s="177"/>
      <c r="N183" s="177">
        <f t="shared" si="27"/>
        <v>1</v>
      </c>
      <c r="O183" s="177">
        <f t="shared" si="22"/>
        <v>1</v>
      </c>
      <c r="P183" s="87" t="s">
        <v>124</v>
      </c>
      <c r="Q183" s="90">
        <f t="shared" si="23"/>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4"/>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5"/>
        <v>0.51249999999999996</v>
      </c>
      <c r="K184" s="183">
        <f>SUMIFS(Table1[Horas efetivas],Table1[Tabela],Plano_V3!E184,Table1[Campo],Plano_V3!F184)</f>
        <v>4.0999999999999996</v>
      </c>
      <c r="L184" s="183">
        <f t="shared" si="26"/>
        <v>0.51249999999999996</v>
      </c>
      <c r="M184" s="177"/>
      <c r="N184" s="177">
        <f t="shared" si="27"/>
        <v>1</v>
      </c>
      <c r="O184" s="177">
        <f t="shared" si="22"/>
        <v>1</v>
      </c>
      <c r="P184" s="87" t="s">
        <v>124</v>
      </c>
      <c r="Q184" s="90">
        <f t="shared" si="23"/>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4"/>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5"/>
        <v>0.51249999999999996</v>
      </c>
      <c r="K185" s="183">
        <f>SUMIFS(Table1[Horas efetivas],Table1[Tabela],Plano_V3!E185,Table1[Campo],Plano_V3!F185)</f>
        <v>4.0999999999999996</v>
      </c>
      <c r="L185" s="183">
        <f t="shared" si="26"/>
        <v>0.51249999999999996</v>
      </c>
      <c r="M185" s="177"/>
      <c r="N185" s="177">
        <f t="shared" si="27"/>
        <v>1</v>
      </c>
      <c r="O185" s="177">
        <f t="shared" si="22"/>
        <v>1</v>
      </c>
      <c r="P185" s="87" t="s">
        <v>124</v>
      </c>
      <c r="Q185" s="90">
        <f t="shared" si="23"/>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4"/>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5"/>
        <v>0.51249999999999996</v>
      </c>
      <c r="K186" s="183">
        <f>SUMIFS(Table1[Horas efetivas],Table1[Tabela],Plano_V3!E186,Table1[Campo],Plano_V3!F186)</f>
        <v>4.0999999999999996</v>
      </c>
      <c r="L186" s="183">
        <f t="shared" si="26"/>
        <v>0.51249999999999996</v>
      </c>
      <c r="M186" s="177"/>
      <c r="N186" s="177">
        <f t="shared" si="27"/>
        <v>1</v>
      </c>
      <c r="O186" s="177">
        <f t="shared" si="22"/>
        <v>1</v>
      </c>
      <c r="P186" s="87" t="s">
        <v>124</v>
      </c>
      <c r="Q186" s="90">
        <f t="shared" si="23"/>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4"/>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5"/>
        <v>0.51249999999999996</v>
      </c>
      <c r="K187" s="183">
        <f>SUMIFS(Table1[Horas efetivas],Table1[Tabela],Plano_V3!E187,Table1[Campo],Plano_V3!F187)</f>
        <v>4.0999999999999996</v>
      </c>
      <c r="L187" s="183">
        <f t="shared" si="26"/>
        <v>0.51249999999999996</v>
      </c>
      <c r="M187" s="177"/>
      <c r="N187" s="177">
        <f t="shared" si="27"/>
        <v>1</v>
      </c>
      <c r="O187" s="177">
        <f t="shared" si="22"/>
        <v>1</v>
      </c>
      <c r="P187" s="87" t="s">
        <v>124</v>
      </c>
      <c r="Q187" s="90">
        <f t="shared" si="23"/>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4"/>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5"/>
        <v>0.51249999999999996</v>
      </c>
      <c r="K188" s="183">
        <f>SUMIFS(Table1[Horas efetivas],Table1[Tabela],Plano_V3!E188,Table1[Campo],Plano_V3!F188)</f>
        <v>4.0999999999999996</v>
      </c>
      <c r="L188" s="183">
        <f t="shared" si="26"/>
        <v>0.51249999999999996</v>
      </c>
      <c r="M188" s="177"/>
      <c r="N188" s="177">
        <f t="shared" si="27"/>
        <v>1</v>
      </c>
      <c r="O188" s="177">
        <f t="shared" ref="O188:O256" si="28">N188-M188</f>
        <v>1</v>
      </c>
      <c r="P188" s="87" t="s">
        <v>124</v>
      </c>
      <c r="Q188" s="90">
        <f t="shared" si="23"/>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4"/>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5"/>
        <v>0.51249999999999996</v>
      </c>
      <c r="K189" s="183">
        <f>SUMIFS(Table1[Horas efetivas],Table1[Tabela],Plano_V3!E189,Table1[Campo],Plano_V3!F189)</f>
        <v>4.0999999999999996</v>
      </c>
      <c r="L189" s="183">
        <f t="shared" si="26"/>
        <v>0.51249999999999996</v>
      </c>
      <c r="M189" s="177"/>
      <c r="N189" s="177">
        <f t="shared" si="27"/>
        <v>1</v>
      </c>
      <c r="O189" s="177">
        <f t="shared" si="28"/>
        <v>1</v>
      </c>
      <c r="P189" s="87" t="s">
        <v>124</v>
      </c>
      <c r="Q189" s="90">
        <f t="shared" ref="Q189:Q268" si="29">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4"/>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5"/>
        <v>0.51249999999999996</v>
      </c>
      <c r="K190" s="183">
        <f>SUMIFS(Table1[Horas efetivas],Table1[Tabela],Plano_V3!E190,Table1[Campo],Plano_V3!F190)</f>
        <v>4.0999999999999996</v>
      </c>
      <c r="L190" s="183">
        <f t="shared" si="26"/>
        <v>0.51249999999999996</v>
      </c>
      <c r="M190" s="177"/>
      <c r="N190" s="177">
        <f t="shared" si="27"/>
        <v>1</v>
      </c>
      <c r="O190" s="177">
        <f t="shared" si="28"/>
        <v>1</v>
      </c>
      <c r="P190" s="87" t="s">
        <v>124</v>
      </c>
      <c r="Q190" s="90">
        <f t="shared" si="29"/>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4"/>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5"/>
        <v>0.51249999999999996</v>
      </c>
      <c r="K191" s="183">
        <f>SUMIFS(Table1[Horas efetivas],Table1[Tabela],Plano_V3!E191,Table1[Campo],Plano_V3!F191)</f>
        <v>4.0999999999999996</v>
      </c>
      <c r="L191" s="183">
        <f t="shared" si="26"/>
        <v>0.51249999999999996</v>
      </c>
      <c r="M191" s="177"/>
      <c r="N191" s="177">
        <f t="shared" si="27"/>
        <v>1</v>
      </c>
      <c r="O191" s="177">
        <f t="shared" si="28"/>
        <v>1</v>
      </c>
      <c r="P191" s="87" t="s">
        <v>124</v>
      </c>
      <c r="Q191" s="90">
        <f t="shared" si="29"/>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4"/>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5"/>
        <v>0.51249999999999996</v>
      </c>
      <c r="K192" s="183">
        <f>SUMIFS(Table1[Horas efetivas],Table1[Tabela],Plano_V3!E192,Table1[Campo],Plano_V3!F192)</f>
        <v>4.0999999999999996</v>
      </c>
      <c r="L192" s="183">
        <f t="shared" si="26"/>
        <v>0.51249999999999996</v>
      </c>
      <c r="M192" s="177"/>
      <c r="N192" s="177">
        <f t="shared" si="27"/>
        <v>1</v>
      </c>
      <c r="O192" s="177">
        <f t="shared" si="28"/>
        <v>1</v>
      </c>
      <c r="P192" s="87" t="s">
        <v>124</v>
      </c>
      <c r="Q192" s="90">
        <f t="shared" si="29"/>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4"/>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5"/>
        <v>0.51249999999999996</v>
      </c>
      <c r="K193" s="183">
        <f>SUMIFS(Table1[Horas efetivas],Table1[Tabela],Plano_V3!E193,Table1[Campo],Plano_V3!F193)</f>
        <v>4.0999999999999996</v>
      </c>
      <c r="L193" s="183">
        <f t="shared" si="26"/>
        <v>0.51249999999999996</v>
      </c>
      <c r="M193" s="177"/>
      <c r="N193" s="177">
        <f t="shared" si="27"/>
        <v>1</v>
      </c>
      <c r="O193" s="177">
        <f t="shared" si="28"/>
        <v>1</v>
      </c>
      <c r="P193" s="87" t="s">
        <v>124</v>
      </c>
      <c r="Q193" s="90">
        <f t="shared" si="29"/>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4"/>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5"/>
        <v>0.51249999999999996</v>
      </c>
      <c r="K194" s="183">
        <f>SUMIFS(Table1[Horas efetivas],Table1[Tabela],Plano_V3!E194,Table1[Campo],Plano_V3!F194)</f>
        <v>4.0999999999999996</v>
      </c>
      <c r="L194" s="183">
        <f t="shared" si="26"/>
        <v>0.51249999999999996</v>
      </c>
      <c r="M194" s="177"/>
      <c r="N194" s="177">
        <f t="shared" si="27"/>
        <v>1</v>
      </c>
      <c r="O194" s="177">
        <f t="shared" si="28"/>
        <v>1</v>
      </c>
      <c r="P194" s="87" t="s">
        <v>124</v>
      </c>
      <c r="Q194" s="90">
        <f t="shared" si="29"/>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4"/>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5"/>
        <v>0.51249999999999996</v>
      </c>
      <c r="K195" s="183">
        <f>SUMIFS(Table1[Horas efetivas],Table1[Tabela],Plano_V3!E195,Table1[Campo],Plano_V3!F195)</f>
        <v>4.0999999999999996</v>
      </c>
      <c r="L195" s="183">
        <f t="shared" si="26"/>
        <v>0.51249999999999996</v>
      </c>
      <c r="M195" s="177"/>
      <c r="N195" s="177">
        <f t="shared" si="27"/>
        <v>1</v>
      </c>
      <c r="O195" s="177">
        <f t="shared" si="28"/>
        <v>1</v>
      </c>
      <c r="P195" s="87" t="s">
        <v>124</v>
      </c>
      <c r="Q195" s="90">
        <f t="shared" si="29"/>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4"/>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5"/>
        <v>0.51249999999999996</v>
      </c>
      <c r="K196" s="183">
        <f>SUMIFS(Table1[Horas efetivas],Table1[Tabela],Plano_V3!E196,Table1[Campo],Plano_V3!F196)</f>
        <v>4.0999999999999996</v>
      </c>
      <c r="L196" s="183">
        <f t="shared" si="26"/>
        <v>0.51249999999999996</v>
      </c>
      <c r="M196" s="177"/>
      <c r="N196" s="177">
        <f t="shared" si="27"/>
        <v>1</v>
      </c>
      <c r="O196" s="177">
        <f t="shared" si="28"/>
        <v>1</v>
      </c>
      <c r="P196" s="87" t="s">
        <v>124</v>
      </c>
      <c r="Q196" s="90">
        <f t="shared" si="29"/>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4"/>
        <v>PROPERTY_ENERGY_CERTIFICATEENERGY_CONSUMPTION_VALUE_YEAR</v>
      </c>
      <c r="B197" s="67" t="s">
        <v>26</v>
      </c>
      <c r="C197" s="68" t="s">
        <v>54</v>
      </c>
      <c r="D197" s="64" t="s">
        <v>40</v>
      </c>
      <c r="E197" s="66" t="s">
        <v>123</v>
      </c>
      <c r="F197" s="66" t="s">
        <v>51</v>
      </c>
      <c r="G197" s="64" t="str">
        <f>INDEX(Auxiliar!$B$16:$B$24,MATCH(Plano_V3!H197,Auxiliar!$C$16:$C$24,0),1)</f>
        <v>4. Validação EF</v>
      </c>
      <c r="H197" s="64">
        <f>VLOOKUP(A197,'Aux - pivots1'!$A:$B,2,0)</f>
        <v>5</v>
      </c>
      <c r="I197" s="183">
        <f>SUMIFS(Table1[Estimação (horas)],Table1[Tabela],Plano_V3!E197,Table1[Campo],Plano_V3!F197)</f>
        <v>4.0999999999999996</v>
      </c>
      <c r="J197" s="183">
        <f t="shared" si="25"/>
        <v>0.51249999999999996</v>
      </c>
      <c r="K197" s="183">
        <f>SUMIFS(Table1[Horas efetivas],Table1[Tabela],Plano_V3!E197,Table1[Campo],Plano_V3!F197)</f>
        <v>1.0249999999999999</v>
      </c>
      <c r="L197" s="183">
        <f t="shared" si="26"/>
        <v>0.12812499999999999</v>
      </c>
      <c r="M197" s="177"/>
      <c r="N197" s="177">
        <f t="shared" si="27"/>
        <v>0.25</v>
      </c>
      <c r="O197" s="177">
        <f t="shared" si="28"/>
        <v>0.25</v>
      </c>
      <c r="P197" s="87" t="s">
        <v>124</v>
      </c>
      <c r="Q197" s="90">
        <f t="shared" si="29"/>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4"/>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5"/>
        <v>0.51249999999999996</v>
      </c>
      <c r="K198" s="183">
        <f>SUMIFS(Table1[Horas efetivas],Table1[Tabela],Plano_V3!E198,Table1[Campo],Plano_V3!F198)</f>
        <v>4.0999999999999996</v>
      </c>
      <c r="L198" s="183">
        <f t="shared" si="26"/>
        <v>0.51249999999999996</v>
      </c>
      <c r="M198" s="177"/>
      <c r="N198" s="177">
        <f t="shared" si="27"/>
        <v>1</v>
      </c>
      <c r="O198" s="177">
        <f t="shared" si="28"/>
        <v>1</v>
      </c>
      <c r="P198" s="87" t="s">
        <v>124</v>
      </c>
      <c r="Q198" s="90">
        <f t="shared" si="29"/>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4"/>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5"/>
        <v>0.51249999999999996</v>
      </c>
      <c r="K199" s="183">
        <f>SUMIFS(Table1[Horas efetivas],Table1[Tabela],Plano_V3!E199,Table1[Campo],Plano_V3!F199)</f>
        <v>4.0999999999999996</v>
      </c>
      <c r="L199" s="183">
        <f t="shared" si="26"/>
        <v>0.51249999999999996</v>
      </c>
      <c r="M199" s="177"/>
      <c r="N199" s="177">
        <f t="shared" si="27"/>
        <v>1</v>
      </c>
      <c r="O199" s="177">
        <f t="shared" si="28"/>
        <v>1</v>
      </c>
      <c r="P199" s="87" t="s">
        <v>124</v>
      </c>
      <c r="Q199" s="90">
        <f t="shared" si="29"/>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4"/>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5"/>
        <v>0.51249999999999996</v>
      </c>
      <c r="K200" s="183">
        <f>SUMIFS(Table1[Horas efetivas],Table1[Tabela],Plano_V3!E200,Table1[Campo],Plano_V3!F200)</f>
        <v>4.0999999999999996</v>
      </c>
      <c r="L200" s="183">
        <f t="shared" si="26"/>
        <v>0.51249999999999996</v>
      </c>
      <c r="M200" s="177"/>
      <c r="N200" s="177">
        <f t="shared" si="27"/>
        <v>1</v>
      </c>
      <c r="O200" s="177">
        <f t="shared" si="28"/>
        <v>1</v>
      </c>
      <c r="P200" s="87" t="s">
        <v>124</v>
      </c>
      <c r="Q200" s="90">
        <f t="shared" si="29"/>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4"/>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5"/>
        <v>0.51249999999999996</v>
      </c>
      <c r="K201" s="183">
        <f>SUMIFS(Table1[Horas efetivas],Table1[Tabela],Plano_V3!E201,Table1[Campo],Plano_V3!F201)</f>
        <v>4.0999999999999996</v>
      </c>
      <c r="L201" s="183">
        <f t="shared" si="26"/>
        <v>0.51249999999999996</v>
      </c>
      <c r="M201" s="177"/>
      <c r="N201" s="177">
        <f t="shared" si="27"/>
        <v>1</v>
      </c>
      <c r="O201" s="177">
        <f t="shared" si="28"/>
        <v>1</v>
      </c>
      <c r="P201" s="87" t="s">
        <v>124</v>
      </c>
      <c r="Q201" s="90">
        <f t="shared" si="29"/>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4"/>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5"/>
        <v>0.51249999999999996</v>
      </c>
      <c r="K202" s="183">
        <f>SUMIFS(Table1[Horas efetivas],Table1[Tabela],Plano_V3!E202,Table1[Campo],Plano_V3!F202)</f>
        <v>4.0999999999999996</v>
      </c>
      <c r="L202" s="183">
        <f t="shared" si="26"/>
        <v>0.51249999999999996</v>
      </c>
      <c r="M202" s="177"/>
      <c r="N202" s="177">
        <f t="shared" si="27"/>
        <v>1</v>
      </c>
      <c r="O202" s="177">
        <f t="shared" si="28"/>
        <v>1</v>
      </c>
      <c r="P202" s="87" t="s">
        <v>124</v>
      </c>
      <c r="Q202" s="90">
        <f t="shared" si="29"/>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0">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5"/>
        <v>0.51249999999999996</v>
      </c>
      <c r="K203" s="183">
        <f>SUMIFS(Table1[Horas efetivas],Table1[Tabela],Plano_V3!E203,Table1[Campo],Plano_V3!F203)</f>
        <v>4.0999999999999996</v>
      </c>
      <c r="L203" s="183">
        <f t="shared" si="26"/>
        <v>0.51249999999999996</v>
      </c>
      <c r="M203" s="177"/>
      <c r="N203" s="177">
        <f t="shared" si="27"/>
        <v>1</v>
      </c>
      <c r="O203" s="177">
        <f t="shared" si="28"/>
        <v>1</v>
      </c>
      <c r="P203" s="87" t="s">
        <v>124</v>
      </c>
      <c r="Q203" s="90">
        <f t="shared" si="29"/>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0"/>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5"/>
        <v>0.51249999999999996</v>
      </c>
      <c r="K204" s="183">
        <f>SUMIFS(Table1[Horas efetivas],Table1[Tabela],Plano_V3!E204,Table1[Campo],Plano_V3!F204)</f>
        <v>4.0999999999999996</v>
      </c>
      <c r="L204" s="183">
        <f t="shared" si="26"/>
        <v>0.51249999999999996</v>
      </c>
      <c r="M204" s="177"/>
      <c r="N204" s="177">
        <f t="shared" si="27"/>
        <v>1</v>
      </c>
      <c r="O204" s="177">
        <f t="shared" si="28"/>
        <v>1</v>
      </c>
      <c r="P204" s="87" t="s">
        <v>124</v>
      </c>
      <c r="Q204" s="90">
        <f t="shared" si="29"/>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0"/>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1">I205/8</f>
        <v>0.51249999999999996</v>
      </c>
      <c r="K205" s="183">
        <f>SUMIFS(Table1[Horas efetivas],Table1[Tabela],Plano_V3!E205,Table1[Campo],Plano_V3!F205)</f>
        <v>4.0999999999999996</v>
      </c>
      <c r="L205" s="183">
        <f t="shared" ref="L205:L237" si="32">K205/8</f>
        <v>0.51249999999999996</v>
      </c>
      <c r="M205" s="177"/>
      <c r="N205" s="177">
        <f t="shared" ref="N205:N242" si="33">L205/J205</f>
        <v>1</v>
      </c>
      <c r="O205" s="177">
        <f t="shared" si="28"/>
        <v>1</v>
      </c>
      <c r="P205" s="87" t="s">
        <v>124</v>
      </c>
      <c r="Q205" s="90">
        <f t="shared" si="29"/>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0"/>
        <v>PROPERTY_ENERGY_CERTIFICATECARBON_EMISSION_VALUE_YEAR</v>
      </c>
      <c r="B206" s="67" t="s">
        <v>26</v>
      </c>
      <c r="C206" s="68" t="s">
        <v>54</v>
      </c>
      <c r="D206" s="64" t="s">
        <v>40</v>
      </c>
      <c r="E206" s="66" t="s">
        <v>123</v>
      </c>
      <c r="F206" s="66" t="s">
        <v>52</v>
      </c>
      <c r="G206" s="64" t="str">
        <f>INDEX(Auxiliar!$B$16:$B$24,MATCH(Plano_V3!H206,Auxiliar!$C$16:$C$24,0),1)</f>
        <v>2.1 Em Teste</v>
      </c>
      <c r="H206" s="64">
        <f>VLOOKUP(A206,'Aux - pivots1'!$A:$B,2,0)</f>
        <v>2</v>
      </c>
      <c r="I206" s="183">
        <f>SUMIFS(Table1[Estimação (horas)],Table1[Tabela],Plano_V3!E206,Table1[Campo],Plano_V3!F206)</f>
        <v>4.0999999999999996</v>
      </c>
      <c r="J206" s="183">
        <f t="shared" si="31"/>
        <v>0.51249999999999996</v>
      </c>
      <c r="K206" s="183">
        <f>SUMIFS(Table1[Horas efetivas],Table1[Tabela],Plano_V3!E206,Table1[Campo],Plano_V3!F206)</f>
        <v>2.0499999999999998</v>
      </c>
      <c r="L206" s="183">
        <f t="shared" si="32"/>
        <v>0.25624999999999998</v>
      </c>
      <c r="M206" s="177"/>
      <c r="N206" s="177">
        <f t="shared" si="33"/>
        <v>0.5</v>
      </c>
      <c r="O206" s="177">
        <f t="shared" si="28"/>
        <v>0.5</v>
      </c>
      <c r="P206" s="87" t="s">
        <v>124</v>
      </c>
      <c r="Q206" s="90">
        <f t="shared" si="29"/>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0"/>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1"/>
        <v>0.51249999999999996</v>
      </c>
      <c r="K207" s="183">
        <f>SUMIFS(Table1[Horas efetivas],Table1[Tabela],Plano_V3!E207,Table1[Campo],Plano_V3!F207)</f>
        <v>4.0999999999999996</v>
      </c>
      <c r="L207" s="183">
        <f t="shared" si="32"/>
        <v>0.51249999999999996</v>
      </c>
      <c r="M207" s="177"/>
      <c r="N207" s="177">
        <f t="shared" si="33"/>
        <v>1</v>
      </c>
      <c r="O207" s="177">
        <f t="shared" si="28"/>
        <v>1</v>
      </c>
      <c r="P207" s="87" t="s">
        <v>124</v>
      </c>
      <c r="Q207" s="90">
        <f t="shared" si="29"/>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0"/>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1"/>
        <v>0.51249999999999996</v>
      </c>
      <c r="K208" s="183">
        <f>SUMIFS(Table1[Horas efetivas],Table1[Tabela],Plano_V3!E208,Table1[Campo],Plano_V3!F208)</f>
        <v>4.0999999999999996</v>
      </c>
      <c r="L208" s="183">
        <f t="shared" si="32"/>
        <v>0.51249999999999996</v>
      </c>
      <c r="M208" s="177"/>
      <c r="N208" s="177">
        <f t="shared" si="33"/>
        <v>1</v>
      </c>
      <c r="O208" s="177">
        <f t="shared" si="28"/>
        <v>1</v>
      </c>
      <c r="P208" s="87" t="s">
        <v>124</v>
      </c>
      <c r="Q208" s="90">
        <f t="shared" si="29"/>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0"/>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1"/>
        <v>0.51249999999999996</v>
      </c>
      <c r="K209" s="183">
        <f>SUMIFS(Table1[Horas efetivas],Table1[Tabela],Plano_V3!E209,Table1[Campo],Plano_V3!F209)</f>
        <v>4.0999999999999996</v>
      </c>
      <c r="L209" s="183">
        <f t="shared" si="32"/>
        <v>0.51249999999999996</v>
      </c>
      <c r="M209" s="177"/>
      <c r="N209" s="177">
        <f t="shared" si="33"/>
        <v>1</v>
      </c>
      <c r="O209" s="177">
        <f t="shared" si="28"/>
        <v>1</v>
      </c>
      <c r="P209" s="87" t="s">
        <v>124</v>
      </c>
      <c r="Q209" s="90">
        <f t="shared" si="29"/>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0"/>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1"/>
        <v>0.51249999999999996</v>
      </c>
      <c r="K210" s="183">
        <f>SUMIFS(Table1[Horas efetivas],Table1[Tabela],Plano_V3!E210,Table1[Campo],Plano_V3!F210)</f>
        <v>4.0999999999999996</v>
      </c>
      <c r="L210" s="183">
        <f t="shared" si="32"/>
        <v>0.51249999999999996</v>
      </c>
      <c r="M210" s="177"/>
      <c r="N210" s="177">
        <f t="shared" si="33"/>
        <v>1</v>
      </c>
      <c r="O210" s="177">
        <f t="shared" si="28"/>
        <v>1</v>
      </c>
      <c r="P210" s="87" t="s">
        <v>124</v>
      </c>
      <c r="Q210" s="90">
        <f t="shared" si="29"/>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0"/>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1"/>
        <v>0.51249999999999996</v>
      </c>
      <c r="K211" s="183">
        <f>SUMIFS(Table1[Horas efetivas],Table1[Tabela],Plano_V3!E211,Table1[Campo],Plano_V3!F211)</f>
        <v>4.0999999999999996</v>
      </c>
      <c r="L211" s="183">
        <f t="shared" si="32"/>
        <v>0.51249999999999996</v>
      </c>
      <c r="M211" s="177"/>
      <c r="N211" s="177">
        <f t="shared" si="33"/>
        <v>1</v>
      </c>
      <c r="O211" s="177">
        <f t="shared" si="28"/>
        <v>1</v>
      </c>
      <c r="P211" s="87" t="s">
        <v>124</v>
      </c>
      <c r="Q211" s="90">
        <f t="shared" si="29"/>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0"/>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1"/>
        <v>0.51249999999999996</v>
      </c>
      <c r="K212" s="183">
        <f>SUMIFS(Table1[Horas efetivas],Table1[Tabela],Plano_V3!E212,Table1[Campo],Plano_V3!F212)</f>
        <v>4.0999999999999996</v>
      </c>
      <c r="L212" s="183">
        <f t="shared" si="32"/>
        <v>0.51249999999999996</v>
      </c>
      <c r="M212" s="177"/>
      <c r="N212" s="177">
        <f t="shared" si="33"/>
        <v>1</v>
      </c>
      <c r="O212" s="177">
        <f t="shared" si="28"/>
        <v>1</v>
      </c>
      <c r="P212" s="87" t="s">
        <v>124</v>
      </c>
      <c r="Q212" s="90">
        <f t="shared" si="29"/>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0"/>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1"/>
        <v>0.51249999999999996</v>
      </c>
      <c r="K213" s="183">
        <f>SUMIFS(Table1[Horas efetivas],Table1[Tabela],Plano_V3!E213,Table1[Campo],Plano_V3!F213)</f>
        <v>4.0999999999999996</v>
      </c>
      <c r="L213" s="183">
        <f t="shared" si="32"/>
        <v>0.51249999999999996</v>
      </c>
      <c r="M213" s="177"/>
      <c r="N213" s="177">
        <f t="shared" si="33"/>
        <v>1</v>
      </c>
      <c r="O213" s="177">
        <f t="shared" si="28"/>
        <v>1</v>
      </c>
      <c r="P213" s="87" t="s">
        <v>124</v>
      </c>
      <c r="Q213" s="90">
        <f t="shared" si="29"/>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0"/>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1"/>
        <v>0.51249999999999996</v>
      </c>
      <c r="K214" s="183">
        <f>SUMIFS(Table1[Horas efetivas],Table1[Tabela],Plano_V3!E214,Table1[Campo],Plano_V3!F214)</f>
        <v>4.0999999999999996</v>
      </c>
      <c r="L214" s="183">
        <f t="shared" si="32"/>
        <v>0.51249999999999996</v>
      </c>
      <c r="M214" s="177"/>
      <c r="N214" s="177">
        <f t="shared" si="33"/>
        <v>1</v>
      </c>
      <c r="O214" s="177">
        <f t="shared" si="28"/>
        <v>1</v>
      </c>
      <c r="P214" s="87" t="s">
        <v>124</v>
      </c>
      <c r="Q214" s="90">
        <f t="shared" si="29"/>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0"/>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1"/>
        <v>0.51249999999999996</v>
      </c>
      <c r="K215" s="183">
        <f>SUMIFS(Table1[Horas efetivas],Table1[Tabela],Plano_V3!E215,Table1[Campo],Plano_V3!F215)</f>
        <v>4.0999999999999996</v>
      </c>
      <c r="L215" s="183">
        <f t="shared" si="32"/>
        <v>0.51249999999999996</v>
      </c>
      <c r="M215" s="177"/>
      <c r="N215" s="177">
        <f t="shared" si="33"/>
        <v>1</v>
      </c>
      <c r="O215" s="177">
        <f t="shared" si="28"/>
        <v>1</v>
      </c>
      <c r="P215" s="87" t="s">
        <v>124</v>
      </c>
      <c r="Q215" s="90">
        <f t="shared" si="29"/>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0"/>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1"/>
        <v>0.51249999999999996</v>
      </c>
      <c r="K216" s="183">
        <f>SUMIFS(Table1[Horas efetivas],Table1[Tabela],Plano_V3!E216,Table1[Campo],Plano_V3!F216)</f>
        <v>4.0999999999999996</v>
      </c>
      <c r="L216" s="183">
        <f t="shared" si="32"/>
        <v>0.51249999999999996</v>
      </c>
      <c r="M216" s="177"/>
      <c r="N216" s="177">
        <f t="shared" si="33"/>
        <v>1</v>
      </c>
      <c r="O216" s="177">
        <f t="shared" si="28"/>
        <v>1</v>
      </c>
      <c r="P216" s="87" t="s">
        <v>124</v>
      </c>
      <c r="Q216" s="90">
        <f t="shared" si="29"/>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0"/>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1"/>
        <v>0.51249999999999996</v>
      </c>
      <c r="K217" s="183">
        <f>SUMIFS(Table1[Horas efetivas],Table1[Tabela],Plano_V3!E217,Table1[Campo],Plano_V3!F217)</f>
        <v>4.0999999999999996</v>
      </c>
      <c r="L217" s="183">
        <f t="shared" si="32"/>
        <v>0.51249999999999996</v>
      </c>
      <c r="M217" s="177"/>
      <c r="N217" s="177">
        <f t="shared" si="33"/>
        <v>1</v>
      </c>
      <c r="O217" s="177">
        <f t="shared" si="28"/>
        <v>1</v>
      </c>
      <c r="P217" s="87" t="s">
        <v>124</v>
      </c>
      <c r="Q217" s="90">
        <f t="shared" si="29"/>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0"/>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1"/>
        <v>0.51249999999999996</v>
      </c>
      <c r="K218" s="183">
        <f>SUMIFS(Table1[Horas efetivas],Table1[Tabela],Plano_V3!E218,Table1[Campo],Plano_V3!F218)</f>
        <v>4.0999999999999996</v>
      </c>
      <c r="L218" s="183">
        <f t="shared" si="32"/>
        <v>0.51249999999999996</v>
      </c>
      <c r="M218" s="177"/>
      <c r="N218" s="177">
        <f t="shared" si="33"/>
        <v>1</v>
      </c>
      <c r="O218" s="177">
        <f t="shared" si="28"/>
        <v>1</v>
      </c>
      <c r="P218" s="87" t="s">
        <v>124</v>
      </c>
      <c r="Q218" s="90">
        <f t="shared" si="29"/>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0"/>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1"/>
        <v>0.51249999999999996</v>
      </c>
      <c r="K219" s="183">
        <f>SUMIFS(Table1[Horas efetivas],Table1[Tabela],Plano_V3!E219,Table1[Campo],Plano_V3!F219)</f>
        <v>4.0999999999999996</v>
      </c>
      <c r="L219" s="183">
        <f t="shared" si="32"/>
        <v>0.51249999999999996</v>
      </c>
      <c r="M219" s="177"/>
      <c r="N219" s="177">
        <f t="shared" si="33"/>
        <v>1</v>
      </c>
      <c r="O219" s="177">
        <f t="shared" si="28"/>
        <v>1</v>
      </c>
      <c r="P219" s="87" t="s">
        <v>124</v>
      </c>
      <c r="Q219" s="90">
        <f t="shared" si="29"/>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0"/>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1"/>
        <v>0.51249999999999996</v>
      </c>
      <c r="K220" s="183">
        <f>SUMIFS(Table1[Horas efetivas],Table1[Tabela],Plano_V3!E220,Table1[Campo],Plano_V3!F220)</f>
        <v>4.0999999999999996</v>
      </c>
      <c r="L220" s="183">
        <f t="shared" si="32"/>
        <v>0.51249999999999996</v>
      </c>
      <c r="M220" s="177"/>
      <c r="N220" s="177">
        <f t="shared" si="33"/>
        <v>1</v>
      </c>
      <c r="O220" s="177">
        <f t="shared" si="28"/>
        <v>1</v>
      </c>
      <c r="P220" s="87" t="s">
        <v>124</v>
      </c>
      <c r="Q220" s="90">
        <f t="shared" si="29"/>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0"/>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1"/>
        <v>0.51249999999999996</v>
      </c>
      <c r="K221" s="183">
        <f>SUMIFS(Table1[Horas efetivas],Table1[Tabela],Plano_V3!E221,Table1[Campo],Plano_V3!F221)</f>
        <v>4.0999999999999996</v>
      </c>
      <c r="L221" s="183">
        <f t="shared" si="32"/>
        <v>0.51249999999999996</v>
      </c>
      <c r="M221" s="177"/>
      <c r="N221" s="177">
        <f t="shared" si="33"/>
        <v>1</v>
      </c>
      <c r="O221" s="177">
        <f t="shared" si="28"/>
        <v>1</v>
      </c>
      <c r="P221" s="87" t="s">
        <v>124</v>
      </c>
      <c r="Q221" s="90">
        <f t="shared" si="29"/>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0"/>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1"/>
        <v>0.51249999999999996</v>
      </c>
      <c r="K222" s="183">
        <f>SUMIFS(Table1[Horas efetivas],Table1[Tabela],Plano_V3!E222,Table1[Campo],Plano_V3!F222)</f>
        <v>4.0999999999999996</v>
      </c>
      <c r="L222" s="183">
        <f t="shared" si="32"/>
        <v>0.51249999999999996</v>
      </c>
      <c r="M222" s="177"/>
      <c r="N222" s="177">
        <f t="shared" si="33"/>
        <v>1</v>
      </c>
      <c r="O222" s="177">
        <f t="shared" si="28"/>
        <v>1</v>
      </c>
      <c r="P222" s="87" t="s">
        <v>124</v>
      </c>
      <c r="Q222" s="90">
        <f t="shared" si="29"/>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0"/>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1"/>
        <v>0.51249999999999996</v>
      </c>
      <c r="K223" s="183">
        <f>SUMIFS(Table1[Horas efetivas],Table1[Tabela],Plano_V3!E223,Table1[Campo],Plano_V3!F223)</f>
        <v>4.0999999999999996</v>
      </c>
      <c r="L223" s="183">
        <f t="shared" si="32"/>
        <v>0.51249999999999996</v>
      </c>
      <c r="M223" s="177"/>
      <c r="N223" s="177">
        <f t="shared" si="33"/>
        <v>1</v>
      </c>
      <c r="O223" s="177">
        <f t="shared" si="28"/>
        <v>1</v>
      </c>
      <c r="P223" s="87" t="s">
        <v>124</v>
      </c>
      <c r="Q223" s="90">
        <f t="shared" si="29"/>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0"/>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1"/>
        <v>0.51249999999999996</v>
      </c>
      <c r="K224" s="183">
        <f>SUMIFS(Table1[Horas efetivas],Table1[Tabela],Plano_V3!E224,Table1[Campo],Plano_V3!F224)</f>
        <v>4.0999999999999996</v>
      </c>
      <c r="L224" s="183">
        <f t="shared" si="32"/>
        <v>0.51249999999999996</v>
      </c>
      <c r="M224" s="177"/>
      <c r="N224" s="177">
        <f t="shared" si="33"/>
        <v>1</v>
      </c>
      <c r="O224" s="177">
        <f t="shared" si="28"/>
        <v>1</v>
      </c>
      <c r="P224" s="87" t="s">
        <v>124</v>
      </c>
      <c r="Q224" s="90">
        <f t="shared" si="29"/>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0"/>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1"/>
        <v>0.51249999999999996</v>
      </c>
      <c r="K225" s="183">
        <f>SUMIFS(Table1[Horas efetivas],Table1[Tabela],Plano_V3!E225,Table1[Campo],Plano_V3!F225)</f>
        <v>4.0999999999999996</v>
      </c>
      <c r="L225" s="183">
        <f t="shared" si="32"/>
        <v>0.51249999999999996</v>
      </c>
      <c r="M225" s="177"/>
      <c r="N225" s="177">
        <f t="shared" si="33"/>
        <v>1</v>
      </c>
      <c r="O225" s="177">
        <f t="shared" si="28"/>
        <v>1</v>
      </c>
      <c r="P225" s="87" t="s">
        <v>124</v>
      </c>
      <c r="Q225" s="90">
        <f t="shared" si="29"/>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0"/>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1"/>
        <v>0.51249999999999996</v>
      </c>
      <c r="K226" s="183">
        <f>SUMIFS(Table1[Horas efetivas],Table1[Tabela],Plano_V3!E226,Table1[Campo],Plano_V3!F226)</f>
        <v>4.0999999999999996</v>
      </c>
      <c r="L226" s="183">
        <f t="shared" si="32"/>
        <v>0.51249999999999996</v>
      </c>
      <c r="M226" s="177"/>
      <c r="N226" s="177">
        <f t="shared" si="33"/>
        <v>1</v>
      </c>
      <c r="O226" s="177">
        <f t="shared" si="28"/>
        <v>1</v>
      </c>
      <c r="P226" s="87" t="s">
        <v>124</v>
      </c>
      <c r="Q226" s="90">
        <f t="shared" si="29"/>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0"/>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1"/>
        <v>0.51249999999999996</v>
      </c>
      <c r="K227" s="183">
        <f>SUMIFS(Table1[Horas efetivas],Table1[Tabela],Plano_V3!E227,Table1[Campo],Plano_V3!F227)</f>
        <v>4.0999999999999996</v>
      </c>
      <c r="L227" s="183">
        <f t="shared" si="32"/>
        <v>0.51249999999999996</v>
      </c>
      <c r="M227" s="177"/>
      <c r="N227" s="177">
        <f t="shared" si="33"/>
        <v>1</v>
      </c>
      <c r="O227" s="177">
        <f t="shared" si="28"/>
        <v>1</v>
      </c>
      <c r="P227" s="87" t="s">
        <v>124</v>
      </c>
      <c r="Q227" s="90">
        <f t="shared" si="29"/>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0"/>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1"/>
        <v>0.51249999999999996</v>
      </c>
      <c r="K228" s="183">
        <f>SUMIFS(Table1[Horas efetivas],Table1[Tabela],Plano_V3!E228,Table1[Campo],Plano_V3!F228)</f>
        <v>4.0999999999999996</v>
      </c>
      <c r="L228" s="183">
        <f t="shared" si="32"/>
        <v>0.51249999999999996</v>
      </c>
      <c r="M228" s="177"/>
      <c r="N228" s="177">
        <f t="shared" si="33"/>
        <v>1</v>
      </c>
      <c r="O228" s="177">
        <f t="shared" si="28"/>
        <v>1</v>
      </c>
      <c r="P228" s="87" t="s">
        <v>124</v>
      </c>
      <c r="Q228" s="90">
        <f t="shared" si="29"/>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0"/>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1"/>
        <v>0.51249999999999996</v>
      </c>
      <c r="K229" s="183">
        <f>SUMIFS(Table1[Horas efetivas],Table1[Tabela],Plano_V3!E229,Table1[Campo],Plano_V3!F229)</f>
        <v>4.0999999999999996</v>
      </c>
      <c r="L229" s="183">
        <f t="shared" si="32"/>
        <v>0.51249999999999996</v>
      </c>
      <c r="M229" s="177"/>
      <c r="N229" s="177">
        <f t="shared" si="33"/>
        <v>1</v>
      </c>
      <c r="O229" s="177">
        <f t="shared" si="28"/>
        <v>1</v>
      </c>
      <c r="P229" s="87" t="s">
        <v>124</v>
      </c>
      <c r="Q229" s="90">
        <f t="shared" si="29"/>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0"/>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4">I230/8</f>
        <v>0.51249999999999996</v>
      </c>
      <c r="K230" s="183">
        <f>SUMIFS(Table1[Horas efetivas],Table1[Tabela],Plano_V3!E230,Table1[Campo],Plano_V3!F230)</f>
        <v>4.0999999999999996</v>
      </c>
      <c r="L230" s="183">
        <f t="shared" ref="L230:L236" si="35">K230/8</f>
        <v>0.51249999999999996</v>
      </c>
      <c r="M230" s="177"/>
      <c r="N230" s="177">
        <f t="shared" ref="N230:N236" si="36">L230/J230</f>
        <v>1</v>
      </c>
      <c r="O230" s="177">
        <f t="shared" si="28"/>
        <v>1</v>
      </c>
      <c r="P230" s="87" t="s">
        <v>124</v>
      </c>
      <c r="Q230" s="90">
        <f t="shared" ref="Q230:Q236" si="37">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0"/>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4"/>
        <v>0.51249999999999996</v>
      </c>
      <c r="K231" s="183">
        <f>SUMIFS(Table1[Horas efetivas],Table1[Tabela],Plano_V3!E231,Table1[Campo],Plano_V3!F231)</f>
        <v>4.0999999999999996</v>
      </c>
      <c r="L231" s="183">
        <f t="shared" si="35"/>
        <v>0.51249999999999996</v>
      </c>
      <c r="M231" s="177"/>
      <c r="N231" s="177">
        <f t="shared" si="36"/>
        <v>1</v>
      </c>
      <c r="O231" s="177">
        <f t="shared" si="28"/>
        <v>1</v>
      </c>
      <c r="P231" s="87" t="s">
        <v>124</v>
      </c>
      <c r="Q231" s="90">
        <f t="shared" si="37"/>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0"/>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4"/>
        <v>0.51249999999999996</v>
      </c>
      <c r="K232" s="183">
        <f>SUMIFS(Table1[Horas efetivas],Table1[Tabela],Plano_V3!E232,Table1[Campo],Plano_V3!F232)</f>
        <v>4.0999999999999996</v>
      </c>
      <c r="L232" s="183">
        <f t="shared" si="35"/>
        <v>0.51249999999999996</v>
      </c>
      <c r="M232" s="177"/>
      <c r="N232" s="177">
        <f t="shared" si="36"/>
        <v>1</v>
      </c>
      <c r="O232" s="177">
        <f t="shared" si="28"/>
        <v>1</v>
      </c>
      <c r="P232" s="87" t="s">
        <v>124</v>
      </c>
      <c r="Q232" s="90">
        <f t="shared" si="37"/>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0"/>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4"/>
        <v>0.51249999999999996</v>
      </c>
      <c r="K233" s="183">
        <f>SUMIFS(Table1[Horas efetivas],Table1[Tabela],Plano_V3!E233,Table1[Campo],Plano_V3!F233)</f>
        <v>4.0999999999999996</v>
      </c>
      <c r="L233" s="183">
        <f t="shared" si="35"/>
        <v>0.51249999999999996</v>
      </c>
      <c r="M233" s="177"/>
      <c r="N233" s="177">
        <f t="shared" si="36"/>
        <v>1</v>
      </c>
      <c r="O233" s="177">
        <f t="shared" si="28"/>
        <v>1</v>
      </c>
      <c r="P233" s="87" t="s">
        <v>124</v>
      </c>
      <c r="Q233" s="90">
        <f t="shared" si="37"/>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0"/>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4"/>
        <v>0.51249999999999996</v>
      </c>
      <c r="K234" s="183">
        <f>SUMIFS(Table1[Horas efetivas],Table1[Tabela],Plano_V3!E234,Table1[Campo],Plano_V3!F234)</f>
        <v>4.0999999999999996</v>
      </c>
      <c r="L234" s="183">
        <f t="shared" si="35"/>
        <v>0.51249999999999996</v>
      </c>
      <c r="M234" s="177"/>
      <c r="N234" s="177">
        <f t="shared" si="36"/>
        <v>1</v>
      </c>
      <c r="O234" s="177">
        <f t="shared" si="28"/>
        <v>1</v>
      </c>
      <c r="P234" s="87" t="s">
        <v>124</v>
      </c>
      <c r="Q234" s="90">
        <f t="shared" si="37"/>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0"/>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4"/>
        <v>0.51249999999999996</v>
      </c>
      <c r="K235" s="183">
        <f>SUMIFS(Table1[Horas efetivas],Table1[Tabela],Plano_V3!E235,Table1[Campo],Plano_V3!F235)</f>
        <v>4.0999999999999996</v>
      </c>
      <c r="L235" s="183">
        <f t="shared" si="35"/>
        <v>0.51249999999999996</v>
      </c>
      <c r="M235" s="177"/>
      <c r="N235" s="177">
        <f t="shared" si="36"/>
        <v>1</v>
      </c>
      <c r="O235" s="177">
        <f t="shared" si="28"/>
        <v>1</v>
      </c>
      <c r="P235" s="87" t="s">
        <v>124</v>
      </c>
      <c r="Q235" s="90">
        <f t="shared" si="37"/>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0"/>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4"/>
        <v>0.51249999999999996</v>
      </c>
      <c r="K236" s="183">
        <f>SUMIFS(Table1[Horas efetivas],Table1[Tabela],Plano_V3!E236,Table1[Campo],Plano_V3!F236)</f>
        <v>4.0999999999999996</v>
      </c>
      <c r="L236" s="183">
        <f t="shared" si="35"/>
        <v>0.51249999999999996</v>
      </c>
      <c r="M236" s="177"/>
      <c r="N236" s="177">
        <f t="shared" si="36"/>
        <v>1</v>
      </c>
      <c r="O236" s="177">
        <f t="shared" si="28"/>
        <v>1</v>
      </c>
      <c r="P236" s="87" t="s">
        <v>124</v>
      </c>
      <c r="Q236" s="90">
        <f t="shared" si="37"/>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0"/>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1"/>
        <v>0.51249999999999996</v>
      </c>
      <c r="K237" s="183">
        <f>SUMIFS(Table1[Horas efetivas],Table1[Tabela],Plano_V3!E237,Table1[Campo],Plano_V3!F237)</f>
        <v>4.0999999999999996</v>
      </c>
      <c r="L237" s="183">
        <f t="shared" si="32"/>
        <v>0.51249999999999996</v>
      </c>
      <c r="M237" s="177"/>
      <c r="N237" s="177">
        <f t="shared" si="33"/>
        <v>1</v>
      </c>
      <c r="O237" s="177">
        <f t="shared" si="28"/>
        <v>1</v>
      </c>
      <c r="P237" s="87" t="s">
        <v>124</v>
      </c>
      <c r="Q237" s="90">
        <f t="shared" si="29"/>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2267</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0"/>
        <v>PROPERTY_ENERGY_CERTIFICATECURRENT_ENERGY_RATING_PERCENTAGE</v>
      </c>
      <c r="B239" s="67"/>
      <c r="C239" s="68"/>
      <c r="D239" s="64" t="s">
        <v>40</v>
      </c>
      <c r="E239" s="66" t="s">
        <v>123</v>
      </c>
      <c r="F239" s="66" t="s">
        <v>1960</v>
      </c>
      <c r="G239" s="64" t="str">
        <f>INDEX(Auxiliar!$B$16:$B$24,MATCH(Plano_V3!H239,Auxiliar!$C$16:$C$24,0),1)</f>
        <v>1. Concluído</v>
      </c>
      <c r="H239" s="64">
        <f>VLOOKUP(A239,'Aux - pivots1'!$A:$B,2,0)</f>
        <v>1</v>
      </c>
      <c r="I239" s="183">
        <f>SUMIFS(Table1[Estimação (horas)],Table1[Tabela],Plano_V3!E239,Table1[Campo],Plano_V3!F239)</f>
        <v>4.0999999999999996</v>
      </c>
      <c r="J239" s="183">
        <f>I239/8</f>
        <v>0.51249999999999996</v>
      </c>
      <c r="K239" s="183">
        <f>SUMIFS(Table1[Horas efetivas],Table1[Tabela],Plano_V3!E239,Table1[Campo],Plano_V3!F239)</f>
        <v>4.0999999999999996</v>
      </c>
      <c r="L239" s="183">
        <f>K239/8</f>
        <v>0.51249999999999996</v>
      </c>
      <c r="M239" s="177"/>
      <c r="N239" s="177">
        <f>L239/J239</f>
        <v>1</v>
      </c>
      <c r="O239" s="177">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0"/>
        <v>PROPERTY_ENERGY_CERTIFICATEGPS_LATITUDE</v>
      </c>
      <c r="B240" s="67"/>
      <c r="C240" s="68"/>
      <c r="D240" s="64" t="s">
        <v>40</v>
      </c>
      <c r="E240" s="66" t="s">
        <v>123</v>
      </c>
      <c r="F240" s="66" t="s">
        <v>2438</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0"/>
        <v>PROPERTY_ENERGY_CERTIFICATEGPS_LONGITUDE</v>
      </c>
      <c r="B241" s="67"/>
      <c r="C241" s="68"/>
      <c r="D241" s="64" t="s">
        <v>40</v>
      </c>
      <c r="E241" s="66" t="s">
        <v>123</v>
      </c>
      <c r="F241" s="66" t="s">
        <v>2439</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0"/>
        <v>Re-testesn.a.</v>
      </c>
      <c r="B242" s="67" t="s">
        <v>26</v>
      </c>
      <c r="C242" s="68" t="s">
        <v>54</v>
      </c>
      <c r="D242" s="64" t="s">
        <v>40</v>
      </c>
      <c r="E242" s="66" t="s">
        <v>53</v>
      </c>
      <c r="F242" s="64" t="s">
        <v>38</v>
      </c>
      <c r="G242" s="64"/>
      <c r="H242" s="64"/>
      <c r="I242" s="183">
        <f>SUM(I75:I237)*$D$7</f>
        <v>93.100000000000293</v>
      </c>
      <c r="J242" s="183">
        <f>I242/8</f>
        <v>11.637500000000037</v>
      </c>
      <c r="K242" s="183">
        <f>SUM(K75:K237)*$D$7</f>
        <v>91.293750000000273</v>
      </c>
      <c r="L242" s="183">
        <f>K242/8</f>
        <v>11.411718750000034</v>
      </c>
      <c r="M242" s="177"/>
      <c r="N242" s="177">
        <f t="shared" si="33"/>
        <v>0.98059881847475816</v>
      </c>
      <c r="O242" s="177">
        <f t="shared" si="28"/>
        <v>0.98059881847475816</v>
      </c>
      <c r="P242" s="87"/>
      <c r="Q242" s="90">
        <f t="shared" si="29"/>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4.8">
      <c r="A243" s="29" t="str">
        <f t="shared" ref="A243:A274" si="38">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28"/>
        <v>#N/A</v>
      </c>
      <c r="P243" s="188" t="s">
        <v>1847</v>
      </c>
      <c r="Q243" s="90" t="e">
        <f t="shared" si="29"/>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38"/>
        <v>modesg_param_sfics_taxon_europeian.a.</v>
      </c>
      <c r="B244" s="67" t="s">
        <v>26</v>
      </c>
      <c r="C244" s="68" t="s">
        <v>181</v>
      </c>
      <c r="D244" s="64" t="s">
        <v>36</v>
      </c>
      <c r="E244" s="66" t="s">
        <v>2099</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39">I244/8</f>
        <v>1.0625</v>
      </c>
      <c r="K244" s="183">
        <f>SUMIFS(Table1[Horas efetivas],Table1[Tabela],Plano_V3!E244,Table1[Campo],Plano_V3!F244)</f>
        <v>2.125</v>
      </c>
      <c r="L244" s="183">
        <f>K244/8</f>
        <v>0.265625</v>
      </c>
      <c r="M244" s="177"/>
      <c r="N244" s="177">
        <f>L244/J244</f>
        <v>0.25</v>
      </c>
      <c r="O244" s="177">
        <f t="shared" si="28"/>
        <v>0.25</v>
      </c>
      <c r="P244" s="89" t="s">
        <v>39</v>
      </c>
      <c r="Q244" s="90">
        <f t="shared" si="29"/>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38"/>
        <v>modesg_param_sfics_taxon_europeiacod_regra</v>
      </c>
      <c r="B245" s="67" t="s">
        <v>26</v>
      </c>
      <c r="C245" s="68" t="s">
        <v>181</v>
      </c>
      <c r="D245" s="64" t="s">
        <v>40</v>
      </c>
      <c r="E245" s="66" t="s">
        <v>2099</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39"/>
        <v>#N/A</v>
      </c>
      <c r="K245" s="183" t="e">
        <f>SUMIFS(Table1[Horas efetivas],Table1[Tabela],Plano_V3!E245,Table1[Campo],Plano_V3!F245)</f>
        <v>#N/A</v>
      </c>
      <c r="L245" s="183" t="e">
        <f t="shared" ref="L245:L331" si="40">K245/8</f>
        <v>#N/A</v>
      </c>
      <c r="M245" s="177"/>
      <c r="N245" s="177" t="e">
        <f t="shared" ref="N245:N331" si="41">L245/J245</f>
        <v>#N/A</v>
      </c>
      <c r="O245" s="177" t="e">
        <f t="shared" si="28"/>
        <v>#N/A</v>
      </c>
      <c r="P245" s="89" t="s">
        <v>39</v>
      </c>
      <c r="Q245" s="90" t="e">
        <f t="shared" si="29"/>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38"/>
        <v>modesg_param_sfics_taxon_europeianivel</v>
      </c>
      <c r="B246" s="67" t="s">
        <v>26</v>
      </c>
      <c r="C246" s="68" t="s">
        <v>181</v>
      </c>
      <c r="D246" s="64" t="s">
        <v>40</v>
      </c>
      <c r="E246" s="66" t="s">
        <v>2099</v>
      </c>
      <c r="F246" s="64" t="s">
        <v>2411</v>
      </c>
      <c r="G246" s="64" t="str">
        <f>INDEX(Auxiliar!$B$16:$B$24,MATCH(Plano_V3!H246,Auxiliar!$C$16:$C$24,0),1)</f>
        <v xml:space="preserve">6. Em implementação </v>
      </c>
      <c r="H246" s="64">
        <f>VLOOKUP(A246,'Aux - pivots1'!$A:$B,2,0)</f>
        <v>7</v>
      </c>
      <c r="I246" s="183" t="e">
        <f>SUMIFS(Table1[Estimação (horas)],Table1[Tabela],Plano_V3!E246,Table1[Campo],Plano_V3!F246)</f>
        <v>#N/A</v>
      </c>
      <c r="J246" s="183" t="e">
        <f t="shared" si="39"/>
        <v>#N/A</v>
      </c>
      <c r="K246" s="183" t="e">
        <f>SUMIFS(Table1[Horas efetivas],Table1[Tabela],Plano_V3!E246,Table1[Campo],Plano_V3!F246)</f>
        <v>#N/A</v>
      </c>
      <c r="L246" s="183" t="e">
        <f t="shared" si="40"/>
        <v>#N/A</v>
      </c>
      <c r="M246" s="177"/>
      <c r="N246" s="177" t="e">
        <f t="shared" si="41"/>
        <v>#N/A</v>
      </c>
      <c r="O246" s="177" t="e">
        <f t="shared" si="28"/>
        <v>#N/A</v>
      </c>
      <c r="P246" s="89" t="s">
        <v>39</v>
      </c>
      <c r="Q246" s="90" t="e">
        <f t="shared" si="29"/>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38"/>
        <v>modesg_param_sfics_taxon_europeiagrupo_regra</v>
      </c>
      <c r="B247" s="67" t="s">
        <v>26</v>
      </c>
      <c r="C247" s="68" t="s">
        <v>181</v>
      </c>
      <c r="D247" s="64" t="s">
        <v>40</v>
      </c>
      <c r="E247" s="66" t="s">
        <v>2099</v>
      </c>
      <c r="F247" s="64" t="s">
        <v>2419</v>
      </c>
      <c r="G247" s="64" t="s">
        <v>2322</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2">U247&amp;V247</f>
        <v>#REF!</v>
      </c>
      <c r="R247" s="29" t="e">
        <f t="shared" si="42"/>
        <v>#REF!</v>
      </c>
      <c r="S247" s="29" t="e">
        <f t="shared" si="42"/>
        <v>#REF!</v>
      </c>
      <c r="T247" s="29" t="e">
        <f t="shared" si="42"/>
        <v>#REF!</v>
      </c>
      <c r="U247" s="29" t="e">
        <f t="shared" si="42"/>
        <v>#REF!</v>
      </c>
      <c r="V247" s="29" t="e">
        <f t="shared" si="42"/>
        <v>#REF!</v>
      </c>
      <c r="W247" s="29" t="e">
        <f t="shared" si="42"/>
        <v>#REF!</v>
      </c>
      <c r="X247" s="29" t="e">
        <f t="shared" si="42"/>
        <v>#REF!</v>
      </c>
      <c r="Y247" s="29" t="e">
        <f t="shared" si="42"/>
        <v>#REF!</v>
      </c>
      <c r="Z247" s="29" t="e">
        <f t="shared" si="42"/>
        <v>#REF!</v>
      </c>
      <c r="AA247" s="29" t="e">
        <f t="shared" si="42"/>
        <v>#REF!</v>
      </c>
      <c r="AB247" s="29" t="e">
        <f t="shared" si="42"/>
        <v>#REF!</v>
      </c>
      <c r="AC247" s="29" t="e">
        <f t="shared" si="42"/>
        <v>#REF!</v>
      </c>
      <c r="AD247" s="29" t="e">
        <f t="shared" si="42"/>
        <v>#REF!</v>
      </c>
      <c r="AE247" s="29" t="e">
        <f t="shared" si="42"/>
        <v>#REF!</v>
      </c>
      <c r="AF247" s="29" t="e">
        <f t="shared" si="42"/>
        <v>#REF!</v>
      </c>
      <c r="AG247" s="29" t="e">
        <f t="shared" si="42"/>
        <v>#REF!</v>
      </c>
      <c r="AH247" s="29" t="e">
        <f t="shared" si="42"/>
        <v>#REF!</v>
      </c>
      <c r="AI247" s="29" t="e">
        <f t="shared" si="42"/>
        <v>#REF!</v>
      </c>
      <c r="AJ247" s="29" t="e">
        <f t="shared" si="42"/>
        <v>#REF!</v>
      </c>
      <c r="AK247" s="29" t="e">
        <f t="shared" si="42"/>
        <v>#REF!</v>
      </c>
      <c r="AL247" s="29" t="e">
        <f t="shared" si="42"/>
        <v>#REF!</v>
      </c>
      <c r="AM247" s="29" t="e">
        <f t="shared" si="42"/>
        <v>#REF!</v>
      </c>
      <c r="AN247" s="29" t="e">
        <f t="shared" si="42"/>
        <v>#REF!</v>
      </c>
      <c r="AO247" s="29" t="e">
        <f t="shared" si="42"/>
        <v>#REF!</v>
      </c>
      <c r="AP247" s="29" t="e">
        <f t="shared" si="42"/>
        <v>#REF!</v>
      </c>
      <c r="AQ247" s="29" t="e">
        <f t="shared" si="42"/>
        <v>#REF!</v>
      </c>
      <c r="AR247" s="29" t="e">
        <f t="shared" si="42"/>
        <v>#REF!</v>
      </c>
      <c r="AS247" s="29" t="e">
        <f t="shared" si="42"/>
        <v>#REF!</v>
      </c>
      <c r="AT247" s="29" t="e">
        <f t="shared" si="42"/>
        <v>#REF!</v>
      </c>
      <c r="AU247" s="29" t="e">
        <f t="shared" si="42"/>
        <v>#REF!</v>
      </c>
      <c r="AV247" s="29" t="e">
        <f t="shared" si="42"/>
        <v>#REF!</v>
      </c>
      <c r="AW247" s="29" t="e">
        <f t="shared" si="42"/>
        <v>#REF!</v>
      </c>
      <c r="AX247" s="29" t="e">
        <f t="shared" si="42"/>
        <v>#REF!</v>
      </c>
      <c r="AY247" s="29" t="e">
        <f t="shared" si="42"/>
        <v>#REF!</v>
      </c>
      <c r="AZ247" s="29" t="e">
        <f t="shared" si="42"/>
        <v>#REF!</v>
      </c>
      <c r="BA247" s="29" t="e">
        <f t="shared" si="42"/>
        <v>#REF!</v>
      </c>
      <c r="BB247" s="29" t="e">
        <f t="shared" si="42"/>
        <v>#REF!</v>
      </c>
      <c r="BC247" s="29" t="e">
        <f t="shared" si="42"/>
        <v>#REF!</v>
      </c>
      <c r="BD247" s="29" t="e">
        <f t="shared" si="42"/>
        <v>#REF!</v>
      </c>
      <c r="BE247" s="29" t="e">
        <f t="shared" si="42"/>
        <v>#REF!</v>
      </c>
      <c r="BF247" s="29" t="e">
        <f t="shared" si="42"/>
        <v>#REF!</v>
      </c>
      <c r="BG247" s="29" t="e">
        <f t="shared" si="42"/>
        <v>#REF!</v>
      </c>
      <c r="BH247" s="29" t="e">
        <f t="shared" si="42"/>
        <v>#REF!</v>
      </c>
      <c r="BI247" s="29" t="e">
        <f t="shared" si="42"/>
        <v>#REF!</v>
      </c>
      <c r="BJ247" s="29" t="e">
        <f t="shared" si="42"/>
        <v>#REF!</v>
      </c>
      <c r="BK247" s="29" t="e">
        <f t="shared" si="42"/>
        <v>#REF!</v>
      </c>
      <c r="BL247" s="29" t="e">
        <f t="shared" si="42"/>
        <v>#REF!</v>
      </c>
      <c r="BM247" s="29" t="e">
        <f t="shared" si="42"/>
        <v>#REF!</v>
      </c>
      <c r="BN247" s="29" t="e">
        <f t="shared" si="42"/>
        <v>#REF!</v>
      </c>
      <c r="BO247" s="29" t="e">
        <f t="shared" si="42"/>
        <v>#REF!</v>
      </c>
      <c r="BP247" s="29" t="e">
        <f t="shared" si="42"/>
        <v>#REF!</v>
      </c>
      <c r="BQ247" s="29" t="e">
        <f t="shared" si="42"/>
        <v>#REF!</v>
      </c>
      <c r="BR247" s="29" t="e">
        <f t="shared" si="42"/>
        <v>#REF!</v>
      </c>
      <c r="BS247" s="29" t="e">
        <f t="shared" si="42"/>
        <v>#REF!</v>
      </c>
      <c r="BT247" s="29" t="e">
        <f t="shared" si="42"/>
        <v>#REF!</v>
      </c>
      <c r="BU247" s="29" t="e">
        <f t="shared" si="42"/>
        <v>#REF!</v>
      </c>
      <c r="BV247" s="29" t="e">
        <f t="shared" si="42"/>
        <v>#REF!</v>
      </c>
      <c r="BW247" s="29" t="e">
        <f t="shared" si="42"/>
        <v>#REF!</v>
      </c>
      <c r="BX247" s="29" t="e">
        <f t="shared" si="42"/>
        <v>#REF!</v>
      </c>
      <c r="BY247" s="29" t="e">
        <f t="shared" si="42"/>
        <v>#REF!</v>
      </c>
      <c r="BZ247" s="29" t="e">
        <f t="shared" si="42"/>
        <v>#REF!</v>
      </c>
      <c r="CA247" s="29" t="e">
        <f t="shared" si="42"/>
        <v>#REF!</v>
      </c>
      <c r="CB247" s="29" t="e">
        <f t="shared" si="42"/>
        <v>#REF!</v>
      </c>
      <c r="CC247" s="29" t="e">
        <f t="shared" ref="CC247:EN247" si="43">CG247&amp;CH247</f>
        <v>#REF!</v>
      </c>
      <c r="CD247" s="29" t="e">
        <f t="shared" si="43"/>
        <v>#REF!</v>
      </c>
      <c r="CE247" s="29" t="e">
        <f t="shared" si="43"/>
        <v>#REF!</v>
      </c>
      <c r="CF247" s="29" t="e">
        <f t="shared" si="43"/>
        <v>#REF!</v>
      </c>
      <c r="CG247" s="29" t="e">
        <f t="shared" si="43"/>
        <v>#REF!</v>
      </c>
      <c r="CH247" s="29" t="e">
        <f t="shared" si="43"/>
        <v>#REF!</v>
      </c>
      <c r="CI247" s="29" t="e">
        <f t="shared" si="43"/>
        <v>#REF!</v>
      </c>
      <c r="CJ247" s="29" t="e">
        <f t="shared" si="43"/>
        <v>#REF!</v>
      </c>
      <c r="CK247" s="29" t="e">
        <f t="shared" si="43"/>
        <v>#REF!</v>
      </c>
      <c r="CL247" s="29" t="e">
        <f t="shared" si="43"/>
        <v>#REF!</v>
      </c>
      <c r="CM247" s="29" t="e">
        <f t="shared" si="43"/>
        <v>#REF!</v>
      </c>
      <c r="CN247" s="29" t="e">
        <f t="shared" si="43"/>
        <v>#REF!</v>
      </c>
      <c r="CO247" s="29" t="e">
        <f t="shared" si="43"/>
        <v>#REF!</v>
      </c>
      <c r="CP247" s="29" t="e">
        <f t="shared" si="43"/>
        <v>#REF!</v>
      </c>
      <c r="CQ247" s="29" t="e">
        <f t="shared" si="43"/>
        <v>#REF!</v>
      </c>
      <c r="CR247" s="29" t="e">
        <f t="shared" si="43"/>
        <v>#REF!</v>
      </c>
      <c r="CS247" s="29" t="e">
        <f t="shared" si="43"/>
        <v>#REF!</v>
      </c>
      <c r="CT247" s="29" t="e">
        <f t="shared" si="43"/>
        <v>#REF!</v>
      </c>
      <c r="CU247" s="29" t="e">
        <f t="shared" si="43"/>
        <v>#REF!</v>
      </c>
      <c r="CV247" s="29" t="e">
        <f t="shared" si="43"/>
        <v>#REF!</v>
      </c>
      <c r="CW247" s="29" t="e">
        <f t="shared" si="43"/>
        <v>#REF!</v>
      </c>
      <c r="CX247" s="29" t="e">
        <f t="shared" si="43"/>
        <v>#REF!</v>
      </c>
      <c r="CY247" s="29" t="e">
        <f t="shared" si="43"/>
        <v>#REF!</v>
      </c>
      <c r="CZ247" s="29" t="e">
        <f t="shared" si="43"/>
        <v>#REF!</v>
      </c>
      <c r="DA247" s="29" t="e">
        <f t="shared" si="43"/>
        <v>#REF!</v>
      </c>
      <c r="DB247" s="29" t="e">
        <f t="shared" si="43"/>
        <v>#REF!</v>
      </c>
      <c r="DC247" s="29" t="e">
        <f t="shared" si="43"/>
        <v>#REF!</v>
      </c>
      <c r="DD247" s="29" t="e">
        <f t="shared" si="43"/>
        <v>#REF!</v>
      </c>
      <c r="DE247" s="29" t="e">
        <f t="shared" si="43"/>
        <v>#REF!</v>
      </c>
      <c r="DF247" s="29" t="e">
        <f t="shared" si="43"/>
        <v>#REF!</v>
      </c>
      <c r="DG247" s="29" t="e">
        <f t="shared" si="43"/>
        <v>#REF!</v>
      </c>
      <c r="DH247" s="29" t="e">
        <f t="shared" si="43"/>
        <v>#REF!</v>
      </c>
      <c r="DI247" s="29" t="e">
        <f t="shared" si="43"/>
        <v>#REF!</v>
      </c>
      <c r="DJ247" s="29" t="e">
        <f t="shared" si="43"/>
        <v>#REF!</v>
      </c>
      <c r="DK247" s="29" t="e">
        <f t="shared" si="43"/>
        <v>#REF!</v>
      </c>
      <c r="DL247" s="29" t="e">
        <f t="shared" si="43"/>
        <v>#REF!</v>
      </c>
      <c r="DM247" s="29" t="e">
        <f t="shared" si="43"/>
        <v>#REF!</v>
      </c>
      <c r="DN247" s="29" t="e">
        <f t="shared" si="43"/>
        <v>#REF!</v>
      </c>
      <c r="DO247" s="29" t="e">
        <f t="shared" si="43"/>
        <v>#REF!</v>
      </c>
      <c r="DP247" s="29" t="e">
        <f t="shared" si="43"/>
        <v>#REF!</v>
      </c>
      <c r="DQ247" s="29" t="e">
        <f t="shared" si="43"/>
        <v>#REF!</v>
      </c>
      <c r="DR247" s="29" t="e">
        <f t="shared" si="43"/>
        <v>#REF!</v>
      </c>
      <c r="DS247" s="29" t="e">
        <f t="shared" si="43"/>
        <v>#REF!</v>
      </c>
      <c r="DT247" s="29" t="e">
        <f t="shared" si="43"/>
        <v>#REF!</v>
      </c>
      <c r="DU247" s="29" t="e">
        <f t="shared" si="43"/>
        <v>#REF!</v>
      </c>
      <c r="DV247" s="29" t="e">
        <f t="shared" si="43"/>
        <v>#REF!</v>
      </c>
      <c r="DW247" s="29" t="e">
        <f t="shared" si="43"/>
        <v>#REF!</v>
      </c>
      <c r="DX247" s="29" t="e">
        <f t="shared" si="43"/>
        <v>#REF!</v>
      </c>
      <c r="DY247" s="29" t="e">
        <f t="shared" si="43"/>
        <v>#REF!</v>
      </c>
      <c r="DZ247" s="29" t="e">
        <f t="shared" si="43"/>
        <v>#REF!</v>
      </c>
      <c r="EA247" s="29" t="e">
        <f t="shared" si="43"/>
        <v>#REF!</v>
      </c>
      <c r="EB247" s="29" t="e">
        <f t="shared" si="43"/>
        <v>#REF!</v>
      </c>
      <c r="EC247" s="29" t="e">
        <f t="shared" si="43"/>
        <v>#REF!</v>
      </c>
      <c r="ED247" s="29" t="e">
        <f t="shared" si="43"/>
        <v>#REF!</v>
      </c>
      <c r="EE247" s="29" t="e">
        <f t="shared" si="43"/>
        <v>#REF!</v>
      </c>
      <c r="EF247" s="29" t="e">
        <f t="shared" si="43"/>
        <v>#REF!</v>
      </c>
      <c r="EG247" s="29" t="e">
        <f t="shared" si="43"/>
        <v>#REF!</v>
      </c>
      <c r="EH247" s="29" t="e">
        <f t="shared" si="43"/>
        <v>#REF!</v>
      </c>
      <c r="EI247" s="29" t="e">
        <f t="shared" si="43"/>
        <v>#REF!</v>
      </c>
      <c r="EJ247" s="29" t="e">
        <f t="shared" si="43"/>
        <v>#REF!</v>
      </c>
      <c r="EK247" s="29" t="e">
        <f t="shared" si="43"/>
        <v>#REF!</v>
      </c>
      <c r="EL247" s="29" t="e">
        <f t="shared" si="43"/>
        <v>#REF!</v>
      </c>
      <c r="EM247" s="29" t="e">
        <f t="shared" si="43"/>
        <v>#REF!</v>
      </c>
      <c r="EN247" s="29" t="e">
        <f t="shared" si="43"/>
        <v>#REF!</v>
      </c>
      <c r="EO247" s="29" t="e">
        <f t="shared" ref="EO247:GZ247" si="44">ES247&amp;ET247</f>
        <v>#REF!</v>
      </c>
      <c r="EP247" s="29" t="e">
        <f t="shared" si="44"/>
        <v>#REF!</v>
      </c>
      <c r="EQ247" s="29" t="e">
        <f t="shared" si="44"/>
        <v>#REF!</v>
      </c>
      <c r="ER247" s="29" t="e">
        <f t="shared" si="44"/>
        <v>#REF!</v>
      </c>
      <c r="ES247" s="29" t="e">
        <f t="shared" si="44"/>
        <v>#REF!</v>
      </c>
      <c r="ET247" s="29" t="e">
        <f t="shared" si="44"/>
        <v>#REF!</v>
      </c>
      <c r="EU247" s="29" t="e">
        <f t="shared" si="44"/>
        <v>#REF!</v>
      </c>
      <c r="EV247" s="29" t="e">
        <f t="shared" si="44"/>
        <v>#REF!</v>
      </c>
      <c r="EW247" s="29" t="e">
        <f t="shared" si="44"/>
        <v>#REF!</v>
      </c>
      <c r="EX247" s="29" t="e">
        <f t="shared" si="44"/>
        <v>#REF!</v>
      </c>
      <c r="EY247" s="29" t="e">
        <f t="shared" si="44"/>
        <v>#REF!</v>
      </c>
      <c r="EZ247" s="29" t="e">
        <f t="shared" si="44"/>
        <v>#REF!</v>
      </c>
      <c r="FA247" s="29" t="e">
        <f t="shared" si="44"/>
        <v>#REF!</v>
      </c>
      <c r="FB247" s="29" t="e">
        <f t="shared" si="44"/>
        <v>#REF!</v>
      </c>
      <c r="FC247" s="29" t="e">
        <f t="shared" si="44"/>
        <v>#REF!</v>
      </c>
      <c r="FD247" s="29" t="e">
        <f t="shared" si="44"/>
        <v>#REF!</v>
      </c>
      <c r="FE247" s="29" t="e">
        <f t="shared" si="44"/>
        <v>#REF!</v>
      </c>
      <c r="FF247" s="29" t="e">
        <f t="shared" si="44"/>
        <v>#REF!</v>
      </c>
      <c r="FG247" s="29" t="e">
        <f t="shared" si="44"/>
        <v>#REF!</v>
      </c>
      <c r="FH247" s="29" t="e">
        <f t="shared" si="44"/>
        <v>#REF!</v>
      </c>
      <c r="FI247" s="29" t="e">
        <f t="shared" si="44"/>
        <v>#REF!</v>
      </c>
      <c r="FJ247" s="29" t="e">
        <f t="shared" si="44"/>
        <v>#REF!</v>
      </c>
      <c r="FK247" s="29" t="e">
        <f t="shared" si="44"/>
        <v>#REF!</v>
      </c>
      <c r="FL247" s="29" t="e">
        <f t="shared" si="44"/>
        <v>#REF!</v>
      </c>
      <c r="FM247" s="29" t="e">
        <f t="shared" si="44"/>
        <v>#REF!</v>
      </c>
      <c r="FN247" s="29" t="e">
        <f t="shared" si="44"/>
        <v>#REF!</v>
      </c>
      <c r="FO247" s="29" t="e">
        <f t="shared" si="44"/>
        <v>#REF!</v>
      </c>
      <c r="FP247" s="29" t="e">
        <f t="shared" si="44"/>
        <v>#REF!</v>
      </c>
      <c r="FQ247" s="29" t="e">
        <f t="shared" si="44"/>
        <v>#REF!</v>
      </c>
      <c r="FR247" s="29" t="e">
        <f t="shared" si="44"/>
        <v>#REF!</v>
      </c>
      <c r="FS247" s="29" t="e">
        <f t="shared" si="44"/>
        <v>#REF!</v>
      </c>
      <c r="FT247" s="29" t="e">
        <f t="shared" si="44"/>
        <v>#REF!</v>
      </c>
      <c r="FU247" s="29" t="e">
        <f t="shared" si="44"/>
        <v>#REF!</v>
      </c>
      <c r="FV247" s="29" t="e">
        <f t="shared" si="44"/>
        <v>#REF!</v>
      </c>
      <c r="FW247" s="29" t="e">
        <f t="shared" si="44"/>
        <v>#REF!</v>
      </c>
      <c r="FX247" s="29" t="e">
        <f t="shared" si="44"/>
        <v>#REF!</v>
      </c>
      <c r="FY247" s="29" t="e">
        <f t="shared" si="44"/>
        <v>#REF!</v>
      </c>
      <c r="FZ247" s="29" t="e">
        <f t="shared" si="44"/>
        <v>#REF!</v>
      </c>
      <c r="GA247" s="29" t="e">
        <f t="shared" si="44"/>
        <v>#REF!</v>
      </c>
      <c r="GB247" s="29" t="e">
        <f t="shared" si="44"/>
        <v>#REF!</v>
      </c>
      <c r="GC247" s="29" t="e">
        <f t="shared" si="44"/>
        <v>#REF!</v>
      </c>
      <c r="GD247" s="29" t="e">
        <f t="shared" si="44"/>
        <v>#REF!</v>
      </c>
      <c r="GE247" s="29" t="e">
        <f t="shared" si="44"/>
        <v>#REF!</v>
      </c>
      <c r="GF247" s="29" t="e">
        <f t="shared" si="44"/>
        <v>#REF!</v>
      </c>
      <c r="GG247" s="29" t="e">
        <f t="shared" si="44"/>
        <v>#REF!</v>
      </c>
      <c r="GH247" s="29" t="e">
        <f t="shared" si="44"/>
        <v>#REF!</v>
      </c>
      <c r="GI247" s="29" t="e">
        <f t="shared" si="44"/>
        <v>#REF!</v>
      </c>
      <c r="GJ247" s="29" t="e">
        <f t="shared" si="44"/>
        <v>#REF!</v>
      </c>
      <c r="GK247" s="29" t="e">
        <f t="shared" si="44"/>
        <v>#REF!</v>
      </c>
      <c r="GL247" s="29" t="e">
        <f t="shared" si="44"/>
        <v>#REF!</v>
      </c>
      <c r="GM247" s="29" t="e">
        <f t="shared" si="44"/>
        <v>#REF!</v>
      </c>
      <c r="GN247" s="29" t="e">
        <f t="shared" si="44"/>
        <v>#REF!</v>
      </c>
      <c r="GO247" s="29" t="e">
        <f t="shared" si="44"/>
        <v>#REF!</v>
      </c>
      <c r="GP247" s="29" t="e">
        <f t="shared" si="44"/>
        <v>#REF!</v>
      </c>
      <c r="GQ247" s="29" t="e">
        <f t="shared" si="44"/>
        <v>#REF!</v>
      </c>
      <c r="GR247" s="29" t="e">
        <f t="shared" si="44"/>
        <v>#REF!</v>
      </c>
      <c r="GS247" s="29" t="e">
        <f t="shared" si="44"/>
        <v>#REF!</v>
      </c>
      <c r="GT247" s="29" t="e">
        <f t="shared" si="44"/>
        <v>#REF!</v>
      </c>
      <c r="GU247" s="29" t="e">
        <f t="shared" si="44"/>
        <v>#REF!</v>
      </c>
      <c r="GV247" s="29" t="e">
        <f t="shared" si="44"/>
        <v>#REF!</v>
      </c>
      <c r="GW247" s="29" t="e">
        <f t="shared" si="44"/>
        <v>#REF!</v>
      </c>
      <c r="GX247" s="29" t="e">
        <f t="shared" si="44"/>
        <v>#REF!</v>
      </c>
      <c r="GY247" s="29" t="e">
        <f t="shared" si="44"/>
        <v>#REF!</v>
      </c>
      <c r="GZ247" s="29" t="e">
        <f t="shared" si="44"/>
        <v>#REF!</v>
      </c>
      <c r="HA247" s="29" t="e">
        <f t="shared" ref="HA247:JL247" si="45">HE247&amp;HF247</f>
        <v>#REF!</v>
      </c>
      <c r="HB247" s="29" t="e">
        <f t="shared" si="45"/>
        <v>#REF!</v>
      </c>
      <c r="HC247" s="29" t="e">
        <f t="shared" si="45"/>
        <v>#REF!</v>
      </c>
      <c r="HD247" s="29" t="e">
        <f t="shared" si="45"/>
        <v>#REF!</v>
      </c>
      <c r="HE247" s="29" t="e">
        <f t="shared" si="45"/>
        <v>#REF!</v>
      </c>
      <c r="HF247" s="29" t="e">
        <f t="shared" si="45"/>
        <v>#REF!</v>
      </c>
      <c r="HG247" s="29" t="e">
        <f t="shared" si="45"/>
        <v>#REF!</v>
      </c>
      <c r="HH247" s="29" t="e">
        <f t="shared" si="45"/>
        <v>#REF!</v>
      </c>
      <c r="HI247" s="29" t="e">
        <f t="shared" si="45"/>
        <v>#REF!</v>
      </c>
      <c r="HJ247" s="29" t="e">
        <f t="shared" si="45"/>
        <v>#REF!</v>
      </c>
      <c r="HK247" s="29" t="e">
        <f t="shared" si="45"/>
        <v>#REF!</v>
      </c>
      <c r="HL247" s="29" t="e">
        <f t="shared" si="45"/>
        <v>#REF!</v>
      </c>
      <c r="HM247" s="29" t="e">
        <f t="shared" si="45"/>
        <v>#REF!</v>
      </c>
      <c r="HN247" s="29" t="e">
        <f t="shared" si="45"/>
        <v>#REF!</v>
      </c>
      <c r="HO247" s="29" t="e">
        <f t="shared" si="45"/>
        <v>#REF!</v>
      </c>
      <c r="HP247" s="29" t="e">
        <f t="shared" si="45"/>
        <v>#REF!</v>
      </c>
      <c r="HQ247" s="29" t="e">
        <f t="shared" si="45"/>
        <v>#REF!</v>
      </c>
      <c r="HR247" s="29" t="e">
        <f t="shared" si="45"/>
        <v>#REF!</v>
      </c>
      <c r="HS247" s="29" t="e">
        <f t="shared" si="45"/>
        <v>#REF!</v>
      </c>
      <c r="HT247" s="29" t="e">
        <f t="shared" si="45"/>
        <v>#REF!</v>
      </c>
      <c r="HU247" s="29" t="e">
        <f t="shared" si="45"/>
        <v>#REF!</v>
      </c>
      <c r="HV247" s="29" t="e">
        <f t="shared" si="45"/>
        <v>#REF!</v>
      </c>
      <c r="HW247" s="29" t="e">
        <f t="shared" si="45"/>
        <v>#REF!</v>
      </c>
      <c r="HX247" s="29" t="e">
        <f t="shared" si="45"/>
        <v>#REF!</v>
      </c>
      <c r="HY247" s="29" t="e">
        <f t="shared" si="45"/>
        <v>#REF!</v>
      </c>
      <c r="HZ247" s="29" t="e">
        <f t="shared" si="45"/>
        <v>#REF!</v>
      </c>
      <c r="IA247" s="29" t="e">
        <f t="shared" si="45"/>
        <v>#REF!</v>
      </c>
      <c r="IB247" s="29" t="e">
        <f t="shared" si="45"/>
        <v>#REF!</v>
      </c>
      <c r="IC247" s="29" t="e">
        <f t="shared" si="45"/>
        <v>#REF!</v>
      </c>
      <c r="ID247" s="29" t="e">
        <f t="shared" si="45"/>
        <v>#REF!</v>
      </c>
      <c r="IE247" s="29" t="e">
        <f t="shared" si="45"/>
        <v>#REF!</v>
      </c>
      <c r="IF247" s="29" t="e">
        <f t="shared" si="45"/>
        <v>#REF!</v>
      </c>
      <c r="IG247" s="29" t="e">
        <f t="shared" si="45"/>
        <v>#REF!</v>
      </c>
      <c r="IH247" s="29" t="e">
        <f t="shared" si="45"/>
        <v>#REF!</v>
      </c>
      <c r="II247" s="29" t="e">
        <f t="shared" si="45"/>
        <v>#REF!</v>
      </c>
      <c r="IJ247" s="29" t="e">
        <f t="shared" si="45"/>
        <v>#REF!</v>
      </c>
      <c r="IK247" s="29" t="e">
        <f t="shared" si="45"/>
        <v>#REF!</v>
      </c>
      <c r="IL247" s="29" t="e">
        <f t="shared" si="45"/>
        <v>#REF!</v>
      </c>
      <c r="IM247" s="29" t="e">
        <f t="shared" si="45"/>
        <v>#REF!</v>
      </c>
      <c r="IN247" s="29" t="e">
        <f t="shared" si="45"/>
        <v>#REF!</v>
      </c>
      <c r="IO247" s="29" t="e">
        <f t="shared" si="45"/>
        <v>#REF!</v>
      </c>
      <c r="IP247" s="29" t="e">
        <f t="shared" si="45"/>
        <v>#REF!</v>
      </c>
      <c r="IQ247" s="29" t="e">
        <f t="shared" si="45"/>
        <v>#REF!</v>
      </c>
      <c r="IR247" s="29" t="e">
        <f t="shared" si="45"/>
        <v>#REF!</v>
      </c>
      <c r="IS247" s="29" t="e">
        <f t="shared" si="45"/>
        <v>#REF!</v>
      </c>
      <c r="IT247" s="29" t="e">
        <f t="shared" si="45"/>
        <v>#REF!</v>
      </c>
      <c r="IU247" s="29" t="e">
        <f t="shared" si="45"/>
        <v>#REF!</v>
      </c>
      <c r="IV247" s="29" t="e">
        <f t="shared" si="45"/>
        <v>#REF!</v>
      </c>
      <c r="IW247" s="29" t="e">
        <f t="shared" si="45"/>
        <v>#REF!</v>
      </c>
      <c r="IX247" s="29" t="e">
        <f t="shared" si="45"/>
        <v>#REF!</v>
      </c>
      <c r="IY247" s="29" t="e">
        <f t="shared" si="45"/>
        <v>#REF!</v>
      </c>
      <c r="IZ247" s="29" t="e">
        <f t="shared" si="45"/>
        <v>#REF!</v>
      </c>
      <c r="JA247" s="29" t="e">
        <f t="shared" si="45"/>
        <v>#REF!</v>
      </c>
      <c r="JB247" s="29" t="e">
        <f t="shared" si="45"/>
        <v>#REF!</v>
      </c>
      <c r="JC247" s="29" t="e">
        <f t="shared" si="45"/>
        <v>#REF!</v>
      </c>
      <c r="JD247" s="29" t="e">
        <f t="shared" si="45"/>
        <v>#REF!</v>
      </c>
      <c r="JE247" s="29" t="e">
        <f t="shared" si="45"/>
        <v>#REF!</v>
      </c>
      <c r="JF247" s="29" t="e">
        <f t="shared" si="45"/>
        <v>#REF!</v>
      </c>
      <c r="JG247" s="29" t="e">
        <f t="shared" si="45"/>
        <v>#REF!</v>
      </c>
      <c r="JH247" s="29" t="e">
        <f t="shared" si="45"/>
        <v>#REF!</v>
      </c>
      <c r="JI247" s="29" t="e">
        <f t="shared" si="45"/>
        <v>#REF!</v>
      </c>
      <c r="JJ247" s="29" t="e">
        <f t="shared" si="45"/>
        <v>#REF!</v>
      </c>
      <c r="JK247" s="29" t="e">
        <f t="shared" si="45"/>
        <v>#REF!</v>
      </c>
      <c r="JL247" s="29" t="e">
        <f t="shared" si="45"/>
        <v>#REF!</v>
      </c>
      <c r="JM247" s="29" t="e">
        <f t="shared" ref="JM247:LX247" si="46">JQ247&amp;JR247</f>
        <v>#REF!</v>
      </c>
      <c r="JN247" s="29" t="e">
        <f t="shared" si="46"/>
        <v>#REF!</v>
      </c>
      <c r="JO247" s="29" t="e">
        <f t="shared" si="46"/>
        <v>#REF!</v>
      </c>
      <c r="JP247" s="29" t="e">
        <f t="shared" si="46"/>
        <v>#REF!</v>
      </c>
      <c r="JQ247" s="29" t="e">
        <f t="shared" si="46"/>
        <v>#REF!</v>
      </c>
      <c r="JR247" s="29" t="e">
        <f t="shared" si="46"/>
        <v>#REF!</v>
      </c>
      <c r="JS247" s="29" t="e">
        <f t="shared" si="46"/>
        <v>#REF!</v>
      </c>
      <c r="JT247" s="29" t="e">
        <f t="shared" si="46"/>
        <v>#REF!</v>
      </c>
      <c r="JU247" s="29" t="e">
        <f t="shared" si="46"/>
        <v>#REF!</v>
      </c>
      <c r="JV247" s="29" t="e">
        <f t="shared" si="46"/>
        <v>#REF!</v>
      </c>
      <c r="JW247" s="29" t="e">
        <f t="shared" si="46"/>
        <v>#REF!</v>
      </c>
      <c r="JX247" s="29" t="e">
        <f t="shared" si="46"/>
        <v>#REF!</v>
      </c>
      <c r="JY247" s="29" t="e">
        <f t="shared" si="46"/>
        <v>#REF!</v>
      </c>
      <c r="JZ247" s="29" t="e">
        <f t="shared" si="46"/>
        <v>#REF!</v>
      </c>
      <c r="KA247" s="29" t="e">
        <f t="shared" si="46"/>
        <v>#REF!</v>
      </c>
      <c r="KB247" s="29" t="e">
        <f t="shared" si="46"/>
        <v>#REF!</v>
      </c>
      <c r="KC247" s="29" t="e">
        <f t="shared" si="46"/>
        <v>#REF!</v>
      </c>
      <c r="KD247" s="29" t="e">
        <f t="shared" si="46"/>
        <v>#REF!</v>
      </c>
      <c r="KE247" s="29" t="e">
        <f t="shared" si="46"/>
        <v>#REF!</v>
      </c>
      <c r="KF247" s="29" t="e">
        <f t="shared" si="46"/>
        <v>#REF!</v>
      </c>
      <c r="KG247" s="29" t="e">
        <f t="shared" si="46"/>
        <v>#REF!</v>
      </c>
      <c r="KH247" s="29" t="e">
        <f t="shared" si="46"/>
        <v>#REF!</v>
      </c>
      <c r="KI247" s="29" t="e">
        <f t="shared" si="46"/>
        <v>#REF!</v>
      </c>
      <c r="KJ247" s="29" t="e">
        <f t="shared" si="46"/>
        <v>#REF!</v>
      </c>
      <c r="KK247" s="29" t="e">
        <f t="shared" si="46"/>
        <v>#REF!</v>
      </c>
      <c r="KL247" s="29" t="e">
        <f t="shared" si="46"/>
        <v>#REF!</v>
      </c>
      <c r="KM247" s="29" t="e">
        <f t="shared" si="46"/>
        <v>#REF!</v>
      </c>
      <c r="KN247" s="29" t="e">
        <f t="shared" si="46"/>
        <v>#REF!</v>
      </c>
      <c r="KO247" s="29" t="e">
        <f t="shared" si="46"/>
        <v>#REF!</v>
      </c>
      <c r="KP247" s="29" t="e">
        <f t="shared" si="46"/>
        <v>#REF!</v>
      </c>
      <c r="KQ247" s="29" t="e">
        <f t="shared" si="46"/>
        <v>#REF!</v>
      </c>
      <c r="KR247" s="29" t="e">
        <f t="shared" si="46"/>
        <v>#REF!</v>
      </c>
      <c r="KS247" s="29" t="e">
        <f t="shared" si="46"/>
        <v>#REF!</v>
      </c>
      <c r="KT247" s="29" t="e">
        <f t="shared" si="46"/>
        <v>#REF!</v>
      </c>
      <c r="KU247" s="29" t="e">
        <f t="shared" si="46"/>
        <v>#REF!</v>
      </c>
      <c r="KV247" s="29" t="e">
        <f t="shared" si="46"/>
        <v>#REF!</v>
      </c>
      <c r="KW247" s="29" t="e">
        <f t="shared" si="46"/>
        <v>#REF!</v>
      </c>
      <c r="KX247" s="29" t="e">
        <f t="shared" si="46"/>
        <v>#REF!</v>
      </c>
      <c r="KY247" s="29" t="e">
        <f t="shared" si="46"/>
        <v>#REF!</v>
      </c>
      <c r="KZ247" s="29" t="e">
        <f t="shared" si="46"/>
        <v>#REF!</v>
      </c>
      <c r="LA247" s="29" t="e">
        <f t="shared" si="46"/>
        <v>#REF!</v>
      </c>
      <c r="LB247" s="29" t="e">
        <f t="shared" si="46"/>
        <v>#REF!</v>
      </c>
      <c r="LC247" s="29" t="e">
        <f t="shared" si="46"/>
        <v>#REF!</v>
      </c>
      <c r="LD247" s="29" t="e">
        <f t="shared" si="46"/>
        <v>#REF!</v>
      </c>
      <c r="LE247" s="29" t="e">
        <f t="shared" si="46"/>
        <v>#REF!</v>
      </c>
      <c r="LF247" s="29" t="e">
        <f t="shared" si="46"/>
        <v>#REF!</v>
      </c>
      <c r="LG247" s="29" t="e">
        <f t="shared" si="46"/>
        <v>#REF!</v>
      </c>
      <c r="LH247" s="29" t="e">
        <f t="shared" si="46"/>
        <v>#REF!</v>
      </c>
      <c r="LI247" s="29" t="e">
        <f t="shared" si="46"/>
        <v>#REF!</v>
      </c>
      <c r="LJ247" s="29" t="e">
        <f t="shared" si="46"/>
        <v>#REF!</v>
      </c>
      <c r="LK247" s="29" t="e">
        <f t="shared" si="46"/>
        <v>#REF!</v>
      </c>
      <c r="LL247" s="29" t="e">
        <f t="shared" si="46"/>
        <v>#REF!</v>
      </c>
      <c r="LM247" s="29" t="e">
        <f t="shared" si="46"/>
        <v>#REF!</v>
      </c>
      <c r="LN247" s="29" t="e">
        <f t="shared" si="46"/>
        <v>#REF!</v>
      </c>
      <c r="LO247" s="29" t="e">
        <f t="shared" si="46"/>
        <v>#REF!</v>
      </c>
      <c r="LP247" s="29" t="e">
        <f t="shared" si="46"/>
        <v>#REF!</v>
      </c>
      <c r="LQ247" s="29" t="e">
        <f t="shared" si="46"/>
        <v>#REF!</v>
      </c>
      <c r="LR247" s="29" t="e">
        <f t="shared" si="46"/>
        <v>#REF!</v>
      </c>
      <c r="LS247" s="29" t="e">
        <f t="shared" si="46"/>
        <v>#REF!</v>
      </c>
      <c r="LT247" s="29" t="e">
        <f t="shared" si="46"/>
        <v>#REF!</v>
      </c>
      <c r="LU247" s="29" t="e">
        <f t="shared" si="46"/>
        <v>#REF!</v>
      </c>
      <c r="LV247" s="29" t="e">
        <f t="shared" si="46"/>
        <v>#REF!</v>
      </c>
      <c r="LW247" s="29" t="e">
        <f t="shared" si="46"/>
        <v>#REF!</v>
      </c>
      <c r="LX247" s="29" t="e">
        <f t="shared" si="46"/>
        <v>#REF!</v>
      </c>
      <c r="LY247" s="29" t="e">
        <f t="shared" ref="LY247:OJ247" si="47">MC247&amp;MD247</f>
        <v>#REF!</v>
      </c>
      <c r="LZ247" s="29" t="e">
        <f t="shared" si="47"/>
        <v>#REF!</v>
      </c>
      <c r="MA247" s="29" t="e">
        <f t="shared" si="47"/>
        <v>#REF!</v>
      </c>
      <c r="MB247" s="29" t="e">
        <f t="shared" si="47"/>
        <v>#REF!</v>
      </c>
      <c r="MC247" s="29" t="e">
        <f t="shared" si="47"/>
        <v>#REF!</v>
      </c>
      <c r="MD247" s="29" t="e">
        <f t="shared" si="47"/>
        <v>#REF!</v>
      </c>
      <c r="ME247" s="29" t="e">
        <f t="shared" si="47"/>
        <v>#REF!</v>
      </c>
      <c r="MF247" s="29" t="e">
        <f t="shared" si="47"/>
        <v>#REF!</v>
      </c>
      <c r="MG247" s="29" t="e">
        <f t="shared" si="47"/>
        <v>#REF!</v>
      </c>
      <c r="MH247" s="29" t="e">
        <f t="shared" si="47"/>
        <v>#REF!</v>
      </c>
      <c r="MI247" s="29" t="e">
        <f t="shared" si="47"/>
        <v>#REF!</v>
      </c>
      <c r="MJ247" s="29" t="e">
        <f t="shared" si="47"/>
        <v>#REF!</v>
      </c>
      <c r="MK247" s="29" t="e">
        <f t="shared" si="47"/>
        <v>#REF!</v>
      </c>
      <c r="ML247" s="29" t="e">
        <f t="shared" si="47"/>
        <v>#REF!</v>
      </c>
      <c r="MM247" s="29" t="e">
        <f t="shared" si="47"/>
        <v>#REF!</v>
      </c>
      <c r="MN247" s="29" t="e">
        <f t="shared" si="47"/>
        <v>#REF!</v>
      </c>
      <c r="MO247" s="29" t="e">
        <f t="shared" si="47"/>
        <v>#REF!</v>
      </c>
      <c r="MP247" s="29" t="e">
        <f t="shared" si="47"/>
        <v>#REF!</v>
      </c>
      <c r="MQ247" s="29" t="e">
        <f t="shared" si="47"/>
        <v>#REF!</v>
      </c>
      <c r="MR247" s="29" t="e">
        <f t="shared" si="47"/>
        <v>#REF!</v>
      </c>
      <c r="MS247" s="29" t="e">
        <f t="shared" si="47"/>
        <v>#REF!</v>
      </c>
      <c r="MT247" s="29" t="e">
        <f t="shared" si="47"/>
        <v>#REF!</v>
      </c>
      <c r="MU247" s="29" t="e">
        <f t="shared" si="47"/>
        <v>#REF!</v>
      </c>
      <c r="MV247" s="29" t="e">
        <f t="shared" si="47"/>
        <v>#REF!</v>
      </c>
      <c r="MW247" s="29" t="e">
        <f t="shared" si="47"/>
        <v>#REF!</v>
      </c>
      <c r="MX247" s="29" t="e">
        <f t="shared" si="47"/>
        <v>#REF!</v>
      </c>
      <c r="MY247" s="29" t="e">
        <f t="shared" si="47"/>
        <v>#REF!</v>
      </c>
      <c r="MZ247" s="29" t="e">
        <f t="shared" si="47"/>
        <v>#REF!</v>
      </c>
      <c r="NA247" s="29" t="e">
        <f t="shared" si="47"/>
        <v>#REF!</v>
      </c>
      <c r="NB247" s="29" t="e">
        <f t="shared" si="47"/>
        <v>#REF!</v>
      </c>
      <c r="NC247" s="29" t="e">
        <f t="shared" si="47"/>
        <v>#REF!</v>
      </c>
      <c r="ND247" s="29" t="e">
        <f t="shared" si="47"/>
        <v>#REF!</v>
      </c>
      <c r="NE247" s="29" t="e">
        <f t="shared" si="47"/>
        <v>#REF!</v>
      </c>
      <c r="NF247" s="29" t="e">
        <f t="shared" si="47"/>
        <v>#REF!</v>
      </c>
      <c r="NG247" s="29" t="e">
        <f t="shared" si="47"/>
        <v>#REF!</v>
      </c>
      <c r="NH247" s="29" t="e">
        <f t="shared" si="47"/>
        <v>#REF!</v>
      </c>
      <c r="NI247" s="29" t="e">
        <f t="shared" si="47"/>
        <v>#REF!</v>
      </c>
      <c r="NJ247" s="29" t="e">
        <f t="shared" si="47"/>
        <v>#REF!</v>
      </c>
      <c r="NK247" s="29" t="e">
        <f t="shared" si="47"/>
        <v>#REF!</v>
      </c>
      <c r="NL247" s="29" t="e">
        <f t="shared" si="47"/>
        <v>#REF!</v>
      </c>
      <c r="NM247" s="29" t="e">
        <f t="shared" si="47"/>
        <v>#REF!</v>
      </c>
      <c r="NN247" s="29" t="e">
        <f t="shared" si="47"/>
        <v>#REF!</v>
      </c>
      <c r="NO247" s="29" t="e">
        <f t="shared" si="47"/>
        <v>#REF!</v>
      </c>
      <c r="NP247" s="29" t="e">
        <f t="shared" si="47"/>
        <v>#REF!</v>
      </c>
      <c r="NQ247" s="29" t="e">
        <f t="shared" si="47"/>
        <v>#REF!</v>
      </c>
      <c r="NR247" s="29" t="e">
        <f t="shared" si="47"/>
        <v>#REF!</v>
      </c>
      <c r="NS247" s="29" t="e">
        <f t="shared" si="47"/>
        <v>#REF!</v>
      </c>
      <c r="NT247" s="29" t="e">
        <f t="shared" si="47"/>
        <v>#REF!</v>
      </c>
      <c r="NU247" s="29" t="e">
        <f t="shared" si="47"/>
        <v>#REF!</v>
      </c>
      <c r="NV247" s="29" t="e">
        <f t="shared" si="47"/>
        <v>#REF!</v>
      </c>
      <c r="NW247" s="29" t="e">
        <f t="shared" si="47"/>
        <v>#REF!</v>
      </c>
      <c r="NX247" s="29" t="e">
        <f t="shared" si="47"/>
        <v>#REF!</v>
      </c>
      <c r="NY247" s="29" t="e">
        <f t="shared" si="47"/>
        <v>#REF!</v>
      </c>
      <c r="NZ247" s="29" t="e">
        <f t="shared" si="47"/>
        <v>#REF!</v>
      </c>
      <c r="OA247" s="29" t="e">
        <f t="shared" si="47"/>
        <v>#REF!</v>
      </c>
      <c r="OB247" s="29" t="e">
        <f t="shared" si="47"/>
        <v>#REF!</v>
      </c>
      <c r="OC247" s="29" t="e">
        <f t="shared" si="47"/>
        <v>#REF!</v>
      </c>
      <c r="OD247" s="29" t="e">
        <f t="shared" si="47"/>
        <v>#REF!</v>
      </c>
      <c r="OE247" s="29" t="e">
        <f t="shared" si="47"/>
        <v>#REF!</v>
      </c>
      <c r="OF247" s="29" t="e">
        <f t="shared" si="47"/>
        <v>#REF!</v>
      </c>
      <c r="OG247" s="29" t="e">
        <f t="shared" si="47"/>
        <v>#REF!</v>
      </c>
      <c r="OH247" s="29" t="e">
        <f t="shared" si="47"/>
        <v>#REF!</v>
      </c>
      <c r="OI247" s="29" t="e">
        <f t="shared" si="47"/>
        <v>#REF!</v>
      </c>
      <c r="OJ247" s="29" t="e">
        <f t="shared" si="47"/>
        <v>#REF!</v>
      </c>
      <c r="OK247" s="29" t="e">
        <f t="shared" ref="OK247:QV247" si="48">OO247&amp;OP247</f>
        <v>#REF!</v>
      </c>
      <c r="OL247" s="29" t="e">
        <f t="shared" si="48"/>
        <v>#REF!</v>
      </c>
      <c r="OM247" s="29" t="e">
        <f t="shared" si="48"/>
        <v>#REF!</v>
      </c>
      <c r="ON247" s="29" t="e">
        <f t="shared" si="48"/>
        <v>#REF!</v>
      </c>
      <c r="OO247" s="29" t="e">
        <f t="shared" si="48"/>
        <v>#REF!</v>
      </c>
      <c r="OP247" s="29" t="e">
        <f t="shared" si="48"/>
        <v>#REF!</v>
      </c>
      <c r="OQ247" s="29" t="e">
        <f t="shared" si="48"/>
        <v>#REF!</v>
      </c>
      <c r="OR247" s="29" t="e">
        <f t="shared" si="48"/>
        <v>#REF!</v>
      </c>
      <c r="OS247" s="29" t="e">
        <f t="shared" si="48"/>
        <v>#REF!</v>
      </c>
      <c r="OT247" s="29" t="e">
        <f t="shared" si="48"/>
        <v>#REF!</v>
      </c>
      <c r="OU247" s="29" t="e">
        <f t="shared" si="48"/>
        <v>#REF!</v>
      </c>
      <c r="OV247" s="29" t="e">
        <f t="shared" si="48"/>
        <v>#REF!</v>
      </c>
      <c r="OW247" s="29" t="e">
        <f t="shared" si="48"/>
        <v>#REF!</v>
      </c>
      <c r="OX247" s="29" t="e">
        <f t="shared" si="48"/>
        <v>#REF!</v>
      </c>
      <c r="OY247" s="29" t="e">
        <f t="shared" si="48"/>
        <v>#REF!</v>
      </c>
      <c r="OZ247" s="29" t="e">
        <f t="shared" si="48"/>
        <v>#REF!</v>
      </c>
      <c r="PA247" s="29" t="e">
        <f t="shared" si="48"/>
        <v>#REF!</v>
      </c>
      <c r="PB247" s="29" t="e">
        <f t="shared" si="48"/>
        <v>#REF!</v>
      </c>
      <c r="PC247" s="29" t="e">
        <f t="shared" si="48"/>
        <v>#REF!</v>
      </c>
      <c r="PD247" s="29" t="e">
        <f t="shared" si="48"/>
        <v>#REF!</v>
      </c>
      <c r="PE247" s="29" t="e">
        <f t="shared" si="48"/>
        <v>#REF!</v>
      </c>
      <c r="PF247" s="29" t="e">
        <f t="shared" si="48"/>
        <v>#REF!</v>
      </c>
      <c r="PG247" s="29" t="e">
        <f t="shared" si="48"/>
        <v>#REF!</v>
      </c>
      <c r="PH247" s="29" t="e">
        <f t="shared" si="48"/>
        <v>#REF!</v>
      </c>
      <c r="PI247" s="29" t="e">
        <f t="shared" si="48"/>
        <v>#REF!</v>
      </c>
      <c r="PJ247" s="29" t="e">
        <f t="shared" si="48"/>
        <v>#REF!</v>
      </c>
      <c r="PK247" s="29" t="e">
        <f t="shared" si="48"/>
        <v>#REF!</v>
      </c>
      <c r="PL247" s="29" t="e">
        <f t="shared" si="48"/>
        <v>#REF!</v>
      </c>
      <c r="PM247" s="29" t="e">
        <f t="shared" si="48"/>
        <v>#REF!</v>
      </c>
      <c r="PN247" s="29" t="e">
        <f t="shared" si="48"/>
        <v>#REF!</v>
      </c>
      <c r="PO247" s="29" t="e">
        <f t="shared" si="48"/>
        <v>#REF!</v>
      </c>
      <c r="PP247" s="29" t="e">
        <f t="shared" si="48"/>
        <v>#REF!</v>
      </c>
      <c r="PQ247" s="29" t="e">
        <f t="shared" si="48"/>
        <v>#REF!</v>
      </c>
      <c r="PR247" s="29" t="e">
        <f t="shared" si="48"/>
        <v>#REF!</v>
      </c>
      <c r="PS247" s="29" t="e">
        <f t="shared" si="48"/>
        <v>#REF!</v>
      </c>
      <c r="PT247" s="29" t="e">
        <f t="shared" si="48"/>
        <v>#REF!</v>
      </c>
      <c r="PU247" s="29" t="e">
        <f t="shared" si="48"/>
        <v>#REF!</v>
      </c>
      <c r="PV247" s="29" t="e">
        <f t="shared" si="48"/>
        <v>#REF!</v>
      </c>
      <c r="PW247" s="29" t="e">
        <f t="shared" si="48"/>
        <v>#REF!</v>
      </c>
      <c r="PX247" s="29" t="e">
        <f t="shared" si="48"/>
        <v>#REF!</v>
      </c>
      <c r="PY247" s="29" t="e">
        <f t="shared" si="48"/>
        <v>#REF!</v>
      </c>
      <c r="PZ247" s="29" t="e">
        <f t="shared" si="48"/>
        <v>#REF!</v>
      </c>
      <c r="QA247" s="29" t="e">
        <f t="shared" si="48"/>
        <v>#REF!</v>
      </c>
      <c r="QB247" s="29" t="e">
        <f t="shared" si="48"/>
        <v>#REF!</v>
      </c>
      <c r="QC247" s="29" t="e">
        <f t="shared" si="48"/>
        <v>#REF!</v>
      </c>
      <c r="QD247" s="29" t="e">
        <f t="shared" si="48"/>
        <v>#REF!</v>
      </c>
      <c r="QE247" s="29" t="e">
        <f t="shared" si="48"/>
        <v>#REF!</v>
      </c>
      <c r="QF247" s="29" t="e">
        <f t="shared" si="48"/>
        <v>#REF!</v>
      </c>
      <c r="QG247" s="29" t="e">
        <f t="shared" si="48"/>
        <v>#REF!</v>
      </c>
      <c r="QH247" s="29" t="e">
        <f t="shared" si="48"/>
        <v>#REF!</v>
      </c>
      <c r="QI247" s="29" t="e">
        <f t="shared" si="48"/>
        <v>#REF!</v>
      </c>
      <c r="QJ247" s="29" t="e">
        <f t="shared" si="48"/>
        <v>#REF!</v>
      </c>
      <c r="QK247" s="29" t="e">
        <f t="shared" si="48"/>
        <v>#REF!</v>
      </c>
      <c r="QL247" s="29" t="e">
        <f t="shared" si="48"/>
        <v>#REF!</v>
      </c>
      <c r="QM247" s="29" t="e">
        <f t="shared" si="48"/>
        <v>#REF!</v>
      </c>
      <c r="QN247" s="29" t="e">
        <f t="shared" si="48"/>
        <v>#REF!</v>
      </c>
      <c r="QO247" s="29" t="e">
        <f t="shared" si="48"/>
        <v>#REF!</v>
      </c>
      <c r="QP247" s="29" t="e">
        <f t="shared" si="48"/>
        <v>#REF!</v>
      </c>
      <c r="QQ247" s="29" t="e">
        <f t="shared" si="48"/>
        <v>#REF!</v>
      </c>
      <c r="QR247" s="29" t="e">
        <f t="shared" si="48"/>
        <v>#REF!</v>
      </c>
      <c r="QS247" s="29" t="e">
        <f t="shared" si="48"/>
        <v>#REF!</v>
      </c>
      <c r="QT247" s="29" t="e">
        <f t="shared" si="48"/>
        <v>#REF!</v>
      </c>
      <c r="QU247" s="29" t="e">
        <f t="shared" si="48"/>
        <v>#REF!</v>
      </c>
      <c r="QV247" s="29" t="e">
        <f t="shared" si="48"/>
        <v>#REF!</v>
      </c>
      <c r="QW247" s="29" t="e">
        <f t="shared" ref="QW247:TH247" si="49">RA247&amp;RB247</f>
        <v>#REF!</v>
      </c>
      <c r="QX247" s="29" t="e">
        <f t="shared" si="49"/>
        <v>#REF!</v>
      </c>
      <c r="QY247" s="29" t="e">
        <f t="shared" si="49"/>
        <v>#REF!</v>
      </c>
      <c r="QZ247" s="29" t="e">
        <f t="shared" si="49"/>
        <v>#REF!</v>
      </c>
      <c r="RA247" s="29" t="e">
        <f t="shared" si="49"/>
        <v>#REF!</v>
      </c>
      <c r="RB247" s="29" t="e">
        <f t="shared" si="49"/>
        <v>#REF!</v>
      </c>
      <c r="RC247" s="29" t="e">
        <f t="shared" si="49"/>
        <v>#REF!</v>
      </c>
      <c r="RD247" s="29" t="e">
        <f t="shared" si="49"/>
        <v>#REF!</v>
      </c>
      <c r="RE247" s="29" t="e">
        <f t="shared" si="49"/>
        <v>#REF!</v>
      </c>
      <c r="RF247" s="29" t="e">
        <f t="shared" si="49"/>
        <v>#REF!</v>
      </c>
      <c r="RG247" s="29" t="e">
        <f t="shared" si="49"/>
        <v>#REF!</v>
      </c>
      <c r="RH247" s="29" t="e">
        <f t="shared" si="49"/>
        <v>#REF!</v>
      </c>
      <c r="RI247" s="29" t="e">
        <f t="shared" si="49"/>
        <v>#REF!</v>
      </c>
      <c r="RJ247" s="29" t="e">
        <f t="shared" si="49"/>
        <v>#REF!</v>
      </c>
      <c r="RK247" s="29" t="e">
        <f t="shared" si="49"/>
        <v>#REF!</v>
      </c>
      <c r="RL247" s="29" t="e">
        <f t="shared" si="49"/>
        <v>#REF!</v>
      </c>
      <c r="RM247" s="29" t="e">
        <f t="shared" si="49"/>
        <v>#REF!</v>
      </c>
      <c r="RN247" s="29" t="e">
        <f t="shared" si="49"/>
        <v>#REF!</v>
      </c>
      <c r="RO247" s="29" t="e">
        <f t="shared" si="49"/>
        <v>#REF!</v>
      </c>
      <c r="RP247" s="29" t="e">
        <f t="shared" si="49"/>
        <v>#REF!</v>
      </c>
      <c r="RQ247" s="29" t="e">
        <f t="shared" si="49"/>
        <v>#REF!</v>
      </c>
      <c r="RR247" s="29" t="e">
        <f t="shared" si="49"/>
        <v>#REF!</v>
      </c>
      <c r="RS247" s="29" t="e">
        <f t="shared" si="49"/>
        <v>#REF!</v>
      </c>
      <c r="RT247" s="29" t="e">
        <f t="shared" si="49"/>
        <v>#REF!</v>
      </c>
      <c r="RU247" s="29" t="e">
        <f t="shared" si="49"/>
        <v>#REF!</v>
      </c>
      <c r="RV247" s="29" t="e">
        <f t="shared" si="49"/>
        <v>#REF!</v>
      </c>
      <c r="RW247" s="29" t="e">
        <f t="shared" si="49"/>
        <v>#REF!</v>
      </c>
      <c r="RX247" s="29" t="e">
        <f t="shared" si="49"/>
        <v>#REF!</v>
      </c>
      <c r="RY247" s="29" t="e">
        <f t="shared" si="49"/>
        <v>#REF!</v>
      </c>
      <c r="RZ247" s="29" t="e">
        <f t="shared" si="49"/>
        <v>#REF!</v>
      </c>
      <c r="SA247" s="29" t="e">
        <f t="shared" si="49"/>
        <v>#REF!</v>
      </c>
      <c r="SB247" s="29" t="e">
        <f t="shared" si="49"/>
        <v>#REF!</v>
      </c>
      <c r="SC247" s="29" t="e">
        <f t="shared" si="49"/>
        <v>#REF!</v>
      </c>
      <c r="SD247" s="29" t="e">
        <f t="shared" si="49"/>
        <v>#REF!</v>
      </c>
      <c r="SE247" s="29" t="e">
        <f t="shared" si="49"/>
        <v>#REF!</v>
      </c>
      <c r="SF247" s="29" t="e">
        <f t="shared" si="49"/>
        <v>#REF!</v>
      </c>
      <c r="SG247" s="29" t="e">
        <f t="shared" si="49"/>
        <v>#REF!</v>
      </c>
      <c r="SH247" s="29" t="e">
        <f t="shared" si="49"/>
        <v>#REF!</v>
      </c>
      <c r="SI247" s="29" t="e">
        <f t="shared" si="49"/>
        <v>#REF!</v>
      </c>
      <c r="SJ247" s="29" t="e">
        <f t="shared" si="49"/>
        <v>#REF!</v>
      </c>
      <c r="SK247" s="29" t="e">
        <f t="shared" si="49"/>
        <v>#REF!</v>
      </c>
      <c r="SL247" s="29" t="e">
        <f t="shared" si="49"/>
        <v>#REF!</v>
      </c>
      <c r="SM247" s="29" t="e">
        <f t="shared" si="49"/>
        <v>#REF!</v>
      </c>
      <c r="SN247" s="29" t="e">
        <f t="shared" si="49"/>
        <v>#REF!</v>
      </c>
      <c r="SO247" s="29" t="e">
        <f t="shared" si="49"/>
        <v>#REF!</v>
      </c>
      <c r="SP247" s="29" t="e">
        <f t="shared" si="49"/>
        <v>#REF!</v>
      </c>
      <c r="SQ247" s="29" t="e">
        <f t="shared" si="49"/>
        <v>#REF!</v>
      </c>
      <c r="SR247" s="29" t="e">
        <f t="shared" si="49"/>
        <v>#REF!</v>
      </c>
      <c r="SS247" s="29" t="e">
        <f t="shared" si="49"/>
        <v>#REF!</v>
      </c>
      <c r="ST247" s="29" t="e">
        <f t="shared" si="49"/>
        <v>#REF!</v>
      </c>
      <c r="SU247" s="29" t="e">
        <f t="shared" si="49"/>
        <v>#REF!</v>
      </c>
      <c r="SV247" s="29" t="e">
        <f t="shared" si="49"/>
        <v>#REF!</v>
      </c>
      <c r="SW247" s="29" t="e">
        <f t="shared" si="49"/>
        <v>#REF!</v>
      </c>
      <c r="SX247" s="29" t="e">
        <f t="shared" si="49"/>
        <v>#REF!</v>
      </c>
      <c r="SY247" s="29" t="e">
        <f t="shared" si="49"/>
        <v>#REF!</v>
      </c>
      <c r="SZ247" s="29" t="e">
        <f t="shared" si="49"/>
        <v>#REF!</v>
      </c>
      <c r="TA247" s="29" t="e">
        <f t="shared" si="49"/>
        <v>#REF!</v>
      </c>
      <c r="TB247" s="29" t="e">
        <f t="shared" si="49"/>
        <v>#REF!</v>
      </c>
      <c r="TC247" s="29" t="e">
        <f t="shared" si="49"/>
        <v>#REF!</v>
      </c>
      <c r="TD247" s="29" t="e">
        <f t="shared" si="49"/>
        <v>#REF!</v>
      </c>
      <c r="TE247" s="29" t="e">
        <f t="shared" si="49"/>
        <v>#REF!</v>
      </c>
      <c r="TF247" s="29" t="e">
        <f t="shared" si="49"/>
        <v>#REF!</v>
      </c>
      <c r="TG247" s="29" t="e">
        <f t="shared" si="49"/>
        <v>#REF!</v>
      </c>
      <c r="TH247" s="29" t="e">
        <f t="shared" si="49"/>
        <v>#REF!</v>
      </c>
      <c r="TI247" s="29" t="e">
        <f t="shared" ref="TI247:VT247" si="50">TM247&amp;TN247</f>
        <v>#REF!</v>
      </c>
      <c r="TJ247" s="29" t="e">
        <f t="shared" si="50"/>
        <v>#REF!</v>
      </c>
      <c r="TK247" s="29" t="e">
        <f t="shared" si="50"/>
        <v>#REF!</v>
      </c>
      <c r="TL247" s="29" t="e">
        <f t="shared" si="50"/>
        <v>#REF!</v>
      </c>
      <c r="TM247" s="29" t="e">
        <f t="shared" si="50"/>
        <v>#REF!</v>
      </c>
      <c r="TN247" s="29" t="e">
        <f t="shared" si="50"/>
        <v>#REF!</v>
      </c>
      <c r="TO247" s="29" t="e">
        <f t="shared" si="50"/>
        <v>#REF!</v>
      </c>
      <c r="TP247" s="29" t="e">
        <f t="shared" si="50"/>
        <v>#REF!</v>
      </c>
      <c r="TQ247" s="29" t="e">
        <f t="shared" si="50"/>
        <v>#REF!</v>
      </c>
      <c r="TR247" s="29" t="e">
        <f t="shared" si="50"/>
        <v>#REF!</v>
      </c>
      <c r="TS247" s="29" t="e">
        <f t="shared" si="50"/>
        <v>#REF!</v>
      </c>
      <c r="TT247" s="29" t="e">
        <f t="shared" si="50"/>
        <v>#REF!</v>
      </c>
      <c r="TU247" s="29" t="e">
        <f t="shared" si="50"/>
        <v>#REF!</v>
      </c>
      <c r="TV247" s="29" t="e">
        <f t="shared" si="50"/>
        <v>#REF!</v>
      </c>
      <c r="TW247" s="29" t="e">
        <f t="shared" si="50"/>
        <v>#REF!</v>
      </c>
      <c r="TX247" s="29" t="e">
        <f t="shared" si="50"/>
        <v>#REF!</v>
      </c>
      <c r="TY247" s="29" t="e">
        <f t="shared" si="50"/>
        <v>#REF!</v>
      </c>
      <c r="TZ247" s="29" t="e">
        <f t="shared" si="50"/>
        <v>#REF!</v>
      </c>
      <c r="UA247" s="29" t="e">
        <f t="shared" si="50"/>
        <v>#REF!</v>
      </c>
      <c r="UB247" s="29" t="e">
        <f t="shared" si="50"/>
        <v>#REF!</v>
      </c>
      <c r="UC247" s="29" t="e">
        <f t="shared" si="50"/>
        <v>#REF!</v>
      </c>
      <c r="UD247" s="29" t="e">
        <f t="shared" si="50"/>
        <v>#REF!</v>
      </c>
      <c r="UE247" s="29" t="e">
        <f t="shared" si="50"/>
        <v>#REF!</v>
      </c>
      <c r="UF247" s="29" t="e">
        <f t="shared" si="50"/>
        <v>#REF!</v>
      </c>
      <c r="UG247" s="29" t="e">
        <f t="shared" si="50"/>
        <v>#REF!</v>
      </c>
      <c r="UH247" s="29" t="e">
        <f t="shared" si="50"/>
        <v>#REF!</v>
      </c>
      <c r="UI247" s="29" t="e">
        <f t="shared" si="50"/>
        <v>#REF!</v>
      </c>
      <c r="UJ247" s="29" t="e">
        <f t="shared" si="50"/>
        <v>#REF!</v>
      </c>
      <c r="UK247" s="29" t="e">
        <f t="shared" si="50"/>
        <v>#REF!</v>
      </c>
      <c r="UL247" s="29" t="e">
        <f t="shared" si="50"/>
        <v>#REF!</v>
      </c>
      <c r="UM247" s="29" t="e">
        <f t="shared" si="50"/>
        <v>#REF!</v>
      </c>
      <c r="UN247" s="29" t="e">
        <f t="shared" si="50"/>
        <v>#REF!</v>
      </c>
      <c r="UO247" s="29" t="e">
        <f t="shared" si="50"/>
        <v>#REF!</v>
      </c>
      <c r="UP247" s="29" t="e">
        <f t="shared" si="50"/>
        <v>#REF!</v>
      </c>
      <c r="UQ247" s="29" t="e">
        <f t="shared" si="50"/>
        <v>#REF!</v>
      </c>
      <c r="UR247" s="29" t="e">
        <f t="shared" si="50"/>
        <v>#REF!</v>
      </c>
      <c r="US247" s="29" t="e">
        <f t="shared" si="50"/>
        <v>#REF!</v>
      </c>
      <c r="UT247" s="29" t="e">
        <f t="shared" si="50"/>
        <v>#REF!</v>
      </c>
      <c r="UU247" s="29" t="e">
        <f t="shared" si="50"/>
        <v>#REF!</v>
      </c>
      <c r="UV247" s="29" t="e">
        <f t="shared" si="50"/>
        <v>#REF!</v>
      </c>
      <c r="UW247" s="29" t="e">
        <f t="shared" si="50"/>
        <v>#REF!</v>
      </c>
      <c r="UX247" s="29" t="e">
        <f t="shared" si="50"/>
        <v>#REF!</v>
      </c>
      <c r="UY247" s="29" t="e">
        <f t="shared" si="50"/>
        <v>#REF!</v>
      </c>
      <c r="UZ247" s="29" t="e">
        <f t="shared" si="50"/>
        <v>#REF!</v>
      </c>
      <c r="VA247" s="29" t="e">
        <f t="shared" si="50"/>
        <v>#REF!</v>
      </c>
      <c r="VB247" s="29" t="e">
        <f t="shared" si="50"/>
        <v>#REF!</v>
      </c>
      <c r="VC247" s="29" t="e">
        <f t="shared" si="50"/>
        <v>#REF!</v>
      </c>
      <c r="VD247" s="29" t="e">
        <f t="shared" si="50"/>
        <v>#REF!</v>
      </c>
      <c r="VE247" s="29" t="e">
        <f t="shared" si="50"/>
        <v>#REF!</v>
      </c>
      <c r="VF247" s="29" t="e">
        <f t="shared" si="50"/>
        <v>#REF!</v>
      </c>
      <c r="VG247" s="29" t="e">
        <f t="shared" si="50"/>
        <v>#REF!</v>
      </c>
      <c r="VH247" s="29" t="e">
        <f t="shared" si="50"/>
        <v>#REF!</v>
      </c>
      <c r="VI247" s="29" t="e">
        <f t="shared" si="50"/>
        <v>#REF!</v>
      </c>
      <c r="VJ247" s="29" t="e">
        <f t="shared" si="50"/>
        <v>#REF!</v>
      </c>
      <c r="VK247" s="29" t="e">
        <f t="shared" si="50"/>
        <v>#REF!</v>
      </c>
      <c r="VL247" s="29" t="e">
        <f t="shared" si="50"/>
        <v>#REF!</v>
      </c>
      <c r="VM247" s="29" t="e">
        <f t="shared" si="50"/>
        <v>#REF!</v>
      </c>
      <c r="VN247" s="29" t="e">
        <f t="shared" si="50"/>
        <v>#REF!</v>
      </c>
      <c r="VO247" s="29" t="e">
        <f t="shared" si="50"/>
        <v>#REF!</v>
      </c>
      <c r="VP247" s="29" t="e">
        <f t="shared" si="50"/>
        <v>#REF!</v>
      </c>
      <c r="VQ247" s="29" t="e">
        <f t="shared" si="50"/>
        <v>#REF!</v>
      </c>
      <c r="VR247" s="29" t="e">
        <f t="shared" si="50"/>
        <v>#REF!</v>
      </c>
      <c r="VS247" s="29" t="e">
        <f t="shared" si="50"/>
        <v>#REF!</v>
      </c>
      <c r="VT247" s="29" t="e">
        <f t="shared" si="50"/>
        <v>#REF!</v>
      </c>
      <c r="VU247" s="29" t="e">
        <f t="shared" ref="VU247:YF247" si="51">VY247&amp;VZ247</f>
        <v>#REF!</v>
      </c>
      <c r="VV247" s="29" t="e">
        <f t="shared" si="51"/>
        <v>#REF!</v>
      </c>
      <c r="VW247" s="29" t="e">
        <f t="shared" si="51"/>
        <v>#REF!</v>
      </c>
      <c r="VX247" s="29" t="e">
        <f t="shared" si="51"/>
        <v>#REF!</v>
      </c>
      <c r="VY247" s="29" t="e">
        <f t="shared" si="51"/>
        <v>#REF!</v>
      </c>
      <c r="VZ247" s="29" t="e">
        <f t="shared" si="51"/>
        <v>#REF!</v>
      </c>
      <c r="WA247" s="29" t="e">
        <f t="shared" si="51"/>
        <v>#REF!</v>
      </c>
      <c r="WB247" s="29" t="e">
        <f t="shared" si="51"/>
        <v>#REF!</v>
      </c>
      <c r="WC247" s="29" t="e">
        <f t="shared" si="51"/>
        <v>#REF!</v>
      </c>
      <c r="WD247" s="29" t="e">
        <f t="shared" si="51"/>
        <v>#REF!</v>
      </c>
      <c r="WE247" s="29" t="e">
        <f t="shared" si="51"/>
        <v>#REF!</v>
      </c>
      <c r="WF247" s="29" t="e">
        <f t="shared" si="51"/>
        <v>#REF!</v>
      </c>
      <c r="WG247" s="29" t="e">
        <f t="shared" si="51"/>
        <v>#REF!</v>
      </c>
      <c r="WH247" s="29" t="e">
        <f t="shared" si="51"/>
        <v>#REF!</v>
      </c>
      <c r="WI247" s="29" t="e">
        <f t="shared" si="51"/>
        <v>#REF!</v>
      </c>
      <c r="WJ247" s="29" t="e">
        <f t="shared" si="51"/>
        <v>#REF!</v>
      </c>
      <c r="WK247" s="29" t="e">
        <f t="shared" si="51"/>
        <v>#REF!</v>
      </c>
      <c r="WL247" s="29" t="e">
        <f t="shared" si="51"/>
        <v>#REF!</v>
      </c>
      <c r="WM247" s="29" t="e">
        <f t="shared" si="51"/>
        <v>#REF!</v>
      </c>
      <c r="WN247" s="29" t="e">
        <f t="shared" si="51"/>
        <v>#REF!</v>
      </c>
      <c r="WO247" s="29" t="e">
        <f t="shared" si="51"/>
        <v>#REF!</v>
      </c>
      <c r="WP247" s="29" t="e">
        <f t="shared" si="51"/>
        <v>#REF!</v>
      </c>
      <c r="WQ247" s="29" t="e">
        <f t="shared" si="51"/>
        <v>#REF!</v>
      </c>
      <c r="WR247" s="29" t="e">
        <f t="shared" si="51"/>
        <v>#REF!</v>
      </c>
      <c r="WS247" s="29" t="e">
        <f t="shared" si="51"/>
        <v>#REF!</v>
      </c>
      <c r="WT247" s="29" t="e">
        <f t="shared" si="51"/>
        <v>#REF!</v>
      </c>
      <c r="WU247" s="29" t="e">
        <f t="shared" si="51"/>
        <v>#REF!</v>
      </c>
      <c r="WV247" s="29" t="e">
        <f t="shared" si="51"/>
        <v>#REF!</v>
      </c>
      <c r="WW247" s="29" t="e">
        <f t="shared" si="51"/>
        <v>#REF!</v>
      </c>
      <c r="WX247" s="29" t="e">
        <f t="shared" si="51"/>
        <v>#REF!</v>
      </c>
      <c r="WY247" s="29" t="e">
        <f t="shared" si="51"/>
        <v>#REF!</v>
      </c>
      <c r="WZ247" s="29" t="e">
        <f t="shared" si="51"/>
        <v>#REF!</v>
      </c>
      <c r="XA247" s="29" t="e">
        <f t="shared" si="51"/>
        <v>#REF!</v>
      </c>
      <c r="XB247" s="29" t="e">
        <f t="shared" si="51"/>
        <v>#REF!</v>
      </c>
      <c r="XC247" s="29" t="e">
        <f t="shared" si="51"/>
        <v>#REF!</v>
      </c>
      <c r="XD247" s="29" t="e">
        <f t="shared" si="51"/>
        <v>#REF!</v>
      </c>
      <c r="XE247" s="29" t="e">
        <f t="shared" si="51"/>
        <v>#REF!</v>
      </c>
      <c r="XF247" s="29" t="e">
        <f t="shared" si="51"/>
        <v>#REF!</v>
      </c>
      <c r="XG247" s="29" t="e">
        <f t="shared" si="51"/>
        <v>#REF!</v>
      </c>
      <c r="XH247" s="29" t="e">
        <f t="shared" si="51"/>
        <v>#REF!</v>
      </c>
      <c r="XI247" s="29" t="e">
        <f t="shared" si="51"/>
        <v>#REF!</v>
      </c>
      <c r="XJ247" s="29" t="e">
        <f t="shared" si="51"/>
        <v>#REF!</v>
      </c>
      <c r="XK247" s="29" t="e">
        <f t="shared" si="51"/>
        <v>#REF!</v>
      </c>
      <c r="XL247" s="29" t="e">
        <f t="shared" si="51"/>
        <v>#REF!</v>
      </c>
      <c r="XM247" s="29" t="e">
        <f t="shared" si="51"/>
        <v>#REF!</v>
      </c>
      <c r="XN247" s="29" t="e">
        <f t="shared" si="51"/>
        <v>#REF!</v>
      </c>
      <c r="XO247" s="29" t="e">
        <f t="shared" si="51"/>
        <v>#REF!</v>
      </c>
      <c r="XP247" s="29" t="e">
        <f t="shared" si="51"/>
        <v>#REF!</v>
      </c>
      <c r="XQ247" s="29" t="e">
        <f t="shared" si="51"/>
        <v>#REF!</v>
      </c>
      <c r="XR247" s="29" t="e">
        <f t="shared" si="51"/>
        <v>#REF!</v>
      </c>
      <c r="XS247" s="29" t="e">
        <f t="shared" si="51"/>
        <v>#REF!</v>
      </c>
      <c r="XT247" s="29" t="e">
        <f t="shared" si="51"/>
        <v>#REF!</v>
      </c>
      <c r="XU247" s="29" t="e">
        <f t="shared" si="51"/>
        <v>#REF!</v>
      </c>
      <c r="XV247" s="29" t="e">
        <f t="shared" si="51"/>
        <v>#REF!</v>
      </c>
      <c r="XW247" s="29" t="e">
        <f t="shared" si="51"/>
        <v>#REF!</v>
      </c>
      <c r="XX247" s="29" t="e">
        <f t="shared" si="51"/>
        <v>#REF!</v>
      </c>
      <c r="XY247" s="29" t="e">
        <f t="shared" si="51"/>
        <v>#REF!</v>
      </c>
      <c r="XZ247" s="29" t="e">
        <f t="shared" si="51"/>
        <v>#REF!</v>
      </c>
      <c r="YA247" s="29" t="e">
        <f t="shared" si="51"/>
        <v>#REF!</v>
      </c>
      <c r="YB247" s="29" t="e">
        <f t="shared" si="51"/>
        <v>#REF!</v>
      </c>
      <c r="YC247" s="29" t="e">
        <f t="shared" si="51"/>
        <v>#REF!</v>
      </c>
      <c r="YD247" s="29" t="e">
        <f t="shared" si="51"/>
        <v>#REF!</v>
      </c>
      <c r="YE247" s="29" t="e">
        <f t="shared" si="51"/>
        <v>#REF!</v>
      </c>
      <c r="YF247" s="29" t="e">
        <f t="shared" si="51"/>
        <v>#REF!</v>
      </c>
      <c r="YG247" s="29" t="e">
        <f t="shared" ref="YG247:AAR247" si="52">YK247&amp;YL247</f>
        <v>#REF!</v>
      </c>
      <c r="YH247" s="29" t="e">
        <f t="shared" si="52"/>
        <v>#REF!</v>
      </c>
      <c r="YI247" s="29" t="e">
        <f t="shared" si="52"/>
        <v>#REF!</v>
      </c>
      <c r="YJ247" s="29" t="e">
        <f t="shared" si="52"/>
        <v>#REF!</v>
      </c>
      <c r="YK247" s="29" t="e">
        <f t="shared" si="52"/>
        <v>#REF!</v>
      </c>
      <c r="YL247" s="29" t="e">
        <f t="shared" si="52"/>
        <v>#REF!</v>
      </c>
      <c r="YM247" s="29" t="e">
        <f t="shared" si="52"/>
        <v>#REF!</v>
      </c>
      <c r="YN247" s="29" t="e">
        <f t="shared" si="52"/>
        <v>#REF!</v>
      </c>
      <c r="YO247" s="29" t="e">
        <f t="shared" si="52"/>
        <v>#REF!</v>
      </c>
      <c r="YP247" s="29" t="e">
        <f t="shared" si="52"/>
        <v>#REF!</v>
      </c>
      <c r="YQ247" s="29" t="e">
        <f t="shared" si="52"/>
        <v>#REF!</v>
      </c>
      <c r="YR247" s="29" t="e">
        <f t="shared" si="52"/>
        <v>#REF!</v>
      </c>
      <c r="YS247" s="29" t="e">
        <f t="shared" si="52"/>
        <v>#REF!</v>
      </c>
      <c r="YT247" s="29" t="e">
        <f t="shared" si="52"/>
        <v>#REF!</v>
      </c>
      <c r="YU247" s="29" t="e">
        <f t="shared" si="52"/>
        <v>#REF!</v>
      </c>
      <c r="YV247" s="29" t="e">
        <f t="shared" si="52"/>
        <v>#REF!</v>
      </c>
      <c r="YW247" s="29" t="e">
        <f t="shared" si="52"/>
        <v>#REF!</v>
      </c>
      <c r="YX247" s="29" t="e">
        <f t="shared" si="52"/>
        <v>#REF!</v>
      </c>
      <c r="YY247" s="29" t="e">
        <f t="shared" si="52"/>
        <v>#REF!</v>
      </c>
      <c r="YZ247" s="29" t="e">
        <f t="shared" si="52"/>
        <v>#REF!</v>
      </c>
      <c r="ZA247" s="29" t="e">
        <f t="shared" si="52"/>
        <v>#REF!</v>
      </c>
      <c r="ZB247" s="29" t="e">
        <f t="shared" si="52"/>
        <v>#REF!</v>
      </c>
      <c r="ZC247" s="29" t="e">
        <f t="shared" si="52"/>
        <v>#REF!</v>
      </c>
      <c r="ZD247" s="29" t="e">
        <f t="shared" si="52"/>
        <v>#REF!</v>
      </c>
      <c r="ZE247" s="29" t="e">
        <f t="shared" si="52"/>
        <v>#REF!</v>
      </c>
      <c r="ZF247" s="29" t="e">
        <f t="shared" si="52"/>
        <v>#REF!</v>
      </c>
      <c r="ZG247" s="29" t="e">
        <f t="shared" si="52"/>
        <v>#REF!</v>
      </c>
      <c r="ZH247" s="29" t="e">
        <f t="shared" si="52"/>
        <v>#REF!</v>
      </c>
      <c r="ZI247" s="29" t="e">
        <f t="shared" si="52"/>
        <v>#REF!</v>
      </c>
      <c r="ZJ247" s="29" t="e">
        <f t="shared" si="52"/>
        <v>#REF!</v>
      </c>
      <c r="ZK247" s="29" t="e">
        <f t="shared" si="52"/>
        <v>#REF!</v>
      </c>
      <c r="ZL247" s="29" t="e">
        <f t="shared" si="52"/>
        <v>#REF!</v>
      </c>
      <c r="ZM247" s="29" t="e">
        <f t="shared" si="52"/>
        <v>#REF!</v>
      </c>
      <c r="ZN247" s="29" t="e">
        <f t="shared" si="52"/>
        <v>#REF!</v>
      </c>
      <c r="ZO247" s="29" t="e">
        <f t="shared" si="52"/>
        <v>#REF!</v>
      </c>
      <c r="ZP247" s="29" t="e">
        <f t="shared" si="52"/>
        <v>#REF!</v>
      </c>
      <c r="ZQ247" s="29" t="e">
        <f t="shared" si="52"/>
        <v>#REF!</v>
      </c>
      <c r="ZR247" s="29" t="e">
        <f t="shared" si="52"/>
        <v>#REF!</v>
      </c>
      <c r="ZS247" s="29" t="e">
        <f t="shared" si="52"/>
        <v>#REF!</v>
      </c>
      <c r="ZT247" s="29" t="e">
        <f t="shared" si="52"/>
        <v>#REF!</v>
      </c>
      <c r="ZU247" s="29" t="e">
        <f t="shared" si="52"/>
        <v>#REF!</v>
      </c>
      <c r="ZV247" s="29" t="e">
        <f t="shared" si="52"/>
        <v>#REF!</v>
      </c>
      <c r="ZW247" s="29" t="e">
        <f t="shared" si="52"/>
        <v>#REF!</v>
      </c>
      <c r="ZX247" s="29" t="e">
        <f t="shared" si="52"/>
        <v>#REF!</v>
      </c>
      <c r="ZY247" s="29" t="e">
        <f t="shared" si="52"/>
        <v>#REF!</v>
      </c>
      <c r="ZZ247" s="29" t="e">
        <f t="shared" si="52"/>
        <v>#REF!</v>
      </c>
      <c r="AAA247" s="29" t="e">
        <f t="shared" si="52"/>
        <v>#REF!</v>
      </c>
      <c r="AAB247" s="29" t="e">
        <f t="shared" si="52"/>
        <v>#REF!</v>
      </c>
      <c r="AAC247" s="29" t="e">
        <f t="shared" si="52"/>
        <v>#REF!</v>
      </c>
      <c r="AAD247" s="29" t="e">
        <f t="shared" si="52"/>
        <v>#REF!</v>
      </c>
      <c r="AAE247" s="29" t="e">
        <f t="shared" si="52"/>
        <v>#REF!</v>
      </c>
      <c r="AAF247" s="29" t="e">
        <f t="shared" si="52"/>
        <v>#REF!</v>
      </c>
      <c r="AAG247" s="29" t="e">
        <f t="shared" si="52"/>
        <v>#REF!</v>
      </c>
      <c r="AAH247" s="29" t="e">
        <f t="shared" si="52"/>
        <v>#REF!</v>
      </c>
      <c r="AAI247" s="29" t="e">
        <f t="shared" si="52"/>
        <v>#REF!</v>
      </c>
      <c r="AAJ247" s="29" t="e">
        <f t="shared" si="52"/>
        <v>#REF!</v>
      </c>
      <c r="AAK247" s="29" t="e">
        <f t="shared" si="52"/>
        <v>#REF!</v>
      </c>
      <c r="AAL247" s="29" t="e">
        <f t="shared" si="52"/>
        <v>#REF!</v>
      </c>
      <c r="AAM247" s="29" t="e">
        <f t="shared" si="52"/>
        <v>#REF!</v>
      </c>
      <c r="AAN247" s="29" t="e">
        <f t="shared" si="52"/>
        <v>#REF!</v>
      </c>
      <c r="AAO247" s="29" t="e">
        <f t="shared" si="52"/>
        <v>#REF!</v>
      </c>
      <c r="AAP247" s="29" t="e">
        <f t="shared" si="52"/>
        <v>#REF!</v>
      </c>
      <c r="AAQ247" s="29" t="e">
        <f t="shared" si="52"/>
        <v>#REF!</v>
      </c>
      <c r="AAR247" s="29" t="e">
        <f t="shared" si="52"/>
        <v>#REF!</v>
      </c>
      <c r="AAS247" s="29" t="e">
        <f t="shared" ref="AAS247:ADD247" si="53">AAW247&amp;AAX247</f>
        <v>#REF!</v>
      </c>
      <c r="AAT247" s="29" t="e">
        <f t="shared" si="53"/>
        <v>#REF!</v>
      </c>
      <c r="AAU247" s="29" t="e">
        <f t="shared" si="53"/>
        <v>#REF!</v>
      </c>
      <c r="AAV247" s="29" t="e">
        <f t="shared" si="53"/>
        <v>#REF!</v>
      </c>
      <c r="AAW247" s="29" t="e">
        <f t="shared" si="53"/>
        <v>#REF!</v>
      </c>
      <c r="AAX247" s="29" t="e">
        <f t="shared" si="53"/>
        <v>#REF!</v>
      </c>
      <c r="AAY247" s="29" t="e">
        <f t="shared" si="53"/>
        <v>#REF!</v>
      </c>
      <c r="AAZ247" s="29" t="e">
        <f t="shared" si="53"/>
        <v>#REF!</v>
      </c>
      <c r="ABA247" s="29" t="e">
        <f t="shared" si="53"/>
        <v>#REF!</v>
      </c>
      <c r="ABB247" s="29" t="e">
        <f t="shared" si="53"/>
        <v>#REF!</v>
      </c>
      <c r="ABC247" s="29" t="e">
        <f t="shared" si="53"/>
        <v>#REF!</v>
      </c>
      <c r="ABD247" s="29" t="e">
        <f t="shared" si="53"/>
        <v>#REF!</v>
      </c>
      <c r="ABE247" s="29" t="e">
        <f t="shared" si="53"/>
        <v>#REF!</v>
      </c>
      <c r="ABF247" s="29" t="e">
        <f t="shared" si="53"/>
        <v>#REF!</v>
      </c>
      <c r="ABG247" s="29" t="e">
        <f t="shared" si="53"/>
        <v>#REF!</v>
      </c>
      <c r="ABH247" s="29" t="e">
        <f t="shared" si="53"/>
        <v>#REF!</v>
      </c>
      <c r="ABI247" s="29" t="e">
        <f t="shared" si="53"/>
        <v>#REF!</v>
      </c>
      <c r="ABJ247" s="29" t="e">
        <f t="shared" si="53"/>
        <v>#REF!</v>
      </c>
      <c r="ABK247" s="29" t="e">
        <f t="shared" si="53"/>
        <v>#REF!</v>
      </c>
      <c r="ABL247" s="29" t="e">
        <f t="shared" si="53"/>
        <v>#REF!</v>
      </c>
      <c r="ABM247" s="29" t="e">
        <f t="shared" si="53"/>
        <v>#REF!</v>
      </c>
      <c r="ABN247" s="29" t="e">
        <f t="shared" si="53"/>
        <v>#REF!</v>
      </c>
      <c r="ABO247" s="29" t="e">
        <f t="shared" si="53"/>
        <v>#REF!</v>
      </c>
      <c r="ABP247" s="29" t="e">
        <f t="shared" si="53"/>
        <v>#REF!</v>
      </c>
      <c r="ABQ247" s="29" t="e">
        <f t="shared" si="53"/>
        <v>#REF!</v>
      </c>
      <c r="ABR247" s="29" t="e">
        <f t="shared" si="53"/>
        <v>#REF!</v>
      </c>
      <c r="ABS247" s="29" t="e">
        <f t="shared" si="53"/>
        <v>#REF!</v>
      </c>
      <c r="ABT247" s="29" t="e">
        <f t="shared" si="53"/>
        <v>#REF!</v>
      </c>
      <c r="ABU247" s="29" t="e">
        <f t="shared" si="53"/>
        <v>#REF!</v>
      </c>
      <c r="ABV247" s="29" t="e">
        <f t="shared" si="53"/>
        <v>#REF!</v>
      </c>
      <c r="ABW247" s="29" t="e">
        <f t="shared" si="53"/>
        <v>#REF!</v>
      </c>
      <c r="ABX247" s="29" t="e">
        <f t="shared" si="53"/>
        <v>#REF!</v>
      </c>
      <c r="ABY247" s="29" t="e">
        <f t="shared" si="53"/>
        <v>#REF!</v>
      </c>
      <c r="ABZ247" s="29" t="e">
        <f t="shared" si="53"/>
        <v>#REF!</v>
      </c>
      <c r="ACA247" s="29" t="e">
        <f t="shared" si="53"/>
        <v>#REF!</v>
      </c>
      <c r="ACB247" s="29" t="e">
        <f t="shared" si="53"/>
        <v>#REF!</v>
      </c>
      <c r="ACC247" s="29" t="e">
        <f t="shared" si="53"/>
        <v>#REF!</v>
      </c>
      <c r="ACD247" s="29" t="e">
        <f t="shared" si="53"/>
        <v>#REF!</v>
      </c>
      <c r="ACE247" s="29" t="e">
        <f t="shared" si="53"/>
        <v>#REF!</v>
      </c>
      <c r="ACF247" s="29" t="e">
        <f t="shared" si="53"/>
        <v>#REF!</v>
      </c>
      <c r="ACG247" s="29" t="e">
        <f t="shared" si="53"/>
        <v>#REF!</v>
      </c>
      <c r="ACH247" s="29" t="e">
        <f t="shared" si="53"/>
        <v>#REF!</v>
      </c>
      <c r="ACI247" s="29" t="e">
        <f t="shared" si="53"/>
        <v>#REF!</v>
      </c>
      <c r="ACJ247" s="29" t="e">
        <f t="shared" si="53"/>
        <v>#REF!</v>
      </c>
      <c r="ACK247" s="29" t="e">
        <f t="shared" si="53"/>
        <v>#REF!</v>
      </c>
      <c r="ACL247" s="29" t="e">
        <f t="shared" si="53"/>
        <v>#REF!</v>
      </c>
      <c r="ACM247" s="29" t="e">
        <f t="shared" si="53"/>
        <v>#REF!</v>
      </c>
      <c r="ACN247" s="29" t="e">
        <f t="shared" si="53"/>
        <v>#REF!</v>
      </c>
      <c r="ACO247" s="29" t="e">
        <f t="shared" si="53"/>
        <v>#REF!</v>
      </c>
      <c r="ACP247" s="29" t="e">
        <f t="shared" si="53"/>
        <v>#REF!</v>
      </c>
      <c r="ACQ247" s="29" t="e">
        <f t="shared" si="53"/>
        <v>#REF!</v>
      </c>
      <c r="ACR247" s="29" t="e">
        <f t="shared" si="53"/>
        <v>#REF!</v>
      </c>
      <c r="ACS247" s="29" t="e">
        <f t="shared" si="53"/>
        <v>#REF!</v>
      </c>
      <c r="ACT247" s="29" t="e">
        <f t="shared" si="53"/>
        <v>#REF!</v>
      </c>
      <c r="ACU247" s="29" t="e">
        <f t="shared" si="53"/>
        <v>#REF!</v>
      </c>
      <c r="ACV247" s="29" t="e">
        <f t="shared" si="53"/>
        <v>#REF!</v>
      </c>
      <c r="ACW247" s="29" t="e">
        <f t="shared" si="53"/>
        <v>#REF!</v>
      </c>
      <c r="ACX247" s="29" t="e">
        <f t="shared" si="53"/>
        <v>#REF!</v>
      </c>
      <c r="ACY247" s="29" t="e">
        <f t="shared" si="53"/>
        <v>#REF!</v>
      </c>
      <c r="ACZ247" s="29" t="e">
        <f t="shared" si="53"/>
        <v>#REF!</v>
      </c>
      <c r="ADA247" s="29" t="e">
        <f t="shared" si="53"/>
        <v>#REF!</v>
      </c>
      <c r="ADB247" s="29" t="e">
        <f t="shared" si="53"/>
        <v>#REF!</v>
      </c>
      <c r="ADC247" s="29" t="e">
        <f t="shared" si="53"/>
        <v>#REF!</v>
      </c>
      <c r="ADD247" s="29" t="e">
        <f t="shared" si="53"/>
        <v>#REF!</v>
      </c>
      <c r="ADE247" s="29" t="e">
        <f t="shared" ref="ADE247:AFP247" si="54">ADI247&amp;ADJ247</f>
        <v>#REF!</v>
      </c>
      <c r="ADF247" s="29" t="e">
        <f t="shared" si="54"/>
        <v>#REF!</v>
      </c>
      <c r="ADG247" s="29" t="e">
        <f t="shared" si="54"/>
        <v>#REF!</v>
      </c>
      <c r="ADH247" s="29" t="e">
        <f t="shared" si="54"/>
        <v>#REF!</v>
      </c>
      <c r="ADI247" s="29" t="e">
        <f t="shared" si="54"/>
        <v>#REF!</v>
      </c>
      <c r="ADJ247" s="29" t="e">
        <f t="shared" si="54"/>
        <v>#REF!</v>
      </c>
      <c r="ADK247" s="29" t="e">
        <f t="shared" si="54"/>
        <v>#REF!</v>
      </c>
      <c r="ADL247" s="29" t="e">
        <f t="shared" si="54"/>
        <v>#REF!</v>
      </c>
      <c r="ADM247" s="29" t="e">
        <f t="shared" si="54"/>
        <v>#REF!</v>
      </c>
      <c r="ADN247" s="29" t="e">
        <f t="shared" si="54"/>
        <v>#REF!</v>
      </c>
      <c r="ADO247" s="29" t="e">
        <f t="shared" si="54"/>
        <v>#REF!</v>
      </c>
      <c r="ADP247" s="29" t="e">
        <f t="shared" si="54"/>
        <v>#REF!</v>
      </c>
      <c r="ADQ247" s="29" t="e">
        <f t="shared" si="54"/>
        <v>#REF!</v>
      </c>
      <c r="ADR247" s="29" t="e">
        <f t="shared" si="54"/>
        <v>#REF!</v>
      </c>
      <c r="ADS247" s="29" t="e">
        <f t="shared" si="54"/>
        <v>#REF!</v>
      </c>
      <c r="ADT247" s="29" t="e">
        <f t="shared" si="54"/>
        <v>#REF!</v>
      </c>
      <c r="ADU247" s="29" t="e">
        <f t="shared" si="54"/>
        <v>#REF!</v>
      </c>
      <c r="ADV247" s="29" t="e">
        <f t="shared" si="54"/>
        <v>#REF!</v>
      </c>
      <c r="ADW247" s="29" t="e">
        <f t="shared" si="54"/>
        <v>#REF!</v>
      </c>
      <c r="ADX247" s="29" t="e">
        <f t="shared" si="54"/>
        <v>#REF!</v>
      </c>
      <c r="ADY247" s="29" t="e">
        <f t="shared" si="54"/>
        <v>#REF!</v>
      </c>
      <c r="ADZ247" s="29" t="e">
        <f t="shared" si="54"/>
        <v>#REF!</v>
      </c>
      <c r="AEA247" s="29" t="e">
        <f t="shared" si="54"/>
        <v>#REF!</v>
      </c>
      <c r="AEB247" s="29" t="e">
        <f t="shared" si="54"/>
        <v>#REF!</v>
      </c>
      <c r="AEC247" s="29" t="e">
        <f t="shared" si="54"/>
        <v>#REF!</v>
      </c>
      <c r="AED247" s="29" t="e">
        <f t="shared" si="54"/>
        <v>#REF!</v>
      </c>
      <c r="AEE247" s="29" t="e">
        <f t="shared" si="54"/>
        <v>#REF!</v>
      </c>
      <c r="AEF247" s="29" t="e">
        <f t="shared" si="54"/>
        <v>#REF!</v>
      </c>
      <c r="AEG247" s="29" t="e">
        <f t="shared" si="54"/>
        <v>#REF!</v>
      </c>
      <c r="AEH247" s="29" t="e">
        <f t="shared" si="54"/>
        <v>#REF!</v>
      </c>
      <c r="AEI247" s="29" t="e">
        <f t="shared" si="54"/>
        <v>#REF!</v>
      </c>
      <c r="AEJ247" s="29" t="e">
        <f t="shared" si="54"/>
        <v>#REF!</v>
      </c>
      <c r="AEK247" s="29" t="e">
        <f t="shared" si="54"/>
        <v>#REF!</v>
      </c>
      <c r="AEL247" s="29" t="e">
        <f t="shared" si="54"/>
        <v>#REF!</v>
      </c>
      <c r="AEM247" s="29" t="e">
        <f t="shared" si="54"/>
        <v>#REF!</v>
      </c>
      <c r="AEN247" s="29" t="e">
        <f t="shared" si="54"/>
        <v>#REF!</v>
      </c>
      <c r="AEO247" s="29" t="e">
        <f t="shared" si="54"/>
        <v>#REF!</v>
      </c>
      <c r="AEP247" s="29" t="e">
        <f t="shared" si="54"/>
        <v>#REF!</v>
      </c>
      <c r="AEQ247" s="29" t="e">
        <f t="shared" si="54"/>
        <v>#REF!</v>
      </c>
      <c r="AER247" s="29" t="e">
        <f t="shared" si="54"/>
        <v>#REF!</v>
      </c>
      <c r="AES247" s="29" t="e">
        <f t="shared" si="54"/>
        <v>#REF!</v>
      </c>
      <c r="AET247" s="29" t="e">
        <f t="shared" si="54"/>
        <v>#REF!</v>
      </c>
      <c r="AEU247" s="29" t="e">
        <f t="shared" si="54"/>
        <v>#REF!</v>
      </c>
      <c r="AEV247" s="29" t="e">
        <f t="shared" si="54"/>
        <v>#REF!</v>
      </c>
      <c r="AEW247" s="29" t="e">
        <f t="shared" si="54"/>
        <v>#REF!</v>
      </c>
      <c r="AEX247" s="29" t="e">
        <f t="shared" si="54"/>
        <v>#REF!</v>
      </c>
      <c r="AEY247" s="29" t="e">
        <f t="shared" si="54"/>
        <v>#REF!</v>
      </c>
      <c r="AEZ247" s="29" t="e">
        <f t="shared" si="54"/>
        <v>#REF!</v>
      </c>
      <c r="AFA247" s="29" t="e">
        <f t="shared" si="54"/>
        <v>#REF!</v>
      </c>
      <c r="AFB247" s="29" t="e">
        <f t="shared" si="54"/>
        <v>#REF!</v>
      </c>
      <c r="AFC247" s="29" t="e">
        <f t="shared" si="54"/>
        <v>#REF!</v>
      </c>
      <c r="AFD247" s="29" t="e">
        <f t="shared" si="54"/>
        <v>#REF!</v>
      </c>
      <c r="AFE247" s="29" t="e">
        <f t="shared" si="54"/>
        <v>#REF!</v>
      </c>
      <c r="AFF247" s="29" t="e">
        <f t="shared" si="54"/>
        <v>#REF!</v>
      </c>
      <c r="AFG247" s="29" t="e">
        <f t="shared" si="54"/>
        <v>#REF!</v>
      </c>
      <c r="AFH247" s="29" t="e">
        <f t="shared" si="54"/>
        <v>#REF!</v>
      </c>
      <c r="AFI247" s="29" t="e">
        <f t="shared" si="54"/>
        <v>#REF!</v>
      </c>
      <c r="AFJ247" s="29" t="e">
        <f t="shared" si="54"/>
        <v>#REF!</v>
      </c>
      <c r="AFK247" s="29" t="e">
        <f t="shared" si="54"/>
        <v>#REF!</v>
      </c>
      <c r="AFL247" s="29" t="e">
        <f t="shared" si="54"/>
        <v>#REF!</v>
      </c>
      <c r="AFM247" s="29" t="e">
        <f t="shared" si="54"/>
        <v>#REF!</v>
      </c>
      <c r="AFN247" s="29" t="e">
        <f t="shared" si="54"/>
        <v>#REF!</v>
      </c>
      <c r="AFO247" s="29" t="e">
        <f t="shared" si="54"/>
        <v>#REF!</v>
      </c>
      <c r="AFP247" s="29" t="e">
        <f t="shared" si="54"/>
        <v>#REF!</v>
      </c>
      <c r="AFQ247" s="29" t="e">
        <f t="shared" ref="AFQ247:AIB247" si="55">AFU247&amp;AFV247</f>
        <v>#REF!</v>
      </c>
      <c r="AFR247" s="29" t="e">
        <f t="shared" si="55"/>
        <v>#REF!</v>
      </c>
      <c r="AFS247" s="29" t="e">
        <f t="shared" si="55"/>
        <v>#REF!</v>
      </c>
      <c r="AFT247" s="29" t="e">
        <f t="shared" si="55"/>
        <v>#REF!</v>
      </c>
      <c r="AFU247" s="29" t="e">
        <f t="shared" si="55"/>
        <v>#REF!</v>
      </c>
      <c r="AFV247" s="29" t="e">
        <f t="shared" si="55"/>
        <v>#REF!</v>
      </c>
      <c r="AFW247" s="29" t="e">
        <f t="shared" si="55"/>
        <v>#REF!</v>
      </c>
      <c r="AFX247" s="29" t="e">
        <f t="shared" si="55"/>
        <v>#REF!</v>
      </c>
      <c r="AFY247" s="29" t="e">
        <f t="shared" si="55"/>
        <v>#REF!</v>
      </c>
      <c r="AFZ247" s="29" t="e">
        <f t="shared" si="55"/>
        <v>#REF!</v>
      </c>
      <c r="AGA247" s="29" t="e">
        <f t="shared" si="55"/>
        <v>#REF!</v>
      </c>
      <c r="AGB247" s="29" t="e">
        <f t="shared" si="55"/>
        <v>#REF!</v>
      </c>
      <c r="AGC247" s="29" t="e">
        <f t="shared" si="55"/>
        <v>#REF!</v>
      </c>
      <c r="AGD247" s="29" t="e">
        <f t="shared" si="55"/>
        <v>#REF!</v>
      </c>
      <c r="AGE247" s="29" t="e">
        <f t="shared" si="55"/>
        <v>#REF!</v>
      </c>
      <c r="AGF247" s="29" t="e">
        <f t="shared" si="55"/>
        <v>#REF!</v>
      </c>
      <c r="AGG247" s="29" t="e">
        <f t="shared" si="55"/>
        <v>#REF!</v>
      </c>
      <c r="AGH247" s="29" t="e">
        <f t="shared" si="55"/>
        <v>#REF!</v>
      </c>
      <c r="AGI247" s="29" t="e">
        <f t="shared" si="55"/>
        <v>#REF!</v>
      </c>
      <c r="AGJ247" s="29" t="e">
        <f t="shared" si="55"/>
        <v>#REF!</v>
      </c>
      <c r="AGK247" s="29" t="e">
        <f t="shared" si="55"/>
        <v>#REF!</v>
      </c>
      <c r="AGL247" s="29" t="e">
        <f t="shared" si="55"/>
        <v>#REF!</v>
      </c>
      <c r="AGM247" s="29" t="e">
        <f t="shared" si="55"/>
        <v>#REF!</v>
      </c>
      <c r="AGN247" s="29" t="e">
        <f t="shared" si="55"/>
        <v>#REF!</v>
      </c>
      <c r="AGO247" s="29" t="e">
        <f t="shared" si="55"/>
        <v>#REF!</v>
      </c>
      <c r="AGP247" s="29" t="e">
        <f t="shared" si="55"/>
        <v>#REF!</v>
      </c>
      <c r="AGQ247" s="29" t="e">
        <f t="shared" si="55"/>
        <v>#REF!</v>
      </c>
      <c r="AGR247" s="29" t="e">
        <f t="shared" si="55"/>
        <v>#REF!</v>
      </c>
      <c r="AGS247" s="29" t="e">
        <f t="shared" si="55"/>
        <v>#REF!</v>
      </c>
      <c r="AGT247" s="29" t="e">
        <f t="shared" si="55"/>
        <v>#REF!</v>
      </c>
      <c r="AGU247" s="29" t="e">
        <f t="shared" si="55"/>
        <v>#REF!</v>
      </c>
      <c r="AGV247" s="29" t="e">
        <f t="shared" si="55"/>
        <v>#REF!</v>
      </c>
      <c r="AGW247" s="29" t="e">
        <f t="shared" si="55"/>
        <v>#REF!</v>
      </c>
      <c r="AGX247" s="29" t="e">
        <f t="shared" si="55"/>
        <v>#REF!</v>
      </c>
      <c r="AGY247" s="29" t="e">
        <f t="shared" si="55"/>
        <v>#REF!</v>
      </c>
      <c r="AGZ247" s="29" t="e">
        <f t="shared" si="55"/>
        <v>#REF!</v>
      </c>
      <c r="AHA247" s="29" t="e">
        <f t="shared" si="55"/>
        <v>#REF!</v>
      </c>
      <c r="AHB247" s="29" t="e">
        <f t="shared" si="55"/>
        <v>#REF!</v>
      </c>
      <c r="AHC247" s="29" t="e">
        <f t="shared" si="55"/>
        <v>#REF!</v>
      </c>
      <c r="AHD247" s="29" t="e">
        <f t="shared" si="55"/>
        <v>#REF!</v>
      </c>
      <c r="AHE247" s="29" t="e">
        <f t="shared" si="55"/>
        <v>#REF!</v>
      </c>
      <c r="AHF247" s="29" t="e">
        <f t="shared" si="55"/>
        <v>#REF!</v>
      </c>
      <c r="AHG247" s="29" t="e">
        <f t="shared" si="55"/>
        <v>#REF!</v>
      </c>
      <c r="AHH247" s="29" t="e">
        <f t="shared" si="55"/>
        <v>#REF!</v>
      </c>
      <c r="AHI247" s="29" t="e">
        <f t="shared" si="55"/>
        <v>#REF!</v>
      </c>
      <c r="AHJ247" s="29" t="e">
        <f t="shared" si="55"/>
        <v>#REF!</v>
      </c>
      <c r="AHK247" s="29" t="e">
        <f t="shared" si="55"/>
        <v>#REF!</v>
      </c>
      <c r="AHL247" s="29" t="e">
        <f t="shared" si="55"/>
        <v>#REF!</v>
      </c>
      <c r="AHM247" s="29" t="e">
        <f t="shared" si="55"/>
        <v>#REF!</v>
      </c>
      <c r="AHN247" s="29" t="e">
        <f t="shared" si="55"/>
        <v>#REF!</v>
      </c>
      <c r="AHO247" s="29" t="e">
        <f t="shared" si="55"/>
        <v>#REF!</v>
      </c>
      <c r="AHP247" s="29" t="e">
        <f t="shared" si="55"/>
        <v>#REF!</v>
      </c>
      <c r="AHQ247" s="29" t="e">
        <f t="shared" si="55"/>
        <v>#REF!</v>
      </c>
      <c r="AHR247" s="29" t="e">
        <f t="shared" si="55"/>
        <v>#REF!</v>
      </c>
      <c r="AHS247" s="29" t="e">
        <f t="shared" si="55"/>
        <v>#REF!</v>
      </c>
      <c r="AHT247" s="29" t="e">
        <f t="shared" si="55"/>
        <v>#REF!</v>
      </c>
      <c r="AHU247" s="29" t="e">
        <f t="shared" si="55"/>
        <v>#REF!</v>
      </c>
      <c r="AHV247" s="29" t="e">
        <f t="shared" si="55"/>
        <v>#REF!</v>
      </c>
      <c r="AHW247" s="29" t="e">
        <f t="shared" si="55"/>
        <v>#REF!</v>
      </c>
      <c r="AHX247" s="29" t="e">
        <f t="shared" si="55"/>
        <v>#REF!</v>
      </c>
      <c r="AHY247" s="29" t="e">
        <f t="shared" si="55"/>
        <v>#REF!</v>
      </c>
      <c r="AHZ247" s="29" t="e">
        <f t="shared" si="55"/>
        <v>#REF!</v>
      </c>
      <c r="AIA247" s="29" t="e">
        <f t="shared" si="55"/>
        <v>#REF!</v>
      </c>
      <c r="AIB247" s="29" t="e">
        <f t="shared" si="55"/>
        <v>#REF!</v>
      </c>
      <c r="AIC247" s="29" t="e">
        <f t="shared" ref="AIC247:AKN247" si="56">AIG247&amp;AIH247</f>
        <v>#REF!</v>
      </c>
      <c r="AID247" s="29" t="e">
        <f t="shared" si="56"/>
        <v>#REF!</v>
      </c>
      <c r="AIE247" s="29" t="e">
        <f t="shared" si="56"/>
        <v>#REF!</v>
      </c>
      <c r="AIF247" s="29" t="e">
        <f t="shared" si="56"/>
        <v>#REF!</v>
      </c>
      <c r="AIG247" s="29" t="e">
        <f t="shared" si="56"/>
        <v>#REF!</v>
      </c>
      <c r="AIH247" s="29" t="e">
        <f t="shared" si="56"/>
        <v>#REF!</v>
      </c>
      <c r="AII247" s="29" t="e">
        <f t="shared" si="56"/>
        <v>#REF!</v>
      </c>
      <c r="AIJ247" s="29" t="e">
        <f t="shared" si="56"/>
        <v>#REF!</v>
      </c>
      <c r="AIK247" s="29" t="e">
        <f t="shared" si="56"/>
        <v>#REF!</v>
      </c>
      <c r="AIL247" s="29" t="e">
        <f t="shared" si="56"/>
        <v>#REF!</v>
      </c>
      <c r="AIM247" s="29" t="e">
        <f t="shared" si="56"/>
        <v>#REF!</v>
      </c>
      <c r="AIN247" s="29" t="e">
        <f t="shared" si="56"/>
        <v>#REF!</v>
      </c>
      <c r="AIO247" s="29" t="e">
        <f t="shared" si="56"/>
        <v>#REF!</v>
      </c>
      <c r="AIP247" s="29" t="e">
        <f t="shared" si="56"/>
        <v>#REF!</v>
      </c>
      <c r="AIQ247" s="29" t="e">
        <f t="shared" si="56"/>
        <v>#REF!</v>
      </c>
      <c r="AIR247" s="29" t="e">
        <f t="shared" si="56"/>
        <v>#REF!</v>
      </c>
      <c r="AIS247" s="29" t="e">
        <f t="shared" si="56"/>
        <v>#REF!</v>
      </c>
      <c r="AIT247" s="29" t="e">
        <f t="shared" si="56"/>
        <v>#REF!</v>
      </c>
      <c r="AIU247" s="29" t="e">
        <f t="shared" si="56"/>
        <v>#REF!</v>
      </c>
      <c r="AIV247" s="29" t="e">
        <f t="shared" si="56"/>
        <v>#REF!</v>
      </c>
      <c r="AIW247" s="29" t="e">
        <f t="shared" si="56"/>
        <v>#REF!</v>
      </c>
      <c r="AIX247" s="29" t="e">
        <f t="shared" si="56"/>
        <v>#REF!</v>
      </c>
      <c r="AIY247" s="29" t="e">
        <f t="shared" si="56"/>
        <v>#REF!</v>
      </c>
      <c r="AIZ247" s="29" t="e">
        <f t="shared" si="56"/>
        <v>#REF!</v>
      </c>
      <c r="AJA247" s="29" t="e">
        <f t="shared" si="56"/>
        <v>#REF!</v>
      </c>
      <c r="AJB247" s="29" t="e">
        <f t="shared" si="56"/>
        <v>#REF!</v>
      </c>
      <c r="AJC247" s="29" t="e">
        <f t="shared" si="56"/>
        <v>#REF!</v>
      </c>
      <c r="AJD247" s="29" t="e">
        <f t="shared" si="56"/>
        <v>#REF!</v>
      </c>
      <c r="AJE247" s="29" t="e">
        <f t="shared" si="56"/>
        <v>#REF!</v>
      </c>
      <c r="AJF247" s="29" t="e">
        <f t="shared" si="56"/>
        <v>#REF!</v>
      </c>
      <c r="AJG247" s="29" t="e">
        <f t="shared" si="56"/>
        <v>#REF!</v>
      </c>
      <c r="AJH247" s="29" t="e">
        <f t="shared" si="56"/>
        <v>#REF!</v>
      </c>
      <c r="AJI247" s="29" t="e">
        <f t="shared" si="56"/>
        <v>#REF!</v>
      </c>
      <c r="AJJ247" s="29" t="e">
        <f t="shared" si="56"/>
        <v>#REF!</v>
      </c>
      <c r="AJK247" s="29" t="e">
        <f t="shared" si="56"/>
        <v>#REF!</v>
      </c>
      <c r="AJL247" s="29" t="e">
        <f t="shared" si="56"/>
        <v>#REF!</v>
      </c>
      <c r="AJM247" s="29" t="e">
        <f t="shared" si="56"/>
        <v>#REF!</v>
      </c>
      <c r="AJN247" s="29" t="e">
        <f t="shared" si="56"/>
        <v>#REF!</v>
      </c>
      <c r="AJO247" s="29" t="e">
        <f t="shared" si="56"/>
        <v>#REF!</v>
      </c>
      <c r="AJP247" s="29" t="e">
        <f t="shared" si="56"/>
        <v>#REF!</v>
      </c>
      <c r="AJQ247" s="29" t="e">
        <f t="shared" si="56"/>
        <v>#REF!</v>
      </c>
      <c r="AJR247" s="29" t="e">
        <f t="shared" si="56"/>
        <v>#REF!</v>
      </c>
      <c r="AJS247" s="29" t="e">
        <f t="shared" si="56"/>
        <v>#REF!</v>
      </c>
      <c r="AJT247" s="29" t="e">
        <f t="shared" si="56"/>
        <v>#REF!</v>
      </c>
      <c r="AJU247" s="29" t="e">
        <f t="shared" si="56"/>
        <v>#REF!</v>
      </c>
      <c r="AJV247" s="29" t="e">
        <f t="shared" si="56"/>
        <v>#REF!</v>
      </c>
      <c r="AJW247" s="29" t="e">
        <f t="shared" si="56"/>
        <v>#REF!</v>
      </c>
      <c r="AJX247" s="29" t="e">
        <f t="shared" si="56"/>
        <v>#REF!</v>
      </c>
      <c r="AJY247" s="29" t="e">
        <f t="shared" si="56"/>
        <v>#REF!</v>
      </c>
      <c r="AJZ247" s="29" t="e">
        <f t="shared" si="56"/>
        <v>#REF!</v>
      </c>
      <c r="AKA247" s="29" t="e">
        <f t="shared" si="56"/>
        <v>#REF!</v>
      </c>
      <c r="AKB247" s="29" t="e">
        <f t="shared" si="56"/>
        <v>#REF!</v>
      </c>
      <c r="AKC247" s="29" t="e">
        <f t="shared" si="56"/>
        <v>#REF!</v>
      </c>
      <c r="AKD247" s="29" t="e">
        <f t="shared" si="56"/>
        <v>#REF!</v>
      </c>
      <c r="AKE247" s="29" t="e">
        <f t="shared" si="56"/>
        <v>#REF!</v>
      </c>
      <c r="AKF247" s="29" t="e">
        <f t="shared" si="56"/>
        <v>#REF!</v>
      </c>
      <c r="AKG247" s="29" t="e">
        <f t="shared" si="56"/>
        <v>#REF!</v>
      </c>
      <c r="AKH247" s="29" t="e">
        <f t="shared" si="56"/>
        <v>#REF!</v>
      </c>
      <c r="AKI247" s="29" t="e">
        <f t="shared" si="56"/>
        <v>#REF!</v>
      </c>
      <c r="AKJ247" s="29" t="e">
        <f t="shared" si="56"/>
        <v>#REF!</v>
      </c>
      <c r="AKK247" s="29" t="e">
        <f t="shared" si="56"/>
        <v>#REF!</v>
      </c>
      <c r="AKL247" s="29" t="e">
        <f t="shared" si="56"/>
        <v>#REF!</v>
      </c>
      <c r="AKM247" s="29" t="e">
        <f t="shared" si="56"/>
        <v>#REF!</v>
      </c>
      <c r="AKN247" s="29" t="e">
        <f t="shared" si="56"/>
        <v>#REF!</v>
      </c>
      <c r="AKO247" s="29" t="e">
        <f t="shared" ref="AKO247:AMZ247" si="57">AKS247&amp;AKT247</f>
        <v>#REF!</v>
      </c>
      <c r="AKP247" s="29" t="e">
        <f t="shared" si="57"/>
        <v>#REF!</v>
      </c>
      <c r="AKQ247" s="29" t="e">
        <f t="shared" si="57"/>
        <v>#REF!</v>
      </c>
      <c r="AKR247" s="29" t="e">
        <f t="shared" si="57"/>
        <v>#REF!</v>
      </c>
      <c r="AKS247" s="29" t="e">
        <f t="shared" si="57"/>
        <v>#REF!</v>
      </c>
      <c r="AKT247" s="29" t="e">
        <f t="shared" si="57"/>
        <v>#REF!</v>
      </c>
      <c r="AKU247" s="29" t="e">
        <f t="shared" si="57"/>
        <v>#REF!</v>
      </c>
      <c r="AKV247" s="29" t="e">
        <f t="shared" si="57"/>
        <v>#REF!</v>
      </c>
      <c r="AKW247" s="29" t="e">
        <f t="shared" si="57"/>
        <v>#REF!</v>
      </c>
      <c r="AKX247" s="29" t="e">
        <f t="shared" si="57"/>
        <v>#REF!</v>
      </c>
      <c r="AKY247" s="29" t="e">
        <f t="shared" si="57"/>
        <v>#REF!</v>
      </c>
      <c r="AKZ247" s="29" t="e">
        <f t="shared" si="57"/>
        <v>#REF!</v>
      </c>
      <c r="ALA247" s="29" t="e">
        <f t="shared" si="57"/>
        <v>#REF!</v>
      </c>
      <c r="ALB247" s="29" t="e">
        <f t="shared" si="57"/>
        <v>#REF!</v>
      </c>
      <c r="ALC247" s="29" t="e">
        <f t="shared" si="57"/>
        <v>#REF!</v>
      </c>
      <c r="ALD247" s="29" t="e">
        <f t="shared" si="57"/>
        <v>#REF!</v>
      </c>
      <c r="ALE247" s="29" t="e">
        <f t="shared" si="57"/>
        <v>#REF!</v>
      </c>
      <c r="ALF247" s="29" t="e">
        <f t="shared" si="57"/>
        <v>#REF!</v>
      </c>
      <c r="ALG247" s="29" t="e">
        <f t="shared" si="57"/>
        <v>#REF!</v>
      </c>
      <c r="ALH247" s="29" t="e">
        <f t="shared" si="57"/>
        <v>#REF!</v>
      </c>
      <c r="ALI247" s="29" t="e">
        <f t="shared" si="57"/>
        <v>#REF!</v>
      </c>
      <c r="ALJ247" s="29" t="e">
        <f t="shared" si="57"/>
        <v>#REF!</v>
      </c>
      <c r="ALK247" s="29" t="e">
        <f t="shared" si="57"/>
        <v>#REF!</v>
      </c>
      <c r="ALL247" s="29" t="e">
        <f t="shared" si="57"/>
        <v>#REF!</v>
      </c>
      <c r="ALM247" s="29" t="e">
        <f t="shared" si="57"/>
        <v>#REF!</v>
      </c>
      <c r="ALN247" s="29" t="e">
        <f t="shared" si="57"/>
        <v>#REF!</v>
      </c>
      <c r="ALO247" s="29" t="e">
        <f t="shared" si="57"/>
        <v>#REF!</v>
      </c>
      <c r="ALP247" s="29" t="e">
        <f t="shared" si="57"/>
        <v>#REF!</v>
      </c>
      <c r="ALQ247" s="29" t="e">
        <f t="shared" si="57"/>
        <v>#REF!</v>
      </c>
      <c r="ALR247" s="29" t="e">
        <f t="shared" si="57"/>
        <v>#REF!</v>
      </c>
      <c r="ALS247" s="29" t="e">
        <f t="shared" si="57"/>
        <v>#REF!</v>
      </c>
      <c r="ALT247" s="29" t="e">
        <f t="shared" si="57"/>
        <v>#REF!</v>
      </c>
      <c r="ALU247" s="29" t="e">
        <f t="shared" si="57"/>
        <v>#REF!</v>
      </c>
      <c r="ALV247" s="29" t="e">
        <f t="shared" si="57"/>
        <v>#REF!</v>
      </c>
      <c r="ALW247" s="29" t="e">
        <f t="shared" si="57"/>
        <v>#REF!</v>
      </c>
      <c r="ALX247" s="29" t="e">
        <f t="shared" si="57"/>
        <v>#REF!</v>
      </c>
      <c r="ALY247" s="29" t="e">
        <f t="shared" si="57"/>
        <v>#REF!</v>
      </c>
      <c r="ALZ247" s="29" t="e">
        <f t="shared" si="57"/>
        <v>#REF!</v>
      </c>
      <c r="AMA247" s="29" t="e">
        <f t="shared" si="57"/>
        <v>#REF!</v>
      </c>
      <c r="AMB247" s="29" t="e">
        <f t="shared" si="57"/>
        <v>#REF!</v>
      </c>
      <c r="AMC247" s="29" t="e">
        <f t="shared" si="57"/>
        <v>#REF!</v>
      </c>
      <c r="AMD247" s="29" t="e">
        <f t="shared" si="57"/>
        <v>#REF!</v>
      </c>
      <c r="AME247" s="29" t="e">
        <f t="shared" si="57"/>
        <v>#REF!</v>
      </c>
      <c r="AMF247" s="29" t="e">
        <f t="shared" si="57"/>
        <v>#REF!</v>
      </c>
      <c r="AMG247" s="29" t="e">
        <f t="shared" si="57"/>
        <v>#REF!</v>
      </c>
      <c r="AMH247" s="29" t="e">
        <f t="shared" si="57"/>
        <v>#REF!</v>
      </c>
      <c r="AMI247" s="29" t="e">
        <f t="shared" si="57"/>
        <v>#REF!</v>
      </c>
      <c r="AMJ247" s="29" t="e">
        <f t="shared" si="57"/>
        <v>#REF!</v>
      </c>
      <c r="AMK247" s="29" t="e">
        <f t="shared" si="57"/>
        <v>#REF!</v>
      </c>
      <c r="AML247" s="29" t="e">
        <f t="shared" si="57"/>
        <v>#REF!</v>
      </c>
      <c r="AMM247" s="29" t="e">
        <f t="shared" si="57"/>
        <v>#REF!</v>
      </c>
      <c r="AMN247" s="29" t="e">
        <f t="shared" si="57"/>
        <v>#REF!</v>
      </c>
      <c r="AMO247" s="29" t="e">
        <f t="shared" si="57"/>
        <v>#REF!</v>
      </c>
      <c r="AMP247" s="29" t="e">
        <f t="shared" si="57"/>
        <v>#REF!</v>
      </c>
      <c r="AMQ247" s="29" t="e">
        <f t="shared" si="57"/>
        <v>#REF!</v>
      </c>
      <c r="AMR247" s="29" t="e">
        <f t="shared" si="57"/>
        <v>#REF!</v>
      </c>
      <c r="AMS247" s="29" t="e">
        <f t="shared" si="57"/>
        <v>#REF!</v>
      </c>
      <c r="AMT247" s="29" t="e">
        <f t="shared" si="57"/>
        <v>#REF!</v>
      </c>
      <c r="AMU247" s="29" t="e">
        <f t="shared" si="57"/>
        <v>#REF!</v>
      </c>
      <c r="AMV247" s="29" t="e">
        <f t="shared" si="57"/>
        <v>#REF!</v>
      </c>
      <c r="AMW247" s="29" t="e">
        <f t="shared" si="57"/>
        <v>#REF!</v>
      </c>
      <c r="AMX247" s="29" t="e">
        <f t="shared" si="57"/>
        <v>#REF!</v>
      </c>
      <c r="AMY247" s="29" t="e">
        <f t="shared" si="57"/>
        <v>#REF!</v>
      </c>
      <c r="AMZ247" s="29" t="e">
        <f t="shared" si="57"/>
        <v>#REF!</v>
      </c>
      <c r="ANA247" s="29" t="e">
        <f t="shared" ref="ANA247:APL247" si="58">ANE247&amp;ANF247</f>
        <v>#REF!</v>
      </c>
      <c r="ANB247" s="29" t="e">
        <f t="shared" si="58"/>
        <v>#REF!</v>
      </c>
      <c r="ANC247" s="29" t="e">
        <f t="shared" si="58"/>
        <v>#REF!</v>
      </c>
      <c r="AND247" s="29" t="e">
        <f t="shared" si="58"/>
        <v>#REF!</v>
      </c>
      <c r="ANE247" s="29" t="e">
        <f t="shared" si="58"/>
        <v>#REF!</v>
      </c>
      <c r="ANF247" s="29" t="e">
        <f t="shared" si="58"/>
        <v>#REF!</v>
      </c>
      <c r="ANG247" s="29" t="e">
        <f t="shared" si="58"/>
        <v>#REF!</v>
      </c>
      <c r="ANH247" s="29" t="e">
        <f t="shared" si="58"/>
        <v>#REF!</v>
      </c>
      <c r="ANI247" s="29" t="e">
        <f t="shared" si="58"/>
        <v>#REF!</v>
      </c>
      <c r="ANJ247" s="29" t="e">
        <f t="shared" si="58"/>
        <v>#REF!</v>
      </c>
      <c r="ANK247" s="29" t="e">
        <f t="shared" si="58"/>
        <v>#REF!</v>
      </c>
      <c r="ANL247" s="29" t="e">
        <f t="shared" si="58"/>
        <v>#REF!</v>
      </c>
      <c r="ANM247" s="29" t="e">
        <f t="shared" si="58"/>
        <v>#REF!</v>
      </c>
      <c r="ANN247" s="29" t="e">
        <f t="shared" si="58"/>
        <v>#REF!</v>
      </c>
      <c r="ANO247" s="29" t="e">
        <f t="shared" si="58"/>
        <v>#REF!</v>
      </c>
      <c r="ANP247" s="29" t="e">
        <f t="shared" si="58"/>
        <v>#REF!</v>
      </c>
      <c r="ANQ247" s="29" t="e">
        <f t="shared" si="58"/>
        <v>#REF!</v>
      </c>
      <c r="ANR247" s="29" t="e">
        <f t="shared" si="58"/>
        <v>#REF!</v>
      </c>
      <c r="ANS247" s="29" t="e">
        <f t="shared" si="58"/>
        <v>#REF!</v>
      </c>
      <c r="ANT247" s="29" t="e">
        <f t="shared" si="58"/>
        <v>#REF!</v>
      </c>
      <c r="ANU247" s="29" t="e">
        <f t="shared" si="58"/>
        <v>#REF!</v>
      </c>
      <c r="ANV247" s="29" t="e">
        <f t="shared" si="58"/>
        <v>#REF!</v>
      </c>
      <c r="ANW247" s="29" t="e">
        <f t="shared" si="58"/>
        <v>#REF!</v>
      </c>
      <c r="ANX247" s="29" t="e">
        <f t="shared" si="58"/>
        <v>#REF!</v>
      </c>
      <c r="ANY247" s="29" t="e">
        <f t="shared" si="58"/>
        <v>#REF!</v>
      </c>
      <c r="ANZ247" s="29" t="e">
        <f t="shared" si="58"/>
        <v>#REF!</v>
      </c>
      <c r="AOA247" s="29" t="e">
        <f t="shared" si="58"/>
        <v>#REF!</v>
      </c>
      <c r="AOB247" s="29" t="e">
        <f t="shared" si="58"/>
        <v>#REF!</v>
      </c>
      <c r="AOC247" s="29" t="e">
        <f t="shared" si="58"/>
        <v>#REF!</v>
      </c>
      <c r="AOD247" s="29" t="e">
        <f t="shared" si="58"/>
        <v>#REF!</v>
      </c>
      <c r="AOE247" s="29" t="e">
        <f t="shared" si="58"/>
        <v>#REF!</v>
      </c>
      <c r="AOF247" s="29" t="e">
        <f t="shared" si="58"/>
        <v>#REF!</v>
      </c>
      <c r="AOG247" s="29" t="e">
        <f t="shared" si="58"/>
        <v>#REF!</v>
      </c>
      <c r="AOH247" s="29" t="e">
        <f t="shared" si="58"/>
        <v>#REF!</v>
      </c>
      <c r="AOI247" s="29" t="e">
        <f t="shared" si="58"/>
        <v>#REF!</v>
      </c>
      <c r="AOJ247" s="29" t="e">
        <f t="shared" si="58"/>
        <v>#REF!</v>
      </c>
      <c r="AOK247" s="29" t="e">
        <f t="shared" si="58"/>
        <v>#REF!</v>
      </c>
      <c r="AOL247" s="29" t="e">
        <f t="shared" si="58"/>
        <v>#REF!</v>
      </c>
      <c r="AOM247" s="29" t="e">
        <f t="shared" si="58"/>
        <v>#REF!</v>
      </c>
      <c r="AON247" s="29" t="e">
        <f t="shared" si="58"/>
        <v>#REF!</v>
      </c>
      <c r="AOO247" s="29" t="e">
        <f t="shared" si="58"/>
        <v>#REF!</v>
      </c>
      <c r="AOP247" s="29" t="e">
        <f t="shared" si="58"/>
        <v>#REF!</v>
      </c>
      <c r="AOQ247" s="29" t="e">
        <f t="shared" si="58"/>
        <v>#REF!</v>
      </c>
      <c r="AOR247" s="29" t="e">
        <f t="shared" si="58"/>
        <v>#REF!</v>
      </c>
      <c r="AOS247" s="29" t="e">
        <f t="shared" si="58"/>
        <v>#REF!</v>
      </c>
      <c r="AOT247" s="29" t="e">
        <f t="shared" si="58"/>
        <v>#REF!</v>
      </c>
      <c r="AOU247" s="29" t="e">
        <f t="shared" si="58"/>
        <v>#REF!</v>
      </c>
      <c r="AOV247" s="29" t="e">
        <f t="shared" si="58"/>
        <v>#REF!</v>
      </c>
      <c r="AOW247" s="29" t="e">
        <f t="shared" si="58"/>
        <v>#REF!</v>
      </c>
      <c r="AOX247" s="29" t="e">
        <f t="shared" si="58"/>
        <v>#REF!</v>
      </c>
      <c r="AOY247" s="29" t="e">
        <f t="shared" si="58"/>
        <v>#REF!</v>
      </c>
      <c r="AOZ247" s="29" t="e">
        <f t="shared" si="58"/>
        <v>#REF!</v>
      </c>
      <c r="APA247" s="29" t="e">
        <f t="shared" si="58"/>
        <v>#REF!</v>
      </c>
      <c r="APB247" s="29" t="e">
        <f t="shared" si="58"/>
        <v>#REF!</v>
      </c>
      <c r="APC247" s="29" t="e">
        <f t="shared" si="58"/>
        <v>#REF!</v>
      </c>
      <c r="APD247" s="29" t="e">
        <f t="shared" si="58"/>
        <v>#REF!</v>
      </c>
      <c r="APE247" s="29" t="e">
        <f t="shared" si="58"/>
        <v>#REF!</v>
      </c>
      <c r="APF247" s="29" t="e">
        <f t="shared" si="58"/>
        <v>#REF!</v>
      </c>
      <c r="APG247" s="29" t="e">
        <f t="shared" si="58"/>
        <v>#REF!</v>
      </c>
      <c r="APH247" s="29" t="e">
        <f t="shared" si="58"/>
        <v>#REF!</v>
      </c>
      <c r="API247" s="29" t="e">
        <f t="shared" si="58"/>
        <v>#REF!</v>
      </c>
      <c r="APJ247" s="29" t="e">
        <f t="shared" si="58"/>
        <v>#REF!</v>
      </c>
      <c r="APK247" s="29" t="e">
        <f t="shared" si="58"/>
        <v>#REF!</v>
      </c>
      <c r="APL247" s="29" t="e">
        <f t="shared" si="58"/>
        <v>#REF!</v>
      </c>
      <c r="APM247" s="29" t="e">
        <f t="shared" ref="APM247:ARX247" si="59">APQ247&amp;APR247</f>
        <v>#REF!</v>
      </c>
      <c r="APN247" s="29" t="e">
        <f t="shared" si="59"/>
        <v>#REF!</v>
      </c>
      <c r="APO247" s="29" t="e">
        <f t="shared" si="59"/>
        <v>#REF!</v>
      </c>
      <c r="APP247" s="29" t="e">
        <f t="shared" si="59"/>
        <v>#REF!</v>
      </c>
      <c r="APQ247" s="29" t="e">
        <f t="shared" si="59"/>
        <v>#REF!</v>
      </c>
      <c r="APR247" s="29" t="e">
        <f t="shared" si="59"/>
        <v>#REF!</v>
      </c>
      <c r="APS247" s="29" t="e">
        <f t="shared" si="59"/>
        <v>#REF!</v>
      </c>
      <c r="APT247" s="29" t="e">
        <f t="shared" si="59"/>
        <v>#REF!</v>
      </c>
      <c r="APU247" s="29" t="e">
        <f t="shared" si="59"/>
        <v>#REF!</v>
      </c>
      <c r="APV247" s="29" t="e">
        <f t="shared" si="59"/>
        <v>#REF!</v>
      </c>
      <c r="APW247" s="29" t="e">
        <f t="shared" si="59"/>
        <v>#REF!</v>
      </c>
      <c r="APX247" s="29" t="e">
        <f t="shared" si="59"/>
        <v>#REF!</v>
      </c>
      <c r="APY247" s="29" t="e">
        <f t="shared" si="59"/>
        <v>#REF!</v>
      </c>
      <c r="APZ247" s="29" t="e">
        <f t="shared" si="59"/>
        <v>#REF!</v>
      </c>
      <c r="AQA247" s="29" t="e">
        <f t="shared" si="59"/>
        <v>#REF!</v>
      </c>
      <c r="AQB247" s="29" t="e">
        <f t="shared" si="59"/>
        <v>#REF!</v>
      </c>
      <c r="AQC247" s="29" t="e">
        <f t="shared" si="59"/>
        <v>#REF!</v>
      </c>
      <c r="AQD247" s="29" t="e">
        <f t="shared" si="59"/>
        <v>#REF!</v>
      </c>
      <c r="AQE247" s="29" t="e">
        <f t="shared" si="59"/>
        <v>#REF!</v>
      </c>
      <c r="AQF247" s="29" t="e">
        <f t="shared" si="59"/>
        <v>#REF!</v>
      </c>
      <c r="AQG247" s="29" t="e">
        <f t="shared" si="59"/>
        <v>#REF!</v>
      </c>
      <c r="AQH247" s="29" t="e">
        <f t="shared" si="59"/>
        <v>#REF!</v>
      </c>
      <c r="AQI247" s="29" t="e">
        <f t="shared" si="59"/>
        <v>#REF!</v>
      </c>
      <c r="AQJ247" s="29" t="e">
        <f t="shared" si="59"/>
        <v>#REF!</v>
      </c>
      <c r="AQK247" s="29" t="e">
        <f t="shared" si="59"/>
        <v>#REF!</v>
      </c>
      <c r="AQL247" s="29" t="e">
        <f t="shared" si="59"/>
        <v>#REF!</v>
      </c>
      <c r="AQM247" s="29" t="e">
        <f t="shared" si="59"/>
        <v>#REF!</v>
      </c>
      <c r="AQN247" s="29" t="e">
        <f t="shared" si="59"/>
        <v>#REF!</v>
      </c>
      <c r="AQO247" s="29" t="e">
        <f t="shared" si="59"/>
        <v>#REF!</v>
      </c>
      <c r="AQP247" s="29" t="e">
        <f t="shared" si="59"/>
        <v>#REF!</v>
      </c>
      <c r="AQQ247" s="29" t="e">
        <f t="shared" si="59"/>
        <v>#REF!</v>
      </c>
      <c r="AQR247" s="29" t="e">
        <f t="shared" si="59"/>
        <v>#REF!</v>
      </c>
      <c r="AQS247" s="29" t="e">
        <f t="shared" si="59"/>
        <v>#REF!</v>
      </c>
      <c r="AQT247" s="29" t="e">
        <f t="shared" si="59"/>
        <v>#REF!</v>
      </c>
      <c r="AQU247" s="29" t="e">
        <f t="shared" si="59"/>
        <v>#REF!</v>
      </c>
      <c r="AQV247" s="29" t="e">
        <f t="shared" si="59"/>
        <v>#REF!</v>
      </c>
      <c r="AQW247" s="29" t="e">
        <f t="shared" si="59"/>
        <v>#REF!</v>
      </c>
      <c r="AQX247" s="29" t="e">
        <f t="shared" si="59"/>
        <v>#REF!</v>
      </c>
      <c r="AQY247" s="29" t="e">
        <f t="shared" si="59"/>
        <v>#REF!</v>
      </c>
      <c r="AQZ247" s="29" t="e">
        <f t="shared" si="59"/>
        <v>#REF!</v>
      </c>
      <c r="ARA247" s="29" t="e">
        <f t="shared" si="59"/>
        <v>#REF!</v>
      </c>
      <c r="ARB247" s="29" t="e">
        <f t="shared" si="59"/>
        <v>#REF!</v>
      </c>
      <c r="ARC247" s="29" t="e">
        <f t="shared" si="59"/>
        <v>#REF!</v>
      </c>
      <c r="ARD247" s="29" t="e">
        <f t="shared" si="59"/>
        <v>#REF!</v>
      </c>
      <c r="ARE247" s="29" t="e">
        <f t="shared" si="59"/>
        <v>#REF!</v>
      </c>
      <c r="ARF247" s="29" t="e">
        <f t="shared" si="59"/>
        <v>#REF!</v>
      </c>
      <c r="ARG247" s="29" t="e">
        <f t="shared" si="59"/>
        <v>#REF!</v>
      </c>
      <c r="ARH247" s="29" t="e">
        <f t="shared" si="59"/>
        <v>#REF!</v>
      </c>
      <c r="ARI247" s="29" t="e">
        <f t="shared" si="59"/>
        <v>#REF!</v>
      </c>
      <c r="ARJ247" s="29" t="e">
        <f t="shared" si="59"/>
        <v>#REF!</v>
      </c>
      <c r="ARK247" s="29" t="e">
        <f t="shared" si="59"/>
        <v>#REF!</v>
      </c>
      <c r="ARL247" s="29" t="e">
        <f t="shared" si="59"/>
        <v>#REF!</v>
      </c>
      <c r="ARM247" s="29" t="e">
        <f t="shared" si="59"/>
        <v>#REF!</v>
      </c>
      <c r="ARN247" s="29" t="e">
        <f t="shared" si="59"/>
        <v>#REF!</v>
      </c>
      <c r="ARO247" s="29" t="e">
        <f t="shared" si="59"/>
        <v>#REF!</v>
      </c>
      <c r="ARP247" s="29" t="e">
        <f t="shared" si="59"/>
        <v>#REF!</v>
      </c>
      <c r="ARQ247" s="29" t="e">
        <f t="shared" si="59"/>
        <v>#REF!</v>
      </c>
      <c r="ARR247" s="29" t="e">
        <f t="shared" si="59"/>
        <v>#REF!</v>
      </c>
      <c r="ARS247" s="29" t="e">
        <f t="shared" si="59"/>
        <v>#REF!</v>
      </c>
      <c r="ART247" s="29" t="e">
        <f t="shared" si="59"/>
        <v>#REF!</v>
      </c>
      <c r="ARU247" s="29" t="e">
        <f t="shared" si="59"/>
        <v>#REF!</v>
      </c>
      <c r="ARV247" s="29" t="e">
        <f t="shared" si="59"/>
        <v>#REF!</v>
      </c>
      <c r="ARW247" s="29" t="e">
        <f t="shared" si="59"/>
        <v>#REF!</v>
      </c>
      <c r="ARX247" s="29" t="e">
        <f t="shared" si="59"/>
        <v>#REF!</v>
      </c>
      <c r="ARY247" s="29" t="e">
        <f t="shared" ref="ARY247:AUJ247" si="60">ASC247&amp;ASD247</f>
        <v>#REF!</v>
      </c>
      <c r="ARZ247" s="29" t="e">
        <f t="shared" si="60"/>
        <v>#REF!</v>
      </c>
      <c r="ASA247" s="29" t="e">
        <f t="shared" si="60"/>
        <v>#REF!</v>
      </c>
      <c r="ASB247" s="29" t="e">
        <f t="shared" si="60"/>
        <v>#REF!</v>
      </c>
      <c r="ASC247" s="29" t="e">
        <f t="shared" si="60"/>
        <v>#REF!</v>
      </c>
      <c r="ASD247" s="29" t="e">
        <f t="shared" si="60"/>
        <v>#REF!</v>
      </c>
      <c r="ASE247" s="29" t="e">
        <f t="shared" si="60"/>
        <v>#REF!</v>
      </c>
      <c r="ASF247" s="29" t="e">
        <f t="shared" si="60"/>
        <v>#REF!</v>
      </c>
      <c r="ASG247" s="29" t="e">
        <f t="shared" si="60"/>
        <v>#REF!</v>
      </c>
      <c r="ASH247" s="29" t="e">
        <f t="shared" si="60"/>
        <v>#REF!</v>
      </c>
      <c r="ASI247" s="29" t="e">
        <f t="shared" si="60"/>
        <v>#REF!</v>
      </c>
      <c r="ASJ247" s="29" t="e">
        <f t="shared" si="60"/>
        <v>#REF!</v>
      </c>
      <c r="ASK247" s="29" t="e">
        <f t="shared" si="60"/>
        <v>#REF!</v>
      </c>
      <c r="ASL247" s="29" t="e">
        <f t="shared" si="60"/>
        <v>#REF!</v>
      </c>
      <c r="ASM247" s="29" t="e">
        <f t="shared" si="60"/>
        <v>#REF!</v>
      </c>
      <c r="ASN247" s="29" t="e">
        <f t="shared" si="60"/>
        <v>#REF!</v>
      </c>
      <c r="ASO247" s="29" t="e">
        <f t="shared" si="60"/>
        <v>#REF!</v>
      </c>
      <c r="ASP247" s="29" t="e">
        <f t="shared" si="60"/>
        <v>#REF!</v>
      </c>
      <c r="ASQ247" s="29" t="e">
        <f t="shared" si="60"/>
        <v>#REF!</v>
      </c>
      <c r="ASR247" s="29" t="e">
        <f t="shared" si="60"/>
        <v>#REF!</v>
      </c>
      <c r="ASS247" s="29" t="e">
        <f t="shared" si="60"/>
        <v>#REF!</v>
      </c>
      <c r="AST247" s="29" t="e">
        <f t="shared" si="60"/>
        <v>#REF!</v>
      </c>
      <c r="ASU247" s="29" t="e">
        <f t="shared" si="60"/>
        <v>#REF!</v>
      </c>
      <c r="ASV247" s="29" t="e">
        <f t="shared" si="60"/>
        <v>#REF!</v>
      </c>
      <c r="ASW247" s="29" t="e">
        <f t="shared" si="60"/>
        <v>#REF!</v>
      </c>
      <c r="ASX247" s="29" t="e">
        <f t="shared" si="60"/>
        <v>#REF!</v>
      </c>
      <c r="ASY247" s="29" t="e">
        <f t="shared" si="60"/>
        <v>#REF!</v>
      </c>
      <c r="ASZ247" s="29" t="e">
        <f t="shared" si="60"/>
        <v>#REF!</v>
      </c>
      <c r="ATA247" s="29" t="e">
        <f t="shared" si="60"/>
        <v>#REF!</v>
      </c>
      <c r="ATB247" s="29" t="e">
        <f t="shared" si="60"/>
        <v>#REF!</v>
      </c>
      <c r="ATC247" s="29" t="e">
        <f t="shared" si="60"/>
        <v>#REF!</v>
      </c>
      <c r="ATD247" s="29" t="e">
        <f t="shared" si="60"/>
        <v>#REF!</v>
      </c>
      <c r="ATE247" s="29" t="e">
        <f t="shared" si="60"/>
        <v>#REF!</v>
      </c>
      <c r="ATF247" s="29" t="e">
        <f t="shared" si="60"/>
        <v>#REF!</v>
      </c>
      <c r="ATG247" s="29" t="e">
        <f t="shared" si="60"/>
        <v>#REF!</v>
      </c>
      <c r="ATH247" s="29" t="e">
        <f t="shared" si="60"/>
        <v>#REF!</v>
      </c>
      <c r="ATI247" s="29" t="e">
        <f t="shared" si="60"/>
        <v>#REF!</v>
      </c>
      <c r="ATJ247" s="29" t="e">
        <f t="shared" si="60"/>
        <v>#REF!</v>
      </c>
      <c r="ATK247" s="29" t="e">
        <f t="shared" si="60"/>
        <v>#REF!</v>
      </c>
      <c r="ATL247" s="29" t="e">
        <f t="shared" si="60"/>
        <v>#REF!</v>
      </c>
      <c r="ATM247" s="29" t="e">
        <f t="shared" si="60"/>
        <v>#REF!</v>
      </c>
      <c r="ATN247" s="29" t="e">
        <f t="shared" si="60"/>
        <v>#REF!</v>
      </c>
      <c r="ATO247" s="29" t="e">
        <f t="shared" si="60"/>
        <v>#REF!</v>
      </c>
      <c r="ATP247" s="29" t="e">
        <f t="shared" si="60"/>
        <v>#REF!</v>
      </c>
      <c r="ATQ247" s="29" t="e">
        <f t="shared" si="60"/>
        <v>#REF!</v>
      </c>
      <c r="ATR247" s="29" t="e">
        <f t="shared" si="60"/>
        <v>#REF!</v>
      </c>
      <c r="ATS247" s="29" t="e">
        <f t="shared" si="60"/>
        <v>#REF!</v>
      </c>
      <c r="ATT247" s="29" t="e">
        <f t="shared" si="60"/>
        <v>#REF!</v>
      </c>
      <c r="ATU247" s="29" t="e">
        <f t="shared" si="60"/>
        <v>#REF!</v>
      </c>
      <c r="ATV247" s="29" t="e">
        <f t="shared" si="60"/>
        <v>#REF!</v>
      </c>
      <c r="ATW247" s="29" t="e">
        <f t="shared" si="60"/>
        <v>#REF!</v>
      </c>
      <c r="ATX247" s="29" t="e">
        <f t="shared" si="60"/>
        <v>#REF!</v>
      </c>
      <c r="ATY247" s="29" t="e">
        <f t="shared" si="60"/>
        <v>#REF!</v>
      </c>
      <c r="ATZ247" s="29" t="e">
        <f t="shared" si="60"/>
        <v>#REF!</v>
      </c>
      <c r="AUA247" s="29" t="e">
        <f t="shared" si="60"/>
        <v>#REF!</v>
      </c>
      <c r="AUB247" s="29" t="e">
        <f t="shared" si="60"/>
        <v>#REF!</v>
      </c>
      <c r="AUC247" s="29" t="e">
        <f t="shared" si="60"/>
        <v>#REF!</v>
      </c>
      <c r="AUD247" s="29" t="e">
        <f t="shared" si="60"/>
        <v>#REF!</v>
      </c>
      <c r="AUE247" s="29" t="e">
        <f t="shared" si="60"/>
        <v>#REF!</v>
      </c>
      <c r="AUF247" s="29" t="e">
        <f t="shared" si="60"/>
        <v>#REF!</v>
      </c>
      <c r="AUG247" s="29" t="e">
        <f t="shared" si="60"/>
        <v>#REF!</v>
      </c>
      <c r="AUH247" s="29" t="e">
        <f t="shared" si="60"/>
        <v>#REF!</v>
      </c>
      <c r="AUI247" s="29" t="e">
        <f t="shared" si="60"/>
        <v>#REF!</v>
      </c>
      <c r="AUJ247" s="29" t="e">
        <f t="shared" si="60"/>
        <v>#REF!</v>
      </c>
      <c r="AUK247" s="29" t="e">
        <f t="shared" ref="AUK247:AWV247" si="61">AUO247&amp;AUP247</f>
        <v>#REF!</v>
      </c>
      <c r="AUL247" s="29" t="e">
        <f t="shared" si="61"/>
        <v>#REF!</v>
      </c>
      <c r="AUM247" s="29" t="e">
        <f t="shared" si="61"/>
        <v>#REF!</v>
      </c>
      <c r="AUN247" s="29" t="e">
        <f t="shared" si="61"/>
        <v>#REF!</v>
      </c>
      <c r="AUO247" s="29" t="e">
        <f t="shared" si="61"/>
        <v>#REF!</v>
      </c>
      <c r="AUP247" s="29" t="e">
        <f t="shared" si="61"/>
        <v>#REF!</v>
      </c>
      <c r="AUQ247" s="29" t="e">
        <f t="shared" si="61"/>
        <v>#REF!</v>
      </c>
      <c r="AUR247" s="29" t="e">
        <f t="shared" si="61"/>
        <v>#REF!</v>
      </c>
      <c r="AUS247" s="29" t="e">
        <f t="shared" si="61"/>
        <v>#REF!</v>
      </c>
      <c r="AUT247" s="29" t="e">
        <f t="shared" si="61"/>
        <v>#REF!</v>
      </c>
      <c r="AUU247" s="29" t="e">
        <f t="shared" si="61"/>
        <v>#REF!</v>
      </c>
      <c r="AUV247" s="29" t="e">
        <f t="shared" si="61"/>
        <v>#REF!</v>
      </c>
      <c r="AUW247" s="29" t="e">
        <f t="shared" si="61"/>
        <v>#REF!</v>
      </c>
      <c r="AUX247" s="29" t="e">
        <f t="shared" si="61"/>
        <v>#REF!</v>
      </c>
      <c r="AUY247" s="29" t="e">
        <f t="shared" si="61"/>
        <v>#REF!</v>
      </c>
      <c r="AUZ247" s="29" t="e">
        <f t="shared" si="61"/>
        <v>#REF!</v>
      </c>
      <c r="AVA247" s="29" t="e">
        <f t="shared" si="61"/>
        <v>#REF!</v>
      </c>
      <c r="AVB247" s="29" t="e">
        <f t="shared" si="61"/>
        <v>#REF!</v>
      </c>
      <c r="AVC247" s="29" t="e">
        <f t="shared" si="61"/>
        <v>#REF!</v>
      </c>
      <c r="AVD247" s="29" t="e">
        <f t="shared" si="61"/>
        <v>#REF!</v>
      </c>
      <c r="AVE247" s="29" t="e">
        <f t="shared" si="61"/>
        <v>#REF!</v>
      </c>
      <c r="AVF247" s="29" t="e">
        <f t="shared" si="61"/>
        <v>#REF!</v>
      </c>
      <c r="AVG247" s="29" t="e">
        <f t="shared" si="61"/>
        <v>#REF!</v>
      </c>
      <c r="AVH247" s="29" t="e">
        <f t="shared" si="61"/>
        <v>#REF!</v>
      </c>
      <c r="AVI247" s="29" t="e">
        <f t="shared" si="61"/>
        <v>#REF!</v>
      </c>
      <c r="AVJ247" s="29" t="e">
        <f t="shared" si="61"/>
        <v>#REF!</v>
      </c>
      <c r="AVK247" s="29" t="e">
        <f t="shared" si="61"/>
        <v>#REF!</v>
      </c>
      <c r="AVL247" s="29" t="e">
        <f t="shared" si="61"/>
        <v>#REF!</v>
      </c>
      <c r="AVM247" s="29" t="e">
        <f t="shared" si="61"/>
        <v>#REF!</v>
      </c>
      <c r="AVN247" s="29" t="e">
        <f t="shared" si="61"/>
        <v>#REF!</v>
      </c>
      <c r="AVO247" s="29" t="e">
        <f t="shared" si="61"/>
        <v>#REF!</v>
      </c>
      <c r="AVP247" s="29" t="e">
        <f t="shared" si="61"/>
        <v>#REF!</v>
      </c>
      <c r="AVQ247" s="29" t="e">
        <f t="shared" si="61"/>
        <v>#REF!</v>
      </c>
      <c r="AVR247" s="29" t="e">
        <f t="shared" si="61"/>
        <v>#REF!</v>
      </c>
      <c r="AVS247" s="29" t="e">
        <f t="shared" si="61"/>
        <v>#REF!</v>
      </c>
      <c r="AVT247" s="29" t="e">
        <f t="shared" si="61"/>
        <v>#REF!</v>
      </c>
      <c r="AVU247" s="29" t="e">
        <f t="shared" si="61"/>
        <v>#REF!</v>
      </c>
      <c r="AVV247" s="29" t="e">
        <f t="shared" si="61"/>
        <v>#REF!</v>
      </c>
      <c r="AVW247" s="29" t="e">
        <f t="shared" si="61"/>
        <v>#REF!</v>
      </c>
      <c r="AVX247" s="29" t="e">
        <f t="shared" si="61"/>
        <v>#REF!</v>
      </c>
      <c r="AVY247" s="29" t="e">
        <f t="shared" si="61"/>
        <v>#REF!</v>
      </c>
      <c r="AVZ247" s="29" t="e">
        <f t="shared" si="61"/>
        <v>#REF!</v>
      </c>
      <c r="AWA247" s="29" t="e">
        <f t="shared" si="61"/>
        <v>#REF!</v>
      </c>
      <c r="AWB247" s="29" t="e">
        <f t="shared" si="61"/>
        <v>#REF!</v>
      </c>
      <c r="AWC247" s="29" t="e">
        <f t="shared" si="61"/>
        <v>#REF!</v>
      </c>
      <c r="AWD247" s="29" t="e">
        <f t="shared" si="61"/>
        <v>#REF!</v>
      </c>
      <c r="AWE247" s="29" t="e">
        <f t="shared" si="61"/>
        <v>#REF!</v>
      </c>
      <c r="AWF247" s="29" t="e">
        <f t="shared" si="61"/>
        <v>#REF!</v>
      </c>
      <c r="AWG247" s="29" t="e">
        <f t="shared" si="61"/>
        <v>#REF!</v>
      </c>
      <c r="AWH247" s="29" t="e">
        <f t="shared" si="61"/>
        <v>#REF!</v>
      </c>
      <c r="AWI247" s="29" t="e">
        <f t="shared" si="61"/>
        <v>#REF!</v>
      </c>
      <c r="AWJ247" s="29" t="e">
        <f t="shared" si="61"/>
        <v>#REF!</v>
      </c>
      <c r="AWK247" s="29" t="e">
        <f t="shared" si="61"/>
        <v>#REF!</v>
      </c>
      <c r="AWL247" s="29" t="e">
        <f t="shared" si="61"/>
        <v>#REF!</v>
      </c>
      <c r="AWM247" s="29" t="e">
        <f t="shared" si="61"/>
        <v>#REF!</v>
      </c>
      <c r="AWN247" s="29" t="e">
        <f t="shared" si="61"/>
        <v>#REF!</v>
      </c>
      <c r="AWO247" s="29" t="e">
        <f t="shared" si="61"/>
        <v>#REF!</v>
      </c>
      <c r="AWP247" s="29" t="e">
        <f t="shared" si="61"/>
        <v>#REF!</v>
      </c>
      <c r="AWQ247" s="29" t="e">
        <f t="shared" si="61"/>
        <v>#REF!</v>
      </c>
      <c r="AWR247" s="29" t="e">
        <f t="shared" si="61"/>
        <v>#REF!</v>
      </c>
      <c r="AWS247" s="29" t="e">
        <f t="shared" si="61"/>
        <v>#REF!</v>
      </c>
      <c r="AWT247" s="29" t="e">
        <f t="shared" si="61"/>
        <v>#REF!</v>
      </c>
      <c r="AWU247" s="29" t="e">
        <f t="shared" si="61"/>
        <v>#REF!</v>
      </c>
      <c r="AWV247" s="29" t="e">
        <f t="shared" si="61"/>
        <v>#REF!</v>
      </c>
      <c r="AWW247" s="29" t="e">
        <f t="shared" ref="AWW247:AZH247" si="62">AXA247&amp;AXB247</f>
        <v>#REF!</v>
      </c>
      <c r="AWX247" s="29" t="e">
        <f t="shared" si="62"/>
        <v>#REF!</v>
      </c>
      <c r="AWY247" s="29" t="e">
        <f t="shared" si="62"/>
        <v>#REF!</v>
      </c>
      <c r="AWZ247" s="29" t="e">
        <f t="shared" si="62"/>
        <v>#REF!</v>
      </c>
      <c r="AXA247" s="29" t="e">
        <f t="shared" si="62"/>
        <v>#REF!</v>
      </c>
      <c r="AXB247" s="29" t="e">
        <f t="shared" si="62"/>
        <v>#REF!</v>
      </c>
      <c r="AXC247" s="29" t="e">
        <f t="shared" si="62"/>
        <v>#REF!</v>
      </c>
      <c r="AXD247" s="29" t="e">
        <f t="shared" si="62"/>
        <v>#REF!</v>
      </c>
      <c r="AXE247" s="29" t="e">
        <f t="shared" si="62"/>
        <v>#REF!</v>
      </c>
      <c r="AXF247" s="29" t="e">
        <f t="shared" si="62"/>
        <v>#REF!</v>
      </c>
      <c r="AXG247" s="29" t="e">
        <f t="shared" si="62"/>
        <v>#REF!</v>
      </c>
      <c r="AXH247" s="29" t="e">
        <f t="shared" si="62"/>
        <v>#REF!</v>
      </c>
      <c r="AXI247" s="29" t="e">
        <f t="shared" si="62"/>
        <v>#REF!</v>
      </c>
      <c r="AXJ247" s="29" t="e">
        <f t="shared" si="62"/>
        <v>#REF!</v>
      </c>
      <c r="AXK247" s="29" t="e">
        <f t="shared" si="62"/>
        <v>#REF!</v>
      </c>
      <c r="AXL247" s="29" t="e">
        <f t="shared" si="62"/>
        <v>#REF!</v>
      </c>
      <c r="AXM247" s="29" t="e">
        <f t="shared" si="62"/>
        <v>#REF!</v>
      </c>
      <c r="AXN247" s="29" t="e">
        <f t="shared" si="62"/>
        <v>#REF!</v>
      </c>
      <c r="AXO247" s="29" t="e">
        <f t="shared" si="62"/>
        <v>#REF!</v>
      </c>
      <c r="AXP247" s="29" t="e">
        <f t="shared" si="62"/>
        <v>#REF!</v>
      </c>
      <c r="AXQ247" s="29" t="e">
        <f t="shared" si="62"/>
        <v>#REF!</v>
      </c>
      <c r="AXR247" s="29" t="e">
        <f t="shared" si="62"/>
        <v>#REF!</v>
      </c>
      <c r="AXS247" s="29" t="e">
        <f t="shared" si="62"/>
        <v>#REF!</v>
      </c>
      <c r="AXT247" s="29" t="e">
        <f t="shared" si="62"/>
        <v>#REF!</v>
      </c>
      <c r="AXU247" s="29" t="e">
        <f t="shared" si="62"/>
        <v>#REF!</v>
      </c>
      <c r="AXV247" s="29" t="e">
        <f t="shared" si="62"/>
        <v>#REF!</v>
      </c>
      <c r="AXW247" s="29" t="e">
        <f t="shared" si="62"/>
        <v>#REF!</v>
      </c>
      <c r="AXX247" s="29" t="e">
        <f t="shared" si="62"/>
        <v>#REF!</v>
      </c>
      <c r="AXY247" s="29" t="e">
        <f t="shared" si="62"/>
        <v>#REF!</v>
      </c>
      <c r="AXZ247" s="29" t="e">
        <f t="shared" si="62"/>
        <v>#REF!</v>
      </c>
      <c r="AYA247" s="29" t="e">
        <f t="shared" si="62"/>
        <v>#REF!</v>
      </c>
      <c r="AYB247" s="29" t="e">
        <f t="shared" si="62"/>
        <v>#REF!</v>
      </c>
      <c r="AYC247" s="29" t="e">
        <f t="shared" si="62"/>
        <v>#REF!</v>
      </c>
      <c r="AYD247" s="29" t="e">
        <f t="shared" si="62"/>
        <v>#REF!</v>
      </c>
      <c r="AYE247" s="29" t="e">
        <f t="shared" si="62"/>
        <v>#REF!</v>
      </c>
      <c r="AYF247" s="29" t="e">
        <f t="shared" si="62"/>
        <v>#REF!</v>
      </c>
      <c r="AYG247" s="29" t="e">
        <f t="shared" si="62"/>
        <v>#REF!</v>
      </c>
      <c r="AYH247" s="29" t="e">
        <f t="shared" si="62"/>
        <v>#REF!</v>
      </c>
      <c r="AYI247" s="29" t="e">
        <f t="shared" si="62"/>
        <v>#REF!</v>
      </c>
      <c r="AYJ247" s="29" t="e">
        <f t="shared" si="62"/>
        <v>#REF!</v>
      </c>
      <c r="AYK247" s="29" t="e">
        <f t="shared" si="62"/>
        <v>#REF!</v>
      </c>
      <c r="AYL247" s="29" t="e">
        <f t="shared" si="62"/>
        <v>#REF!</v>
      </c>
      <c r="AYM247" s="29" t="e">
        <f t="shared" si="62"/>
        <v>#REF!</v>
      </c>
      <c r="AYN247" s="29" t="e">
        <f t="shared" si="62"/>
        <v>#REF!</v>
      </c>
      <c r="AYO247" s="29" t="e">
        <f t="shared" si="62"/>
        <v>#REF!</v>
      </c>
      <c r="AYP247" s="29" t="e">
        <f t="shared" si="62"/>
        <v>#REF!</v>
      </c>
      <c r="AYQ247" s="29" t="e">
        <f t="shared" si="62"/>
        <v>#REF!</v>
      </c>
      <c r="AYR247" s="29" t="e">
        <f t="shared" si="62"/>
        <v>#REF!</v>
      </c>
      <c r="AYS247" s="29" t="e">
        <f t="shared" si="62"/>
        <v>#REF!</v>
      </c>
      <c r="AYT247" s="29" t="e">
        <f t="shared" si="62"/>
        <v>#REF!</v>
      </c>
      <c r="AYU247" s="29" t="e">
        <f t="shared" si="62"/>
        <v>#REF!</v>
      </c>
      <c r="AYV247" s="29" t="e">
        <f t="shared" si="62"/>
        <v>#REF!</v>
      </c>
      <c r="AYW247" s="29" t="e">
        <f t="shared" si="62"/>
        <v>#REF!</v>
      </c>
      <c r="AYX247" s="29" t="e">
        <f t="shared" si="62"/>
        <v>#REF!</v>
      </c>
      <c r="AYY247" s="29" t="e">
        <f t="shared" si="62"/>
        <v>#REF!</v>
      </c>
      <c r="AYZ247" s="29" t="e">
        <f t="shared" si="62"/>
        <v>#REF!</v>
      </c>
      <c r="AZA247" s="29" t="e">
        <f t="shared" si="62"/>
        <v>#REF!</v>
      </c>
      <c r="AZB247" s="29" t="e">
        <f t="shared" si="62"/>
        <v>#REF!</v>
      </c>
      <c r="AZC247" s="29" t="e">
        <f t="shared" si="62"/>
        <v>#REF!</v>
      </c>
      <c r="AZD247" s="29" t="e">
        <f t="shared" si="62"/>
        <v>#REF!</v>
      </c>
      <c r="AZE247" s="29" t="e">
        <f t="shared" si="62"/>
        <v>#REF!</v>
      </c>
      <c r="AZF247" s="29" t="e">
        <f t="shared" si="62"/>
        <v>#REF!</v>
      </c>
      <c r="AZG247" s="29" t="e">
        <f t="shared" si="62"/>
        <v>#REF!</v>
      </c>
      <c r="AZH247" s="29" t="e">
        <f t="shared" si="62"/>
        <v>#REF!</v>
      </c>
      <c r="AZI247" s="29" t="e">
        <f t="shared" ref="AZI247:BBT247" si="63">AZM247&amp;AZN247</f>
        <v>#REF!</v>
      </c>
      <c r="AZJ247" s="29" t="e">
        <f t="shared" si="63"/>
        <v>#REF!</v>
      </c>
      <c r="AZK247" s="29" t="e">
        <f t="shared" si="63"/>
        <v>#REF!</v>
      </c>
      <c r="AZL247" s="29" t="e">
        <f t="shared" si="63"/>
        <v>#REF!</v>
      </c>
      <c r="AZM247" s="29" t="e">
        <f t="shared" si="63"/>
        <v>#REF!</v>
      </c>
      <c r="AZN247" s="29" t="e">
        <f t="shared" si="63"/>
        <v>#REF!</v>
      </c>
      <c r="AZO247" s="29" t="e">
        <f t="shared" si="63"/>
        <v>#REF!</v>
      </c>
      <c r="AZP247" s="29" t="e">
        <f t="shared" si="63"/>
        <v>#REF!</v>
      </c>
      <c r="AZQ247" s="29" t="e">
        <f t="shared" si="63"/>
        <v>#REF!</v>
      </c>
      <c r="AZR247" s="29" t="e">
        <f t="shared" si="63"/>
        <v>#REF!</v>
      </c>
      <c r="AZS247" s="29" t="e">
        <f t="shared" si="63"/>
        <v>#REF!</v>
      </c>
      <c r="AZT247" s="29" t="e">
        <f t="shared" si="63"/>
        <v>#REF!</v>
      </c>
      <c r="AZU247" s="29" t="e">
        <f t="shared" si="63"/>
        <v>#REF!</v>
      </c>
      <c r="AZV247" s="29" t="e">
        <f t="shared" si="63"/>
        <v>#REF!</v>
      </c>
      <c r="AZW247" s="29" t="e">
        <f t="shared" si="63"/>
        <v>#REF!</v>
      </c>
      <c r="AZX247" s="29" t="e">
        <f t="shared" si="63"/>
        <v>#REF!</v>
      </c>
      <c r="AZY247" s="29" t="e">
        <f t="shared" si="63"/>
        <v>#REF!</v>
      </c>
      <c r="AZZ247" s="29" t="e">
        <f t="shared" si="63"/>
        <v>#REF!</v>
      </c>
      <c r="BAA247" s="29" t="e">
        <f t="shared" si="63"/>
        <v>#REF!</v>
      </c>
      <c r="BAB247" s="29" t="e">
        <f t="shared" si="63"/>
        <v>#REF!</v>
      </c>
      <c r="BAC247" s="29" t="e">
        <f t="shared" si="63"/>
        <v>#REF!</v>
      </c>
      <c r="BAD247" s="29" t="e">
        <f t="shared" si="63"/>
        <v>#REF!</v>
      </c>
      <c r="BAE247" s="29" t="e">
        <f t="shared" si="63"/>
        <v>#REF!</v>
      </c>
      <c r="BAF247" s="29" t="e">
        <f t="shared" si="63"/>
        <v>#REF!</v>
      </c>
      <c r="BAG247" s="29" t="e">
        <f t="shared" si="63"/>
        <v>#REF!</v>
      </c>
      <c r="BAH247" s="29" t="e">
        <f t="shared" si="63"/>
        <v>#REF!</v>
      </c>
      <c r="BAI247" s="29" t="e">
        <f t="shared" si="63"/>
        <v>#REF!</v>
      </c>
      <c r="BAJ247" s="29" t="e">
        <f t="shared" si="63"/>
        <v>#REF!</v>
      </c>
      <c r="BAK247" s="29" t="e">
        <f t="shared" si="63"/>
        <v>#REF!</v>
      </c>
      <c r="BAL247" s="29" t="e">
        <f t="shared" si="63"/>
        <v>#REF!</v>
      </c>
      <c r="BAM247" s="29" t="e">
        <f t="shared" si="63"/>
        <v>#REF!</v>
      </c>
      <c r="BAN247" s="29" t="e">
        <f t="shared" si="63"/>
        <v>#REF!</v>
      </c>
      <c r="BAO247" s="29" t="e">
        <f t="shared" si="63"/>
        <v>#REF!</v>
      </c>
      <c r="BAP247" s="29" t="e">
        <f t="shared" si="63"/>
        <v>#REF!</v>
      </c>
      <c r="BAQ247" s="29" t="e">
        <f t="shared" si="63"/>
        <v>#REF!</v>
      </c>
      <c r="BAR247" s="29" t="e">
        <f t="shared" si="63"/>
        <v>#REF!</v>
      </c>
      <c r="BAS247" s="29" t="e">
        <f t="shared" si="63"/>
        <v>#REF!</v>
      </c>
      <c r="BAT247" s="29" t="e">
        <f t="shared" si="63"/>
        <v>#REF!</v>
      </c>
      <c r="BAU247" s="29" t="e">
        <f t="shared" si="63"/>
        <v>#REF!</v>
      </c>
      <c r="BAV247" s="29" t="e">
        <f t="shared" si="63"/>
        <v>#REF!</v>
      </c>
      <c r="BAW247" s="29" t="e">
        <f t="shared" si="63"/>
        <v>#REF!</v>
      </c>
      <c r="BAX247" s="29" t="e">
        <f t="shared" si="63"/>
        <v>#REF!</v>
      </c>
      <c r="BAY247" s="29" t="e">
        <f t="shared" si="63"/>
        <v>#REF!</v>
      </c>
      <c r="BAZ247" s="29" t="e">
        <f t="shared" si="63"/>
        <v>#REF!</v>
      </c>
      <c r="BBA247" s="29" t="e">
        <f t="shared" si="63"/>
        <v>#REF!</v>
      </c>
      <c r="BBB247" s="29" t="e">
        <f t="shared" si="63"/>
        <v>#REF!</v>
      </c>
      <c r="BBC247" s="29" t="e">
        <f t="shared" si="63"/>
        <v>#REF!</v>
      </c>
      <c r="BBD247" s="29" t="e">
        <f t="shared" si="63"/>
        <v>#REF!</v>
      </c>
      <c r="BBE247" s="29" t="e">
        <f t="shared" si="63"/>
        <v>#REF!</v>
      </c>
      <c r="BBF247" s="29" t="e">
        <f t="shared" si="63"/>
        <v>#REF!</v>
      </c>
      <c r="BBG247" s="29" t="e">
        <f t="shared" si="63"/>
        <v>#REF!</v>
      </c>
      <c r="BBH247" s="29" t="e">
        <f t="shared" si="63"/>
        <v>#REF!</v>
      </c>
      <c r="BBI247" s="29" t="e">
        <f t="shared" si="63"/>
        <v>#REF!</v>
      </c>
      <c r="BBJ247" s="29" t="e">
        <f t="shared" si="63"/>
        <v>#REF!</v>
      </c>
      <c r="BBK247" s="29" t="e">
        <f t="shared" si="63"/>
        <v>#REF!</v>
      </c>
      <c r="BBL247" s="29" t="e">
        <f t="shared" si="63"/>
        <v>#REF!</v>
      </c>
      <c r="BBM247" s="29" t="e">
        <f t="shared" si="63"/>
        <v>#REF!</v>
      </c>
      <c r="BBN247" s="29" t="e">
        <f t="shared" si="63"/>
        <v>#REF!</v>
      </c>
      <c r="BBO247" s="29" t="e">
        <f t="shared" si="63"/>
        <v>#REF!</v>
      </c>
      <c r="BBP247" s="29" t="e">
        <f t="shared" si="63"/>
        <v>#REF!</v>
      </c>
      <c r="BBQ247" s="29" t="e">
        <f t="shared" si="63"/>
        <v>#REF!</v>
      </c>
      <c r="BBR247" s="29" t="e">
        <f t="shared" si="63"/>
        <v>#REF!</v>
      </c>
      <c r="BBS247" s="29" t="e">
        <f t="shared" si="63"/>
        <v>#REF!</v>
      </c>
      <c r="BBT247" s="29" t="e">
        <f t="shared" si="63"/>
        <v>#REF!</v>
      </c>
      <c r="BBU247" s="29" t="e">
        <f t="shared" ref="BBU247:BEF247" si="64">BBY247&amp;BBZ247</f>
        <v>#REF!</v>
      </c>
      <c r="BBV247" s="29" t="e">
        <f t="shared" si="64"/>
        <v>#REF!</v>
      </c>
      <c r="BBW247" s="29" t="e">
        <f t="shared" si="64"/>
        <v>#REF!</v>
      </c>
      <c r="BBX247" s="29" t="e">
        <f t="shared" si="64"/>
        <v>#REF!</v>
      </c>
      <c r="BBY247" s="29" t="e">
        <f t="shared" si="64"/>
        <v>#REF!</v>
      </c>
      <c r="BBZ247" s="29" t="e">
        <f t="shared" si="64"/>
        <v>#REF!</v>
      </c>
      <c r="BCA247" s="29" t="e">
        <f t="shared" si="64"/>
        <v>#REF!</v>
      </c>
      <c r="BCB247" s="29" t="e">
        <f t="shared" si="64"/>
        <v>#REF!</v>
      </c>
      <c r="BCC247" s="29" t="e">
        <f t="shared" si="64"/>
        <v>#REF!</v>
      </c>
      <c r="BCD247" s="29" t="e">
        <f t="shared" si="64"/>
        <v>#REF!</v>
      </c>
      <c r="BCE247" s="29" t="e">
        <f t="shared" si="64"/>
        <v>#REF!</v>
      </c>
      <c r="BCF247" s="29" t="e">
        <f t="shared" si="64"/>
        <v>#REF!</v>
      </c>
      <c r="BCG247" s="29" t="e">
        <f t="shared" si="64"/>
        <v>#REF!</v>
      </c>
      <c r="BCH247" s="29" t="e">
        <f t="shared" si="64"/>
        <v>#REF!</v>
      </c>
      <c r="BCI247" s="29" t="e">
        <f t="shared" si="64"/>
        <v>#REF!</v>
      </c>
      <c r="BCJ247" s="29" t="e">
        <f t="shared" si="64"/>
        <v>#REF!</v>
      </c>
      <c r="BCK247" s="29" t="e">
        <f t="shared" si="64"/>
        <v>#REF!</v>
      </c>
      <c r="BCL247" s="29" t="e">
        <f t="shared" si="64"/>
        <v>#REF!</v>
      </c>
      <c r="BCM247" s="29" t="e">
        <f t="shared" si="64"/>
        <v>#REF!</v>
      </c>
      <c r="BCN247" s="29" t="e">
        <f t="shared" si="64"/>
        <v>#REF!</v>
      </c>
      <c r="BCO247" s="29" t="e">
        <f t="shared" si="64"/>
        <v>#REF!</v>
      </c>
      <c r="BCP247" s="29" t="e">
        <f t="shared" si="64"/>
        <v>#REF!</v>
      </c>
      <c r="BCQ247" s="29" t="e">
        <f t="shared" si="64"/>
        <v>#REF!</v>
      </c>
      <c r="BCR247" s="29" t="e">
        <f t="shared" si="64"/>
        <v>#REF!</v>
      </c>
      <c r="BCS247" s="29" t="e">
        <f t="shared" si="64"/>
        <v>#REF!</v>
      </c>
      <c r="BCT247" s="29" t="e">
        <f t="shared" si="64"/>
        <v>#REF!</v>
      </c>
      <c r="BCU247" s="29" t="e">
        <f t="shared" si="64"/>
        <v>#REF!</v>
      </c>
      <c r="BCV247" s="29" t="e">
        <f t="shared" si="64"/>
        <v>#REF!</v>
      </c>
      <c r="BCW247" s="29" t="e">
        <f t="shared" si="64"/>
        <v>#REF!</v>
      </c>
      <c r="BCX247" s="29" t="e">
        <f t="shared" si="64"/>
        <v>#REF!</v>
      </c>
      <c r="BCY247" s="29" t="e">
        <f t="shared" si="64"/>
        <v>#REF!</v>
      </c>
      <c r="BCZ247" s="29" t="e">
        <f t="shared" si="64"/>
        <v>#REF!</v>
      </c>
      <c r="BDA247" s="29" t="e">
        <f t="shared" si="64"/>
        <v>#REF!</v>
      </c>
      <c r="BDB247" s="29" t="e">
        <f t="shared" si="64"/>
        <v>#REF!</v>
      </c>
      <c r="BDC247" s="29" t="e">
        <f t="shared" si="64"/>
        <v>#REF!</v>
      </c>
      <c r="BDD247" s="29" t="e">
        <f t="shared" si="64"/>
        <v>#REF!</v>
      </c>
      <c r="BDE247" s="29" t="e">
        <f t="shared" si="64"/>
        <v>#REF!</v>
      </c>
      <c r="BDF247" s="29" t="e">
        <f t="shared" si="64"/>
        <v>#REF!</v>
      </c>
      <c r="BDG247" s="29" t="e">
        <f t="shared" si="64"/>
        <v>#REF!</v>
      </c>
      <c r="BDH247" s="29" t="e">
        <f t="shared" si="64"/>
        <v>#REF!</v>
      </c>
      <c r="BDI247" s="29" t="e">
        <f t="shared" si="64"/>
        <v>#REF!</v>
      </c>
      <c r="BDJ247" s="29" t="e">
        <f t="shared" si="64"/>
        <v>#REF!</v>
      </c>
      <c r="BDK247" s="29" t="e">
        <f t="shared" si="64"/>
        <v>#REF!</v>
      </c>
      <c r="BDL247" s="29" t="e">
        <f t="shared" si="64"/>
        <v>#REF!</v>
      </c>
      <c r="BDM247" s="29" t="e">
        <f t="shared" si="64"/>
        <v>#REF!</v>
      </c>
      <c r="BDN247" s="29" t="e">
        <f t="shared" si="64"/>
        <v>#REF!</v>
      </c>
      <c r="BDO247" s="29" t="e">
        <f t="shared" si="64"/>
        <v>#REF!</v>
      </c>
      <c r="BDP247" s="29" t="e">
        <f t="shared" si="64"/>
        <v>#REF!</v>
      </c>
      <c r="BDQ247" s="29" t="e">
        <f t="shared" si="64"/>
        <v>#REF!</v>
      </c>
      <c r="BDR247" s="29" t="e">
        <f t="shared" si="64"/>
        <v>#REF!</v>
      </c>
      <c r="BDS247" s="29" t="e">
        <f t="shared" si="64"/>
        <v>#REF!</v>
      </c>
      <c r="BDT247" s="29" t="e">
        <f t="shared" si="64"/>
        <v>#REF!</v>
      </c>
      <c r="BDU247" s="29" t="e">
        <f t="shared" si="64"/>
        <v>#REF!</v>
      </c>
      <c r="BDV247" s="29" t="e">
        <f t="shared" si="64"/>
        <v>#REF!</v>
      </c>
      <c r="BDW247" s="29" t="e">
        <f t="shared" si="64"/>
        <v>#REF!</v>
      </c>
      <c r="BDX247" s="29" t="e">
        <f t="shared" si="64"/>
        <v>#REF!</v>
      </c>
      <c r="BDY247" s="29" t="e">
        <f t="shared" si="64"/>
        <v>#REF!</v>
      </c>
      <c r="BDZ247" s="29" t="e">
        <f t="shared" si="64"/>
        <v>#REF!</v>
      </c>
      <c r="BEA247" s="29" t="e">
        <f t="shared" si="64"/>
        <v>#REF!</v>
      </c>
      <c r="BEB247" s="29" t="e">
        <f t="shared" si="64"/>
        <v>#REF!</v>
      </c>
      <c r="BEC247" s="29" t="e">
        <f t="shared" si="64"/>
        <v>#REF!</v>
      </c>
      <c r="BED247" s="29" t="e">
        <f t="shared" si="64"/>
        <v>#REF!</v>
      </c>
      <c r="BEE247" s="29" t="e">
        <f t="shared" si="64"/>
        <v>#REF!</v>
      </c>
      <c r="BEF247" s="29" t="e">
        <f t="shared" si="64"/>
        <v>#REF!</v>
      </c>
      <c r="BEG247" s="29" t="e">
        <f t="shared" ref="BEG247:BGR247" si="65">BEK247&amp;BEL247</f>
        <v>#REF!</v>
      </c>
      <c r="BEH247" s="29" t="e">
        <f t="shared" si="65"/>
        <v>#REF!</v>
      </c>
      <c r="BEI247" s="29" t="e">
        <f t="shared" si="65"/>
        <v>#REF!</v>
      </c>
      <c r="BEJ247" s="29" t="e">
        <f t="shared" si="65"/>
        <v>#REF!</v>
      </c>
      <c r="BEK247" s="29" t="e">
        <f t="shared" si="65"/>
        <v>#REF!</v>
      </c>
      <c r="BEL247" s="29" t="e">
        <f t="shared" si="65"/>
        <v>#REF!</v>
      </c>
      <c r="BEM247" s="29" t="e">
        <f t="shared" si="65"/>
        <v>#REF!</v>
      </c>
      <c r="BEN247" s="29" t="e">
        <f t="shared" si="65"/>
        <v>#REF!</v>
      </c>
      <c r="BEO247" s="29" t="e">
        <f t="shared" si="65"/>
        <v>#REF!</v>
      </c>
      <c r="BEP247" s="29" t="e">
        <f t="shared" si="65"/>
        <v>#REF!</v>
      </c>
      <c r="BEQ247" s="29" t="e">
        <f t="shared" si="65"/>
        <v>#REF!</v>
      </c>
      <c r="BER247" s="29" t="e">
        <f t="shared" si="65"/>
        <v>#REF!</v>
      </c>
      <c r="BES247" s="29" t="e">
        <f t="shared" si="65"/>
        <v>#REF!</v>
      </c>
      <c r="BET247" s="29" t="e">
        <f t="shared" si="65"/>
        <v>#REF!</v>
      </c>
      <c r="BEU247" s="29" t="e">
        <f t="shared" si="65"/>
        <v>#REF!</v>
      </c>
      <c r="BEV247" s="29" t="e">
        <f t="shared" si="65"/>
        <v>#REF!</v>
      </c>
      <c r="BEW247" s="29" t="e">
        <f t="shared" si="65"/>
        <v>#REF!</v>
      </c>
      <c r="BEX247" s="29" t="e">
        <f t="shared" si="65"/>
        <v>#REF!</v>
      </c>
      <c r="BEY247" s="29" t="e">
        <f t="shared" si="65"/>
        <v>#REF!</v>
      </c>
      <c r="BEZ247" s="29" t="e">
        <f t="shared" si="65"/>
        <v>#REF!</v>
      </c>
      <c r="BFA247" s="29" t="e">
        <f t="shared" si="65"/>
        <v>#REF!</v>
      </c>
      <c r="BFB247" s="29" t="e">
        <f t="shared" si="65"/>
        <v>#REF!</v>
      </c>
      <c r="BFC247" s="29" t="e">
        <f t="shared" si="65"/>
        <v>#REF!</v>
      </c>
      <c r="BFD247" s="29" t="e">
        <f t="shared" si="65"/>
        <v>#REF!</v>
      </c>
      <c r="BFE247" s="29" t="e">
        <f t="shared" si="65"/>
        <v>#REF!</v>
      </c>
      <c r="BFF247" s="29" t="e">
        <f t="shared" si="65"/>
        <v>#REF!</v>
      </c>
      <c r="BFG247" s="29" t="e">
        <f t="shared" si="65"/>
        <v>#REF!</v>
      </c>
      <c r="BFH247" s="29" t="e">
        <f t="shared" si="65"/>
        <v>#REF!</v>
      </c>
      <c r="BFI247" s="29" t="e">
        <f t="shared" si="65"/>
        <v>#REF!</v>
      </c>
      <c r="BFJ247" s="29" t="e">
        <f t="shared" si="65"/>
        <v>#REF!</v>
      </c>
      <c r="BFK247" s="29" t="e">
        <f t="shared" si="65"/>
        <v>#REF!</v>
      </c>
      <c r="BFL247" s="29" t="e">
        <f t="shared" si="65"/>
        <v>#REF!</v>
      </c>
      <c r="BFM247" s="29" t="e">
        <f t="shared" si="65"/>
        <v>#REF!</v>
      </c>
      <c r="BFN247" s="29" t="e">
        <f t="shared" si="65"/>
        <v>#REF!</v>
      </c>
      <c r="BFO247" s="29" t="e">
        <f t="shared" si="65"/>
        <v>#REF!</v>
      </c>
      <c r="BFP247" s="29" t="e">
        <f t="shared" si="65"/>
        <v>#REF!</v>
      </c>
      <c r="BFQ247" s="29" t="e">
        <f t="shared" si="65"/>
        <v>#REF!</v>
      </c>
      <c r="BFR247" s="29" t="e">
        <f t="shared" si="65"/>
        <v>#REF!</v>
      </c>
      <c r="BFS247" s="29" t="e">
        <f t="shared" si="65"/>
        <v>#REF!</v>
      </c>
      <c r="BFT247" s="29" t="e">
        <f t="shared" si="65"/>
        <v>#REF!</v>
      </c>
      <c r="BFU247" s="29" t="e">
        <f t="shared" si="65"/>
        <v>#REF!</v>
      </c>
      <c r="BFV247" s="29" t="e">
        <f t="shared" si="65"/>
        <v>#REF!</v>
      </c>
      <c r="BFW247" s="29" t="e">
        <f t="shared" si="65"/>
        <v>#REF!</v>
      </c>
      <c r="BFX247" s="29" t="e">
        <f t="shared" si="65"/>
        <v>#REF!</v>
      </c>
      <c r="BFY247" s="29" t="e">
        <f t="shared" si="65"/>
        <v>#REF!</v>
      </c>
      <c r="BFZ247" s="29" t="e">
        <f t="shared" si="65"/>
        <v>#REF!</v>
      </c>
      <c r="BGA247" s="29" t="e">
        <f t="shared" si="65"/>
        <v>#REF!</v>
      </c>
      <c r="BGB247" s="29" t="e">
        <f t="shared" si="65"/>
        <v>#REF!</v>
      </c>
      <c r="BGC247" s="29" t="e">
        <f t="shared" si="65"/>
        <v>#REF!</v>
      </c>
      <c r="BGD247" s="29" t="e">
        <f t="shared" si="65"/>
        <v>#REF!</v>
      </c>
      <c r="BGE247" s="29" t="e">
        <f t="shared" si="65"/>
        <v>#REF!</v>
      </c>
      <c r="BGF247" s="29" t="e">
        <f t="shared" si="65"/>
        <v>#REF!</v>
      </c>
      <c r="BGG247" s="29" t="e">
        <f t="shared" si="65"/>
        <v>#REF!</v>
      </c>
      <c r="BGH247" s="29" t="e">
        <f t="shared" si="65"/>
        <v>#REF!</v>
      </c>
      <c r="BGI247" s="29" t="e">
        <f t="shared" si="65"/>
        <v>#REF!</v>
      </c>
      <c r="BGJ247" s="29" t="e">
        <f t="shared" si="65"/>
        <v>#REF!</v>
      </c>
      <c r="BGK247" s="29" t="e">
        <f t="shared" si="65"/>
        <v>#REF!</v>
      </c>
      <c r="BGL247" s="29" t="e">
        <f t="shared" si="65"/>
        <v>#REF!</v>
      </c>
      <c r="BGM247" s="29" t="e">
        <f t="shared" si="65"/>
        <v>#REF!</v>
      </c>
      <c r="BGN247" s="29" t="e">
        <f t="shared" si="65"/>
        <v>#REF!</v>
      </c>
      <c r="BGO247" s="29" t="e">
        <f t="shared" si="65"/>
        <v>#REF!</v>
      </c>
      <c r="BGP247" s="29" t="e">
        <f t="shared" si="65"/>
        <v>#REF!</v>
      </c>
      <c r="BGQ247" s="29" t="e">
        <f t="shared" si="65"/>
        <v>#REF!</v>
      </c>
      <c r="BGR247" s="29" t="e">
        <f t="shared" si="65"/>
        <v>#REF!</v>
      </c>
      <c r="BGS247" s="29" t="e">
        <f t="shared" ref="BGS247:BJD247" si="66">BGW247&amp;BGX247</f>
        <v>#REF!</v>
      </c>
      <c r="BGT247" s="29" t="e">
        <f t="shared" si="66"/>
        <v>#REF!</v>
      </c>
      <c r="BGU247" s="29" t="e">
        <f t="shared" si="66"/>
        <v>#REF!</v>
      </c>
      <c r="BGV247" s="29" t="e">
        <f t="shared" si="66"/>
        <v>#REF!</v>
      </c>
      <c r="BGW247" s="29" t="e">
        <f t="shared" si="66"/>
        <v>#REF!</v>
      </c>
      <c r="BGX247" s="29" t="e">
        <f t="shared" si="66"/>
        <v>#REF!</v>
      </c>
      <c r="BGY247" s="29" t="e">
        <f t="shared" si="66"/>
        <v>#REF!</v>
      </c>
      <c r="BGZ247" s="29" t="e">
        <f t="shared" si="66"/>
        <v>#REF!</v>
      </c>
      <c r="BHA247" s="29" t="e">
        <f t="shared" si="66"/>
        <v>#REF!</v>
      </c>
      <c r="BHB247" s="29" t="e">
        <f t="shared" si="66"/>
        <v>#REF!</v>
      </c>
      <c r="BHC247" s="29" t="e">
        <f t="shared" si="66"/>
        <v>#REF!</v>
      </c>
      <c r="BHD247" s="29" t="e">
        <f t="shared" si="66"/>
        <v>#REF!</v>
      </c>
      <c r="BHE247" s="29" t="e">
        <f t="shared" si="66"/>
        <v>#REF!</v>
      </c>
      <c r="BHF247" s="29" t="e">
        <f t="shared" si="66"/>
        <v>#REF!</v>
      </c>
      <c r="BHG247" s="29" t="e">
        <f t="shared" si="66"/>
        <v>#REF!</v>
      </c>
      <c r="BHH247" s="29" t="e">
        <f t="shared" si="66"/>
        <v>#REF!</v>
      </c>
      <c r="BHI247" s="29" t="e">
        <f t="shared" si="66"/>
        <v>#REF!</v>
      </c>
      <c r="BHJ247" s="29" t="e">
        <f t="shared" si="66"/>
        <v>#REF!</v>
      </c>
      <c r="BHK247" s="29" t="e">
        <f t="shared" si="66"/>
        <v>#REF!</v>
      </c>
      <c r="BHL247" s="29" t="e">
        <f t="shared" si="66"/>
        <v>#REF!</v>
      </c>
      <c r="BHM247" s="29" t="e">
        <f t="shared" si="66"/>
        <v>#REF!</v>
      </c>
      <c r="BHN247" s="29" t="e">
        <f t="shared" si="66"/>
        <v>#REF!</v>
      </c>
      <c r="BHO247" s="29" t="e">
        <f t="shared" si="66"/>
        <v>#REF!</v>
      </c>
      <c r="BHP247" s="29" t="e">
        <f t="shared" si="66"/>
        <v>#REF!</v>
      </c>
      <c r="BHQ247" s="29" t="e">
        <f t="shared" si="66"/>
        <v>#REF!</v>
      </c>
      <c r="BHR247" s="29" t="e">
        <f t="shared" si="66"/>
        <v>#REF!</v>
      </c>
      <c r="BHS247" s="29" t="e">
        <f t="shared" si="66"/>
        <v>#REF!</v>
      </c>
      <c r="BHT247" s="29" t="e">
        <f t="shared" si="66"/>
        <v>#REF!</v>
      </c>
      <c r="BHU247" s="29" t="e">
        <f t="shared" si="66"/>
        <v>#REF!</v>
      </c>
      <c r="BHV247" s="29" t="e">
        <f t="shared" si="66"/>
        <v>#REF!</v>
      </c>
      <c r="BHW247" s="29" t="e">
        <f t="shared" si="66"/>
        <v>#REF!</v>
      </c>
      <c r="BHX247" s="29" t="e">
        <f t="shared" si="66"/>
        <v>#REF!</v>
      </c>
      <c r="BHY247" s="29" t="e">
        <f t="shared" si="66"/>
        <v>#REF!</v>
      </c>
      <c r="BHZ247" s="29" t="e">
        <f t="shared" si="66"/>
        <v>#REF!</v>
      </c>
      <c r="BIA247" s="29" t="e">
        <f t="shared" si="66"/>
        <v>#REF!</v>
      </c>
      <c r="BIB247" s="29" t="e">
        <f t="shared" si="66"/>
        <v>#REF!</v>
      </c>
      <c r="BIC247" s="29" t="e">
        <f t="shared" si="66"/>
        <v>#REF!</v>
      </c>
      <c r="BID247" s="29" t="e">
        <f t="shared" si="66"/>
        <v>#REF!</v>
      </c>
      <c r="BIE247" s="29" t="e">
        <f t="shared" si="66"/>
        <v>#REF!</v>
      </c>
      <c r="BIF247" s="29" t="e">
        <f t="shared" si="66"/>
        <v>#REF!</v>
      </c>
      <c r="BIG247" s="29" t="e">
        <f t="shared" si="66"/>
        <v>#REF!</v>
      </c>
      <c r="BIH247" s="29" t="e">
        <f t="shared" si="66"/>
        <v>#REF!</v>
      </c>
      <c r="BII247" s="29" t="e">
        <f t="shared" si="66"/>
        <v>#REF!</v>
      </c>
      <c r="BIJ247" s="29" t="e">
        <f t="shared" si="66"/>
        <v>#REF!</v>
      </c>
      <c r="BIK247" s="29" t="e">
        <f t="shared" si="66"/>
        <v>#REF!</v>
      </c>
      <c r="BIL247" s="29" t="e">
        <f t="shared" si="66"/>
        <v>#REF!</v>
      </c>
      <c r="BIM247" s="29" t="e">
        <f t="shared" si="66"/>
        <v>#REF!</v>
      </c>
      <c r="BIN247" s="29" t="e">
        <f t="shared" si="66"/>
        <v>#REF!</v>
      </c>
      <c r="BIO247" s="29" t="e">
        <f t="shared" si="66"/>
        <v>#REF!</v>
      </c>
      <c r="BIP247" s="29" t="e">
        <f t="shared" si="66"/>
        <v>#REF!</v>
      </c>
      <c r="BIQ247" s="29" t="e">
        <f t="shared" si="66"/>
        <v>#REF!</v>
      </c>
      <c r="BIR247" s="29" t="e">
        <f t="shared" si="66"/>
        <v>#REF!</v>
      </c>
      <c r="BIS247" s="29" t="e">
        <f t="shared" si="66"/>
        <v>#REF!</v>
      </c>
      <c r="BIT247" s="29" t="e">
        <f t="shared" si="66"/>
        <v>#REF!</v>
      </c>
      <c r="BIU247" s="29" t="e">
        <f t="shared" si="66"/>
        <v>#REF!</v>
      </c>
      <c r="BIV247" s="29" t="e">
        <f t="shared" si="66"/>
        <v>#REF!</v>
      </c>
      <c r="BIW247" s="29" t="e">
        <f t="shared" si="66"/>
        <v>#REF!</v>
      </c>
      <c r="BIX247" s="29" t="e">
        <f t="shared" si="66"/>
        <v>#REF!</v>
      </c>
      <c r="BIY247" s="29" t="e">
        <f t="shared" si="66"/>
        <v>#REF!</v>
      </c>
      <c r="BIZ247" s="29" t="e">
        <f t="shared" si="66"/>
        <v>#REF!</v>
      </c>
      <c r="BJA247" s="29" t="e">
        <f t="shared" si="66"/>
        <v>#REF!</v>
      </c>
      <c r="BJB247" s="29" t="e">
        <f t="shared" si="66"/>
        <v>#REF!</v>
      </c>
      <c r="BJC247" s="29" t="e">
        <f t="shared" si="66"/>
        <v>#REF!</v>
      </c>
      <c r="BJD247" s="29" t="e">
        <f t="shared" si="66"/>
        <v>#REF!</v>
      </c>
      <c r="BJE247" s="29" t="e">
        <f t="shared" ref="BJE247:BLP247" si="67">BJI247&amp;BJJ247</f>
        <v>#REF!</v>
      </c>
      <c r="BJF247" s="29" t="e">
        <f t="shared" si="67"/>
        <v>#REF!</v>
      </c>
      <c r="BJG247" s="29" t="e">
        <f t="shared" si="67"/>
        <v>#REF!</v>
      </c>
      <c r="BJH247" s="29" t="e">
        <f t="shared" si="67"/>
        <v>#REF!</v>
      </c>
      <c r="BJI247" s="29" t="e">
        <f t="shared" si="67"/>
        <v>#REF!</v>
      </c>
      <c r="BJJ247" s="29" t="e">
        <f t="shared" si="67"/>
        <v>#REF!</v>
      </c>
      <c r="BJK247" s="29" t="e">
        <f t="shared" si="67"/>
        <v>#REF!</v>
      </c>
      <c r="BJL247" s="29" t="e">
        <f t="shared" si="67"/>
        <v>#REF!</v>
      </c>
      <c r="BJM247" s="29" t="e">
        <f t="shared" si="67"/>
        <v>#REF!</v>
      </c>
      <c r="BJN247" s="29" t="e">
        <f t="shared" si="67"/>
        <v>#REF!</v>
      </c>
      <c r="BJO247" s="29" t="e">
        <f t="shared" si="67"/>
        <v>#REF!</v>
      </c>
      <c r="BJP247" s="29" t="e">
        <f t="shared" si="67"/>
        <v>#REF!</v>
      </c>
      <c r="BJQ247" s="29" t="e">
        <f t="shared" si="67"/>
        <v>#REF!</v>
      </c>
      <c r="BJR247" s="29" t="e">
        <f t="shared" si="67"/>
        <v>#REF!</v>
      </c>
      <c r="BJS247" s="29" t="e">
        <f t="shared" si="67"/>
        <v>#REF!</v>
      </c>
      <c r="BJT247" s="29" t="e">
        <f t="shared" si="67"/>
        <v>#REF!</v>
      </c>
      <c r="BJU247" s="29" t="e">
        <f t="shared" si="67"/>
        <v>#REF!</v>
      </c>
      <c r="BJV247" s="29" t="e">
        <f t="shared" si="67"/>
        <v>#REF!</v>
      </c>
      <c r="BJW247" s="29" t="e">
        <f t="shared" si="67"/>
        <v>#REF!</v>
      </c>
      <c r="BJX247" s="29" t="e">
        <f t="shared" si="67"/>
        <v>#REF!</v>
      </c>
      <c r="BJY247" s="29" t="e">
        <f t="shared" si="67"/>
        <v>#REF!</v>
      </c>
      <c r="BJZ247" s="29" t="e">
        <f t="shared" si="67"/>
        <v>#REF!</v>
      </c>
      <c r="BKA247" s="29" t="e">
        <f t="shared" si="67"/>
        <v>#REF!</v>
      </c>
      <c r="BKB247" s="29" t="e">
        <f t="shared" si="67"/>
        <v>#REF!</v>
      </c>
      <c r="BKC247" s="29" t="e">
        <f t="shared" si="67"/>
        <v>#REF!</v>
      </c>
      <c r="BKD247" s="29" t="e">
        <f t="shared" si="67"/>
        <v>#REF!</v>
      </c>
      <c r="BKE247" s="29" t="e">
        <f t="shared" si="67"/>
        <v>#REF!</v>
      </c>
      <c r="BKF247" s="29" t="e">
        <f t="shared" si="67"/>
        <v>#REF!</v>
      </c>
      <c r="BKG247" s="29" t="e">
        <f t="shared" si="67"/>
        <v>#REF!</v>
      </c>
      <c r="BKH247" s="29" t="e">
        <f t="shared" si="67"/>
        <v>#REF!</v>
      </c>
      <c r="BKI247" s="29" t="e">
        <f t="shared" si="67"/>
        <v>#REF!</v>
      </c>
      <c r="BKJ247" s="29" t="e">
        <f t="shared" si="67"/>
        <v>#REF!</v>
      </c>
      <c r="BKK247" s="29" t="e">
        <f t="shared" si="67"/>
        <v>#REF!</v>
      </c>
      <c r="BKL247" s="29" t="e">
        <f t="shared" si="67"/>
        <v>#REF!</v>
      </c>
      <c r="BKM247" s="29" t="e">
        <f t="shared" si="67"/>
        <v>#REF!</v>
      </c>
      <c r="BKN247" s="29" t="e">
        <f t="shared" si="67"/>
        <v>#REF!</v>
      </c>
      <c r="BKO247" s="29" t="e">
        <f t="shared" si="67"/>
        <v>#REF!</v>
      </c>
      <c r="BKP247" s="29" t="e">
        <f t="shared" si="67"/>
        <v>#REF!</v>
      </c>
      <c r="BKQ247" s="29" t="e">
        <f t="shared" si="67"/>
        <v>#REF!</v>
      </c>
      <c r="BKR247" s="29" t="e">
        <f t="shared" si="67"/>
        <v>#REF!</v>
      </c>
      <c r="BKS247" s="29" t="e">
        <f t="shared" si="67"/>
        <v>#REF!</v>
      </c>
      <c r="BKT247" s="29" t="e">
        <f t="shared" si="67"/>
        <v>#REF!</v>
      </c>
      <c r="BKU247" s="29" t="e">
        <f t="shared" si="67"/>
        <v>#REF!</v>
      </c>
      <c r="BKV247" s="29" t="e">
        <f t="shared" si="67"/>
        <v>#REF!</v>
      </c>
      <c r="BKW247" s="29" t="e">
        <f t="shared" si="67"/>
        <v>#REF!</v>
      </c>
      <c r="BKX247" s="29" t="e">
        <f t="shared" si="67"/>
        <v>#REF!</v>
      </c>
      <c r="BKY247" s="29" t="e">
        <f t="shared" si="67"/>
        <v>#REF!</v>
      </c>
      <c r="BKZ247" s="29" t="e">
        <f t="shared" si="67"/>
        <v>#REF!</v>
      </c>
      <c r="BLA247" s="29" t="e">
        <f t="shared" si="67"/>
        <v>#REF!</v>
      </c>
      <c r="BLB247" s="29" t="e">
        <f t="shared" si="67"/>
        <v>#REF!</v>
      </c>
      <c r="BLC247" s="29" t="e">
        <f t="shared" si="67"/>
        <v>#REF!</v>
      </c>
      <c r="BLD247" s="29" t="e">
        <f t="shared" si="67"/>
        <v>#REF!</v>
      </c>
      <c r="BLE247" s="29" t="e">
        <f t="shared" si="67"/>
        <v>#REF!</v>
      </c>
      <c r="BLF247" s="29" t="e">
        <f t="shared" si="67"/>
        <v>#REF!</v>
      </c>
      <c r="BLG247" s="29" t="e">
        <f t="shared" si="67"/>
        <v>#REF!</v>
      </c>
      <c r="BLH247" s="29" t="e">
        <f t="shared" si="67"/>
        <v>#REF!</v>
      </c>
      <c r="BLI247" s="29" t="e">
        <f t="shared" si="67"/>
        <v>#REF!</v>
      </c>
      <c r="BLJ247" s="29" t="e">
        <f t="shared" si="67"/>
        <v>#REF!</v>
      </c>
      <c r="BLK247" s="29" t="e">
        <f t="shared" si="67"/>
        <v>#REF!</v>
      </c>
      <c r="BLL247" s="29" t="e">
        <f t="shared" si="67"/>
        <v>#REF!</v>
      </c>
      <c r="BLM247" s="29" t="e">
        <f t="shared" si="67"/>
        <v>#REF!</v>
      </c>
      <c r="BLN247" s="29" t="e">
        <f t="shared" si="67"/>
        <v>#REF!</v>
      </c>
      <c r="BLO247" s="29" t="e">
        <f t="shared" si="67"/>
        <v>#REF!</v>
      </c>
      <c r="BLP247" s="29" t="e">
        <f t="shared" si="67"/>
        <v>#REF!</v>
      </c>
      <c r="BLQ247" s="29" t="e">
        <f t="shared" ref="BLQ247:BOB247" si="68">BLU247&amp;BLV247</f>
        <v>#REF!</v>
      </c>
      <c r="BLR247" s="29" t="e">
        <f t="shared" si="68"/>
        <v>#REF!</v>
      </c>
      <c r="BLS247" s="29" t="e">
        <f t="shared" si="68"/>
        <v>#REF!</v>
      </c>
      <c r="BLT247" s="29" t="e">
        <f t="shared" si="68"/>
        <v>#REF!</v>
      </c>
      <c r="BLU247" s="29" t="e">
        <f t="shared" si="68"/>
        <v>#REF!</v>
      </c>
      <c r="BLV247" s="29" t="e">
        <f t="shared" si="68"/>
        <v>#REF!</v>
      </c>
      <c r="BLW247" s="29" t="e">
        <f t="shared" si="68"/>
        <v>#REF!</v>
      </c>
      <c r="BLX247" s="29" t="e">
        <f t="shared" si="68"/>
        <v>#REF!</v>
      </c>
      <c r="BLY247" s="29" t="e">
        <f t="shared" si="68"/>
        <v>#REF!</v>
      </c>
      <c r="BLZ247" s="29" t="e">
        <f t="shared" si="68"/>
        <v>#REF!</v>
      </c>
      <c r="BMA247" s="29" t="e">
        <f t="shared" si="68"/>
        <v>#REF!</v>
      </c>
      <c r="BMB247" s="29" t="e">
        <f t="shared" si="68"/>
        <v>#REF!</v>
      </c>
      <c r="BMC247" s="29" t="e">
        <f t="shared" si="68"/>
        <v>#REF!</v>
      </c>
      <c r="BMD247" s="29" t="e">
        <f t="shared" si="68"/>
        <v>#REF!</v>
      </c>
      <c r="BME247" s="29" t="e">
        <f t="shared" si="68"/>
        <v>#REF!</v>
      </c>
      <c r="BMF247" s="29" t="e">
        <f t="shared" si="68"/>
        <v>#REF!</v>
      </c>
      <c r="BMG247" s="29" t="e">
        <f t="shared" si="68"/>
        <v>#REF!</v>
      </c>
      <c r="BMH247" s="29" t="e">
        <f t="shared" si="68"/>
        <v>#REF!</v>
      </c>
      <c r="BMI247" s="29" t="e">
        <f t="shared" si="68"/>
        <v>#REF!</v>
      </c>
      <c r="BMJ247" s="29" t="e">
        <f t="shared" si="68"/>
        <v>#REF!</v>
      </c>
      <c r="BMK247" s="29" t="e">
        <f t="shared" si="68"/>
        <v>#REF!</v>
      </c>
      <c r="BML247" s="29" t="e">
        <f t="shared" si="68"/>
        <v>#REF!</v>
      </c>
      <c r="BMM247" s="29" t="e">
        <f t="shared" si="68"/>
        <v>#REF!</v>
      </c>
      <c r="BMN247" s="29" t="e">
        <f t="shared" si="68"/>
        <v>#REF!</v>
      </c>
      <c r="BMO247" s="29" t="e">
        <f t="shared" si="68"/>
        <v>#REF!</v>
      </c>
      <c r="BMP247" s="29" t="e">
        <f t="shared" si="68"/>
        <v>#REF!</v>
      </c>
      <c r="BMQ247" s="29" t="e">
        <f t="shared" si="68"/>
        <v>#REF!</v>
      </c>
      <c r="BMR247" s="29" t="e">
        <f t="shared" si="68"/>
        <v>#REF!</v>
      </c>
      <c r="BMS247" s="29" t="e">
        <f t="shared" si="68"/>
        <v>#REF!</v>
      </c>
      <c r="BMT247" s="29" t="e">
        <f t="shared" si="68"/>
        <v>#REF!</v>
      </c>
      <c r="BMU247" s="29" t="e">
        <f t="shared" si="68"/>
        <v>#REF!</v>
      </c>
      <c r="BMV247" s="29" t="e">
        <f t="shared" si="68"/>
        <v>#REF!</v>
      </c>
      <c r="BMW247" s="29" t="e">
        <f t="shared" si="68"/>
        <v>#REF!</v>
      </c>
      <c r="BMX247" s="29" t="e">
        <f t="shared" si="68"/>
        <v>#REF!</v>
      </c>
      <c r="BMY247" s="29" t="e">
        <f t="shared" si="68"/>
        <v>#REF!</v>
      </c>
      <c r="BMZ247" s="29" t="e">
        <f t="shared" si="68"/>
        <v>#REF!</v>
      </c>
      <c r="BNA247" s="29" t="e">
        <f t="shared" si="68"/>
        <v>#REF!</v>
      </c>
      <c r="BNB247" s="29" t="e">
        <f t="shared" si="68"/>
        <v>#REF!</v>
      </c>
      <c r="BNC247" s="29" t="e">
        <f t="shared" si="68"/>
        <v>#REF!</v>
      </c>
      <c r="BND247" s="29" t="e">
        <f t="shared" si="68"/>
        <v>#REF!</v>
      </c>
      <c r="BNE247" s="29" t="e">
        <f t="shared" si="68"/>
        <v>#REF!</v>
      </c>
      <c r="BNF247" s="29" t="e">
        <f t="shared" si="68"/>
        <v>#REF!</v>
      </c>
      <c r="BNG247" s="29" t="e">
        <f t="shared" si="68"/>
        <v>#REF!</v>
      </c>
      <c r="BNH247" s="29" t="e">
        <f t="shared" si="68"/>
        <v>#REF!</v>
      </c>
      <c r="BNI247" s="29" t="e">
        <f t="shared" si="68"/>
        <v>#REF!</v>
      </c>
      <c r="BNJ247" s="29" t="e">
        <f t="shared" si="68"/>
        <v>#REF!</v>
      </c>
      <c r="BNK247" s="29" t="e">
        <f t="shared" si="68"/>
        <v>#REF!</v>
      </c>
      <c r="BNL247" s="29" t="e">
        <f t="shared" si="68"/>
        <v>#REF!</v>
      </c>
      <c r="BNM247" s="29" t="e">
        <f t="shared" si="68"/>
        <v>#REF!</v>
      </c>
      <c r="BNN247" s="29" t="e">
        <f t="shared" si="68"/>
        <v>#REF!</v>
      </c>
      <c r="BNO247" s="29" t="e">
        <f t="shared" si="68"/>
        <v>#REF!</v>
      </c>
      <c r="BNP247" s="29" t="e">
        <f t="shared" si="68"/>
        <v>#REF!</v>
      </c>
      <c r="BNQ247" s="29" t="e">
        <f t="shared" si="68"/>
        <v>#REF!</v>
      </c>
      <c r="BNR247" s="29" t="e">
        <f t="shared" si="68"/>
        <v>#REF!</v>
      </c>
      <c r="BNS247" s="29" t="e">
        <f t="shared" si="68"/>
        <v>#REF!</v>
      </c>
      <c r="BNT247" s="29" t="e">
        <f t="shared" si="68"/>
        <v>#REF!</v>
      </c>
      <c r="BNU247" s="29" t="e">
        <f t="shared" si="68"/>
        <v>#REF!</v>
      </c>
      <c r="BNV247" s="29" t="e">
        <f t="shared" si="68"/>
        <v>#REF!</v>
      </c>
      <c r="BNW247" s="29" t="e">
        <f t="shared" si="68"/>
        <v>#REF!</v>
      </c>
      <c r="BNX247" s="29" t="e">
        <f t="shared" si="68"/>
        <v>#REF!</v>
      </c>
      <c r="BNY247" s="29" t="e">
        <f t="shared" si="68"/>
        <v>#REF!</v>
      </c>
      <c r="BNZ247" s="29" t="e">
        <f t="shared" si="68"/>
        <v>#REF!</v>
      </c>
      <c r="BOA247" s="29" t="e">
        <f t="shared" si="68"/>
        <v>#REF!</v>
      </c>
      <c r="BOB247" s="29" t="e">
        <f t="shared" si="68"/>
        <v>#REF!</v>
      </c>
      <c r="BOC247" s="29" t="e">
        <f t="shared" ref="BOC247:BQN247" si="69">BOG247&amp;BOH247</f>
        <v>#REF!</v>
      </c>
      <c r="BOD247" s="29" t="e">
        <f t="shared" si="69"/>
        <v>#REF!</v>
      </c>
      <c r="BOE247" s="29" t="e">
        <f t="shared" si="69"/>
        <v>#REF!</v>
      </c>
      <c r="BOF247" s="29" t="e">
        <f t="shared" si="69"/>
        <v>#REF!</v>
      </c>
      <c r="BOG247" s="29" t="e">
        <f t="shared" si="69"/>
        <v>#REF!</v>
      </c>
      <c r="BOH247" s="29" t="e">
        <f t="shared" si="69"/>
        <v>#REF!</v>
      </c>
      <c r="BOI247" s="29" t="e">
        <f t="shared" si="69"/>
        <v>#REF!</v>
      </c>
      <c r="BOJ247" s="29" t="e">
        <f t="shared" si="69"/>
        <v>#REF!</v>
      </c>
      <c r="BOK247" s="29" t="e">
        <f t="shared" si="69"/>
        <v>#REF!</v>
      </c>
      <c r="BOL247" s="29" t="e">
        <f t="shared" si="69"/>
        <v>#REF!</v>
      </c>
      <c r="BOM247" s="29" t="e">
        <f t="shared" si="69"/>
        <v>#REF!</v>
      </c>
      <c r="BON247" s="29" t="e">
        <f t="shared" si="69"/>
        <v>#REF!</v>
      </c>
      <c r="BOO247" s="29" t="e">
        <f t="shared" si="69"/>
        <v>#REF!</v>
      </c>
      <c r="BOP247" s="29" t="e">
        <f t="shared" si="69"/>
        <v>#REF!</v>
      </c>
      <c r="BOQ247" s="29" t="e">
        <f t="shared" si="69"/>
        <v>#REF!</v>
      </c>
      <c r="BOR247" s="29" t="e">
        <f t="shared" si="69"/>
        <v>#REF!</v>
      </c>
      <c r="BOS247" s="29" t="e">
        <f t="shared" si="69"/>
        <v>#REF!</v>
      </c>
      <c r="BOT247" s="29" t="e">
        <f t="shared" si="69"/>
        <v>#REF!</v>
      </c>
      <c r="BOU247" s="29" t="e">
        <f t="shared" si="69"/>
        <v>#REF!</v>
      </c>
      <c r="BOV247" s="29" t="e">
        <f t="shared" si="69"/>
        <v>#REF!</v>
      </c>
      <c r="BOW247" s="29" t="e">
        <f t="shared" si="69"/>
        <v>#REF!</v>
      </c>
      <c r="BOX247" s="29" t="e">
        <f t="shared" si="69"/>
        <v>#REF!</v>
      </c>
      <c r="BOY247" s="29" t="e">
        <f t="shared" si="69"/>
        <v>#REF!</v>
      </c>
      <c r="BOZ247" s="29" t="e">
        <f t="shared" si="69"/>
        <v>#REF!</v>
      </c>
      <c r="BPA247" s="29" t="e">
        <f t="shared" si="69"/>
        <v>#REF!</v>
      </c>
      <c r="BPB247" s="29" t="e">
        <f t="shared" si="69"/>
        <v>#REF!</v>
      </c>
      <c r="BPC247" s="29" t="e">
        <f t="shared" si="69"/>
        <v>#REF!</v>
      </c>
      <c r="BPD247" s="29" t="e">
        <f t="shared" si="69"/>
        <v>#REF!</v>
      </c>
      <c r="BPE247" s="29" t="e">
        <f t="shared" si="69"/>
        <v>#REF!</v>
      </c>
      <c r="BPF247" s="29" t="e">
        <f t="shared" si="69"/>
        <v>#REF!</v>
      </c>
      <c r="BPG247" s="29" t="e">
        <f t="shared" si="69"/>
        <v>#REF!</v>
      </c>
      <c r="BPH247" s="29" t="e">
        <f t="shared" si="69"/>
        <v>#REF!</v>
      </c>
      <c r="BPI247" s="29" t="e">
        <f t="shared" si="69"/>
        <v>#REF!</v>
      </c>
      <c r="BPJ247" s="29" t="e">
        <f t="shared" si="69"/>
        <v>#REF!</v>
      </c>
      <c r="BPK247" s="29" t="e">
        <f t="shared" si="69"/>
        <v>#REF!</v>
      </c>
      <c r="BPL247" s="29" t="e">
        <f t="shared" si="69"/>
        <v>#REF!</v>
      </c>
      <c r="BPM247" s="29" t="e">
        <f t="shared" si="69"/>
        <v>#REF!</v>
      </c>
      <c r="BPN247" s="29" t="e">
        <f t="shared" si="69"/>
        <v>#REF!</v>
      </c>
      <c r="BPO247" s="29" t="e">
        <f t="shared" si="69"/>
        <v>#REF!</v>
      </c>
      <c r="BPP247" s="29" t="e">
        <f t="shared" si="69"/>
        <v>#REF!</v>
      </c>
      <c r="BPQ247" s="29" t="e">
        <f t="shared" si="69"/>
        <v>#REF!</v>
      </c>
      <c r="BPR247" s="29" t="e">
        <f t="shared" si="69"/>
        <v>#REF!</v>
      </c>
      <c r="BPS247" s="29" t="e">
        <f t="shared" si="69"/>
        <v>#REF!</v>
      </c>
      <c r="BPT247" s="29" t="e">
        <f t="shared" si="69"/>
        <v>#REF!</v>
      </c>
      <c r="BPU247" s="29" t="e">
        <f t="shared" si="69"/>
        <v>#REF!</v>
      </c>
      <c r="BPV247" s="29" t="e">
        <f t="shared" si="69"/>
        <v>#REF!</v>
      </c>
      <c r="BPW247" s="29" t="e">
        <f t="shared" si="69"/>
        <v>#REF!</v>
      </c>
      <c r="BPX247" s="29" t="e">
        <f t="shared" si="69"/>
        <v>#REF!</v>
      </c>
      <c r="BPY247" s="29" t="e">
        <f t="shared" si="69"/>
        <v>#REF!</v>
      </c>
      <c r="BPZ247" s="29" t="e">
        <f t="shared" si="69"/>
        <v>#REF!</v>
      </c>
      <c r="BQA247" s="29" t="e">
        <f t="shared" si="69"/>
        <v>#REF!</v>
      </c>
      <c r="BQB247" s="29" t="e">
        <f t="shared" si="69"/>
        <v>#REF!</v>
      </c>
      <c r="BQC247" s="29" t="e">
        <f t="shared" si="69"/>
        <v>#REF!</v>
      </c>
      <c r="BQD247" s="29" t="e">
        <f t="shared" si="69"/>
        <v>#REF!</v>
      </c>
      <c r="BQE247" s="29" t="e">
        <f t="shared" si="69"/>
        <v>#REF!</v>
      </c>
      <c r="BQF247" s="29" t="e">
        <f t="shared" si="69"/>
        <v>#REF!</v>
      </c>
      <c r="BQG247" s="29" t="e">
        <f t="shared" si="69"/>
        <v>#REF!</v>
      </c>
      <c r="BQH247" s="29" t="e">
        <f t="shared" si="69"/>
        <v>#REF!</v>
      </c>
      <c r="BQI247" s="29" t="e">
        <f t="shared" si="69"/>
        <v>#REF!</v>
      </c>
      <c r="BQJ247" s="29" t="e">
        <f t="shared" si="69"/>
        <v>#REF!</v>
      </c>
      <c r="BQK247" s="29" t="e">
        <f t="shared" si="69"/>
        <v>#REF!</v>
      </c>
      <c r="BQL247" s="29" t="e">
        <f t="shared" si="69"/>
        <v>#REF!</v>
      </c>
      <c r="BQM247" s="29" t="e">
        <f t="shared" si="69"/>
        <v>#REF!</v>
      </c>
      <c r="BQN247" s="29" t="e">
        <f t="shared" si="69"/>
        <v>#REF!</v>
      </c>
      <c r="BQO247" s="29" t="e">
        <f t="shared" ref="BQO247:BSZ247" si="70">BQS247&amp;BQT247</f>
        <v>#REF!</v>
      </c>
      <c r="BQP247" s="29" t="e">
        <f t="shared" si="70"/>
        <v>#REF!</v>
      </c>
      <c r="BQQ247" s="29" t="e">
        <f t="shared" si="70"/>
        <v>#REF!</v>
      </c>
      <c r="BQR247" s="29" t="e">
        <f t="shared" si="70"/>
        <v>#REF!</v>
      </c>
      <c r="BQS247" s="29" t="e">
        <f t="shared" si="70"/>
        <v>#REF!</v>
      </c>
      <c r="BQT247" s="29" t="e">
        <f t="shared" si="70"/>
        <v>#REF!</v>
      </c>
      <c r="BQU247" s="29" t="e">
        <f t="shared" si="70"/>
        <v>#REF!</v>
      </c>
      <c r="BQV247" s="29" t="e">
        <f t="shared" si="70"/>
        <v>#REF!</v>
      </c>
      <c r="BQW247" s="29" t="e">
        <f t="shared" si="70"/>
        <v>#REF!</v>
      </c>
      <c r="BQX247" s="29" t="e">
        <f t="shared" si="70"/>
        <v>#REF!</v>
      </c>
      <c r="BQY247" s="29" t="e">
        <f t="shared" si="70"/>
        <v>#REF!</v>
      </c>
      <c r="BQZ247" s="29" t="e">
        <f t="shared" si="70"/>
        <v>#REF!</v>
      </c>
      <c r="BRA247" s="29" t="e">
        <f t="shared" si="70"/>
        <v>#REF!</v>
      </c>
      <c r="BRB247" s="29" t="e">
        <f t="shared" si="70"/>
        <v>#REF!</v>
      </c>
      <c r="BRC247" s="29" t="e">
        <f t="shared" si="70"/>
        <v>#REF!</v>
      </c>
      <c r="BRD247" s="29" t="e">
        <f t="shared" si="70"/>
        <v>#REF!</v>
      </c>
      <c r="BRE247" s="29" t="e">
        <f t="shared" si="70"/>
        <v>#REF!</v>
      </c>
      <c r="BRF247" s="29" t="e">
        <f t="shared" si="70"/>
        <v>#REF!</v>
      </c>
      <c r="BRG247" s="29" t="e">
        <f t="shared" si="70"/>
        <v>#REF!</v>
      </c>
      <c r="BRH247" s="29" t="e">
        <f t="shared" si="70"/>
        <v>#REF!</v>
      </c>
      <c r="BRI247" s="29" t="e">
        <f t="shared" si="70"/>
        <v>#REF!</v>
      </c>
      <c r="BRJ247" s="29" t="e">
        <f t="shared" si="70"/>
        <v>#REF!</v>
      </c>
      <c r="BRK247" s="29" t="e">
        <f t="shared" si="70"/>
        <v>#REF!</v>
      </c>
      <c r="BRL247" s="29" t="e">
        <f t="shared" si="70"/>
        <v>#REF!</v>
      </c>
      <c r="BRM247" s="29" t="e">
        <f t="shared" si="70"/>
        <v>#REF!</v>
      </c>
      <c r="BRN247" s="29" t="e">
        <f t="shared" si="70"/>
        <v>#REF!</v>
      </c>
      <c r="BRO247" s="29" t="e">
        <f t="shared" si="70"/>
        <v>#REF!</v>
      </c>
      <c r="BRP247" s="29" t="e">
        <f t="shared" si="70"/>
        <v>#REF!</v>
      </c>
      <c r="BRQ247" s="29" t="e">
        <f t="shared" si="70"/>
        <v>#REF!</v>
      </c>
      <c r="BRR247" s="29" t="e">
        <f t="shared" si="70"/>
        <v>#REF!</v>
      </c>
      <c r="BRS247" s="29" t="e">
        <f t="shared" si="70"/>
        <v>#REF!</v>
      </c>
      <c r="BRT247" s="29" t="e">
        <f t="shared" si="70"/>
        <v>#REF!</v>
      </c>
      <c r="BRU247" s="29" t="e">
        <f t="shared" si="70"/>
        <v>#REF!</v>
      </c>
      <c r="BRV247" s="29" t="e">
        <f t="shared" si="70"/>
        <v>#REF!</v>
      </c>
      <c r="BRW247" s="29" t="e">
        <f t="shared" si="70"/>
        <v>#REF!</v>
      </c>
      <c r="BRX247" s="29" t="e">
        <f t="shared" si="70"/>
        <v>#REF!</v>
      </c>
      <c r="BRY247" s="29" t="e">
        <f t="shared" si="70"/>
        <v>#REF!</v>
      </c>
      <c r="BRZ247" s="29" t="e">
        <f t="shared" si="70"/>
        <v>#REF!</v>
      </c>
      <c r="BSA247" s="29" t="e">
        <f t="shared" si="70"/>
        <v>#REF!</v>
      </c>
      <c r="BSB247" s="29" t="e">
        <f t="shared" si="70"/>
        <v>#REF!</v>
      </c>
      <c r="BSC247" s="29" t="e">
        <f t="shared" si="70"/>
        <v>#REF!</v>
      </c>
      <c r="BSD247" s="29" t="e">
        <f t="shared" si="70"/>
        <v>#REF!</v>
      </c>
      <c r="BSE247" s="29" t="e">
        <f t="shared" si="70"/>
        <v>#REF!</v>
      </c>
      <c r="BSF247" s="29" t="e">
        <f t="shared" si="70"/>
        <v>#REF!</v>
      </c>
      <c r="BSG247" s="29" t="e">
        <f t="shared" si="70"/>
        <v>#REF!</v>
      </c>
      <c r="BSH247" s="29" t="e">
        <f t="shared" si="70"/>
        <v>#REF!</v>
      </c>
      <c r="BSI247" s="29" t="e">
        <f t="shared" si="70"/>
        <v>#REF!</v>
      </c>
      <c r="BSJ247" s="29" t="e">
        <f t="shared" si="70"/>
        <v>#REF!</v>
      </c>
      <c r="BSK247" s="29" t="e">
        <f t="shared" si="70"/>
        <v>#REF!</v>
      </c>
      <c r="BSL247" s="29" t="e">
        <f t="shared" si="70"/>
        <v>#REF!</v>
      </c>
      <c r="BSM247" s="29" t="e">
        <f t="shared" si="70"/>
        <v>#REF!</v>
      </c>
      <c r="BSN247" s="29" t="e">
        <f t="shared" si="70"/>
        <v>#REF!</v>
      </c>
      <c r="BSO247" s="29" t="e">
        <f t="shared" si="70"/>
        <v>#REF!</v>
      </c>
      <c r="BSP247" s="29" t="e">
        <f t="shared" si="70"/>
        <v>#REF!</v>
      </c>
      <c r="BSQ247" s="29" t="e">
        <f t="shared" si="70"/>
        <v>#REF!</v>
      </c>
      <c r="BSR247" s="29" t="e">
        <f t="shared" si="70"/>
        <v>#REF!</v>
      </c>
      <c r="BSS247" s="29" t="e">
        <f t="shared" si="70"/>
        <v>#REF!</v>
      </c>
      <c r="BST247" s="29" t="e">
        <f t="shared" si="70"/>
        <v>#REF!</v>
      </c>
      <c r="BSU247" s="29" t="e">
        <f t="shared" si="70"/>
        <v>#REF!</v>
      </c>
      <c r="BSV247" s="29" t="e">
        <f t="shared" si="70"/>
        <v>#REF!</v>
      </c>
      <c r="BSW247" s="29" t="e">
        <f t="shared" si="70"/>
        <v>#REF!</v>
      </c>
      <c r="BSX247" s="29" t="e">
        <f t="shared" si="70"/>
        <v>#REF!</v>
      </c>
      <c r="BSY247" s="29" t="e">
        <f t="shared" si="70"/>
        <v>#REF!</v>
      </c>
      <c r="BSZ247" s="29" t="e">
        <f t="shared" si="70"/>
        <v>#REF!</v>
      </c>
      <c r="BTA247" s="29" t="e">
        <f t="shared" ref="BTA247:BVL247" si="71">BTE247&amp;BTF247</f>
        <v>#REF!</v>
      </c>
      <c r="BTB247" s="29" t="e">
        <f t="shared" si="71"/>
        <v>#REF!</v>
      </c>
      <c r="BTC247" s="29" t="e">
        <f t="shared" si="71"/>
        <v>#REF!</v>
      </c>
      <c r="BTD247" s="29" t="e">
        <f t="shared" si="71"/>
        <v>#REF!</v>
      </c>
      <c r="BTE247" s="29" t="e">
        <f t="shared" si="71"/>
        <v>#REF!</v>
      </c>
      <c r="BTF247" s="29" t="e">
        <f t="shared" si="71"/>
        <v>#REF!</v>
      </c>
      <c r="BTG247" s="29" t="e">
        <f t="shared" si="71"/>
        <v>#REF!</v>
      </c>
      <c r="BTH247" s="29" t="e">
        <f t="shared" si="71"/>
        <v>#REF!</v>
      </c>
      <c r="BTI247" s="29" t="e">
        <f t="shared" si="71"/>
        <v>#REF!</v>
      </c>
      <c r="BTJ247" s="29" t="e">
        <f t="shared" si="71"/>
        <v>#REF!</v>
      </c>
      <c r="BTK247" s="29" t="e">
        <f t="shared" si="71"/>
        <v>#REF!</v>
      </c>
      <c r="BTL247" s="29" t="e">
        <f t="shared" si="71"/>
        <v>#REF!</v>
      </c>
      <c r="BTM247" s="29" t="e">
        <f t="shared" si="71"/>
        <v>#REF!</v>
      </c>
      <c r="BTN247" s="29" t="e">
        <f t="shared" si="71"/>
        <v>#REF!</v>
      </c>
      <c r="BTO247" s="29" t="e">
        <f t="shared" si="71"/>
        <v>#REF!</v>
      </c>
      <c r="BTP247" s="29" t="e">
        <f t="shared" si="71"/>
        <v>#REF!</v>
      </c>
      <c r="BTQ247" s="29" t="e">
        <f t="shared" si="71"/>
        <v>#REF!</v>
      </c>
      <c r="BTR247" s="29" t="e">
        <f t="shared" si="71"/>
        <v>#REF!</v>
      </c>
      <c r="BTS247" s="29" t="e">
        <f t="shared" si="71"/>
        <v>#REF!</v>
      </c>
      <c r="BTT247" s="29" t="e">
        <f t="shared" si="71"/>
        <v>#REF!</v>
      </c>
      <c r="BTU247" s="29" t="e">
        <f t="shared" si="71"/>
        <v>#REF!</v>
      </c>
      <c r="BTV247" s="29" t="e">
        <f t="shared" si="71"/>
        <v>#REF!</v>
      </c>
      <c r="BTW247" s="29" t="e">
        <f t="shared" si="71"/>
        <v>#REF!</v>
      </c>
      <c r="BTX247" s="29" t="e">
        <f t="shared" si="71"/>
        <v>#REF!</v>
      </c>
      <c r="BTY247" s="29" t="e">
        <f t="shared" si="71"/>
        <v>#REF!</v>
      </c>
      <c r="BTZ247" s="29" t="e">
        <f t="shared" si="71"/>
        <v>#REF!</v>
      </c>
      <c r="BUA247" s="29" t="e">
        <f t="shared" si="71"/>
        <v>#REF!</v>
      </c>
      <c r="BUB247" s="29" t="e">
        <f t="shared" si="71"/>
        <v>#REF!</v>
      </c>
      <c r="BUC247" s="29" t="e">
        <f t="shared" si="71"/>
        <v>#REF!</v>
      </c>
      <c r="BUD247" s="29" t="e">
        <f t="shared" si="71"/>
        <v>#REF!</v>
      </c>
      <c r="BUE247" s="29" t="e">
        <f t="shared" si="71"/>
        <v>#REF!</v>
      </c>
      <c r="BUF247" s="29" t="e">
        <f t="shared" si="71"/>
        <v>#REF!</v>
      </c>
      <c r="BUG247" s="29" t="e">
        <f t="shared" si="71"/>
        <v>#REF!</v>
      </c>
      <c r="BUH247" s="29" t="e">
        <f t="shared" si="71"/>
        <v>#REF!</v>
      </c>
      <c r="BUI247" s="29" t="e">
        <f t="shared" si="71"/>
        <v>#REF!</v>
      </c>
      <c r="BUJ247" s="29" t="e">
        <f t="shared" si="71"/>
        <v>#REF!</v>
      </c>
      <c r="BUK247" s="29" t="e">
        <f t="shared" si="71"/>
        <v>#REF!</v>
      </c>
      <c r="BUL247" s="29" t="e">
        <f t="shared" si="71"/>
        <v>#REF!</v>
      </c>
      <c r="BUM247" s="29" t="e">
        <f t="shared" si="71"/>
        <v>#REF!</v>
      </c>
      <c r="BUN247" s="29" t="e">
        <f t="shared" si="71"/>
        <v>#REF!</v>
      </c>
      <c r="BUO247" s="29" t="e">
        <f t="shared" si="71"/>
        <v>#REF!</v>
      </c>
      <c r="BUP247" s="29" t="e">
        <f t="shared" si="71"/>
        <v>#REF!</v>
      </c>
      <c r="BUQ247" s="29" t="e">
        <f t="shared" si="71"/>
        <v>#REF!</v>
      </c>
      <c r="BUR247" s="29" t="e">
        <f t="shared" si="71"/>
        <v>#REF!</v>
      </c>
      <c r="BUS247" s="29" t="e">
        <f t="shared" si="71"/>
        <v>#REF!</v>
      </c>
      <c r="BUT247" s="29" t="e">
        <f t="shared" si="71"/>
        <v>#REF!</v>
      </c>
      <c r="BUU247" s="29" t="e">
        <f t="shared" si="71"/>
        <v>#REF!</v>
      </c>
      <c r="BUV247" s="29" t="e">
        <f t="shared" si="71"/>
        <v>#REF!</v>
      </c>
      <c r="BUW247" s="29" t="e">
        <f t="shared" si="71"/>
        <v>#REF!</v>
      </c>
      <c r="BUX247" s="29" t="e">
        <f t="shared" si="71"/>
        <v>#REF!</v>
      </c>
      <c r="BUY247" s="29" t="e">
        <f t="shared" si="71"/>
        <v>#REF!</v>
      </c>
      <c r="BUZ247" s="29" t="e">
        <f t="shared" si="71"/>
        <v>#REF!</v>
      </c>
      <c r="BVA247" s="29" t="e">
        <f t="shared" si="71"/>
        <v>#REF!</v>
      </c>
      <c r="BVB247" s="29" t="e">
        <f t="shared" si="71"/>
        <v>#REF!</v>
      </c>
      <c r="BVC247" s="29" t="e">
        <f t="shared" si="71"/>
        <v>#REF!</v>
      </c>
      <c r="BVD247" s="29" t="e">
        <f t="shared" si="71"/>
        <v>#REF!</v>
      </c>
      <c r="BVE247" s="29" t="e">
        <f t="shared" si="71"/>
        <v>#REF!</v>
      </c>
      <c r="BVF247" s="29" t="e">
        <f t="shared" si="71"/>
        <v>#REF!</v>
      </c>
      <c r="BVG247" s="29" t="e">
        <f t="shared" si="71"/>
        <v>#REF!</v>
      </c>
      <c r="BVH247" s="29" t="e">
        <f t="shared" si="71"/>
        <v>#REF!</v>
      </c>
      <c r="BVI247" s="29" t="e">
        <f t="shared" si="71"/>
        <v>#REF!</v>
      </c>
      <c r="BVJ247" s="29" t="e">
        <f t="shared" si="71"/>
        <v>#REF!</v>
      </c>
      <c r="BVK247" s="29" t="e">
        <f t="shared" si="71"/>
        <v>#REF!</v>
      </c>
      <c r="BVL247" s="29" t="e">
        <f t="shared" si="71"/>
        <v>#REF!</v>
      </c>
      <c r="BVM247" s="29" t="e">
        <f t="shared" ref="BVM247:BXX247" si="72">BVQ247&amp;BVR247</f>
        <v>#REF!</v>
      </c>
      <c r="BVN247" s="29" t="e">
        <f t="shared" si="72"/>
        <v>#REF!</v>
      </c>
      <c r="BVO247" s="29" t="e">
        <f t="shared" si="72"/>
        <v>#REF!</v>
      </c>
      <c r="BVP247" s="29" t="e">
        <f t="shared" si="72"/>
        <v>#REF!</v>
      </c>
      <c r="BVQ247" s="29" t="e">
        <f t="shared" si="72"/>
        <v>#REF!</v>
      </c>
      <c r="BVR247" s="29" t="e">
        <f t="shared" si="72"/>
        <v>#REF!</v>
      </c>
      <c r="BVS247" s="29" t="e">
        <f t="shared" si="72"/>
        <v>#REF!</v>
      </c>
      <c r="BVT247" s="29" t="e">
        <f t="shared" si="72"/>
        <v>#REF!</v>
      </c>
      <c r="BVU247" s="29" t="e">
        <f t="shared" si="72"/>
        <v>#REF!</v>
      </c>
      <c r="BVV247" s="29" t="e">
        <f t="shared" si="72"/>
        <v>#REF!</v>
      </c>
      <c r="BVW247" s="29" t="e">
        <f t="shared" si="72"/>
        <v>#REF!</v>
      </c>
      <c r="BVX247" s="29" t="e">
        <f t="shared" si="72"/>
        <v>#REF!</v>
      </c>
      <c r="BVY247" s="29" t="e">
        <f t="shared" si="72"/>
        <v>#REF!</v>
      </c>
      <c r="BVZ247" s="29" t="e">
        <f t="shared" si="72"/>
        <v>#REF!</v>
      </c>
      <c r="BWA247" s="29" t="e">
        <f t="shared" si="72"/>
        <v>#REF!</v>
      </c>
      <c r="BWB247" s="29" t="e">
        <f t="shared" si="72"/>
        <v>#REF!</v>
      </c>
      <c r="BWC247" s="29" t="e">
        <f t="shared" si="72"/>
        <v>#REF!</v>
      </c>
      <c r="BWD247" s="29" t="e">
        <f t="shared" si="72"/>
        <v>#REF!</v>
      </c>
      <c r="BWE247" s="29" t="e">
        <f t="shared" si="72"/>
        <v>#REF!</v>
      </c>
      <c r="BWF247" s="29" t="e">
        <f t="shared" si="72"/>
        <v>#REF!</v>
      </c>
      <c r="BWG247" s="29" t="e">
        <f t="shared" si="72"/>
        <v>#REF!</v>
      </c>
      <c r="BWH247" s="29" t="e">
        <f t="shared" si="72"/>
        <v>#REF!</v>
      </c>
      <c r="BWI247" s="29" t="e">
        <f t="shared" si="72"/>
        <v>#REF!</v>
      </c>
      <c r="BWJ247" s="29" t="e">
        <f t="shared" si="72"/>
        <v>#REF!</v>
      </c>
      <c r="BWK247" s="29" t="e">
        <f t="shared" si="72"/>
        <v>#REF!</v>
      </c>
      <c r="BWL247" s="29" t="e">
        <f t="shared" si="72"/>
        <v>#REF!</v>
      </c>
      <c r="BWM247" s="29" t="e">
        <f t="shared" si="72"/>
        <v>#REF!</v>
      </c>
      <c r="BWN247" s="29" t="e">
        <f t="shared" si="72"/>
        <v>#REF!</v>
      </c>
      <c r="BWO247" s="29" t="e">
        <f t="shared" si="72"/>
        <v>#REF!</v>
      </c>
      <c r="BWP247" s="29" t="e">
        <f t="shared" si="72"/>
        <v>#REF!</v>
      </c>
      <c r="BWQ247" s="29" t="e">
        <f t="shared" si="72"/>
        <v>#REF!</v>
      </c>
      <c r="BWR247" s="29" t="e">
        <f t="shared" si="72"/>
        <v>#REF!</v>
      </c>
      <c r="BWS247" s="29" t="e">
        <f t="shared" si="72"/>
        <v>#REF!</v>
      </c>
      <c r="BWT247" s="29" t="e">
        <f t="shared" si="72"/>
        <v>#REF!</v>
      </c>
      <c r="BWU247" s="29" t="e">
        <f t="shared" si="72"/>
        <v>#REF!</v>
      </c>
      <c r="BWV247" s="29" t="e">
        <f t="shared" si="72"/>
        <v>#REF!</v>
      </c>
      <c r="BWW247" s="29" t="e">
        <f t="shared" si="72"/>
        <v>#REF!</v>
      </c>
      <c r="BWX247" s="29" t="e">
        <f t="shared" si="72"/>
        <v>#REF!</v>
      </c>
      <c r="BWY247" s="29" t="e">
        <f t="shared" si="72"/>
        <v>#REF!</v>
      </c>
      <c r="BWZ247" s="29" t="e">
        <f t="shared" si="72"/>
        <v>#REF!</v>
      </c>
      <c r="BXA247" s="29" t="e">
        <f t="shared" si="72"/>
        <v>#REF!</v>
      </c>
      <c r="BXB247" s="29" t="e">
        <f t="shared" si="72"/>
        <v>#REF!</v>
      </c>
      <c r="BXC247" s="29" t="e">
        <f t="shared" si="72"/>
        <v>#REF!</v>
      </c>
      <c r="BXD247" s="29" t="e">
        <f t="shared" si="72"/>
        <v>#REF!</v>
      </c>
      <c r="BXE247" s="29" t="e">
        <f t="shared" si="72"/>
        <v>#REF!</v>
      </c>
      <c r="BXF247" s="29" t="e">
        <f t="shared" si="72"/>
        <v>#REF!</v>
      </c>
      <c r="BXG247" s="29" t="e">
        <f t="shared" si="72"/>
        <v>#REF!</v>
      </c>
      <c r="BXH247" s="29" t="e">
        <f t="shared" si="72"/>
        <v>#REF!</v>
      </c>
      <c r="BXI247" s="29" t="e">
        <f t="shared" si="72"/>
        <v>#REF!</v>
      </c>
      <c r="BXJ247" s="29" t="e">
        <f t="shared" si="72"/>
        <v>#REF!</v>
      </c>
      <c r="BXK247" s="29" t="e">
        <f t="shared" si="72"/>
        <v>#REF!</v>
      </c>
      <c r="BXL247" s="29" t="e">
        <f t="shared" si="72"/>
        <v>#REF!</v>
      </c>
      <c r="BXM247" s="29" t="e">
        <f t="shared" si="72"/>
        <v>#REF!</v>
      </c>
      <c r="BXN247" s="29" t="e">
        <f t="shared" si="72"/>
        <v>#REF!</v>
      </c>
      <c r="BXO247" s="29" t="e">
        <f t="shared" si="72"/>
        <v>#REF!</v>
      </c>
      <c r="BXP247" s="29" t="e">
        <f t="shared" si="72"/>
        <v>#REF!</v>
      </c>
      <c r="BXQ247" s="29" t="e">
        <f t="shared" si="72"/>
        <v>#REF!</v>
      </c>
      <c r="BXR247" s="29" t="e">
        <f t="shared" si="72"/>
        <v>#REF!</v>
      </c>
      <c r="BXS247" s="29" t="e">
        <f t="shared" si="72"/>
        <v>#REF!</v>
      </c>
      <c r="BXT247" s="29" t="e">
        <f t="shared" si="72"/>
        <v>#REF!</v>
      </c>
      <c r="BXU247" s="29" t="e">
        <f t="shared" si="72"/>
        <v>#REF!</v>
      </c>
      <c r="BXV247" s="29" t="e">
        <f t="shared" si="72"/>
        <v>#REF!</v>
      </c>
      <c r="BXW247" s="29" t="e">
        <f t="shared" si="72"/>
        <v>#REF!</v>
      </c>
      <c r="BXX247" s="29" t="e">
        <f t="shared" si="72"/>
        <v>#REF!</v>
      </c>
      <c r="BXY247" s="29" t="e">
        <f t="shared" ref="BXY247:CAJ247" si="73">BYC247&amp;BYD247</f>
        <v>#REF!</v>
      </c>
      <c r="BXZ247" s="29" t="e">
        <f t="shared" si="73"/>
        <v>#REF!</v>
      </c>
      <c r="BYA247" s="29" t="e">
        <f t="shared" si="73"/>
        <v>#REF!</v>
      </c>
      <c r="BYB247" s="29" t="e">
        <f t="shared" si="73"/>
        <v>#REF!</v>
      </c>
      <c r="BYC247" s="29" t="e">
        <f t="shared" si="73"/>
        <v>#REF!</v>
      </c>
      <c r="BYD247" s="29" t="e">
        <f t="shared" si="73"/>
        <v>#REF!</v>
      </c>
      <c r="BYE247" s="29" t="e">
        <f t="shared" si="73"/>
        <v>#REF!</v>
      </c>
      <c r="BYF247" s="29" t="e">
        <f t="shared" si="73"/>
        <v>#REF!</v>
      </c>
      <c r="BYG247" s="29" t="e">
        <f t="shared" si="73"/>
        <v>#REF!</v>
      </c>
      <c r="BYH247" s="29" t="e">
        <f t="shared" si="73"/>
        <v>#REF!</v>
      </c>
      <c r="BYI247" s="29" t="e">
        <f t="shared" si="73"/>
        <v>#REF!</v>
      </c>
      <c r="BYJ247" s="29" t="e">
        <f t="shared" si="73"/>
        <v>#REF!</v>
      </c>
      <c r="BYK247" s="29" t="e">
        <f t="shared" si="73"/>
        <v>#REF!</v>
      </c>
      <c r="BYL247" s="29" t="e">
        <f t="shared" si="73"/>
        <v>#REF!</v>
      </c>
      <c r="BYM247" s="29" t="e">
        <f t="shared" si="73"/>
        <v>#REF!</v>
      </c>
      <c r="BYN247" s="29" t="e">
        <f t="shared" si="73"/>
        <v>#REF!</v>
      </c>
      <c r="BYO247" s="29" t="e">
        <f t="shared" si="73"/>
        <v>#REF!</v>
      </c>
      <c r="BYP247" s="29" t="e">
        <f t="shared" si="73"/>
        <v>#REF!</v>
      </c>
      <c r="BYQ247" s="29" t="e">
        <f t="shared" si="73"/>
        <v>#REF!</v>
      </c>
      <c r="BYR247" s="29" t="e">
        <f t="shared" si="73"/>
        <v>#REF!</v>
      </c>
      <c r="BYS247" s="29" t="e">
        <f t="shared" si="73"/>
        <v>#REF!</v>
      </c>
      <c r="BYT247" s="29" t="e">
        <f t="shared" si="73"/>
        <v>#REF!</v>
      </c>
      <c r="BYU247" s="29" t="e">
        <f t="shared" si="73"/>
        <v>#REF!</v>
      </c>
      <c r="BYV247" s="29" t="e">
        <f t="shared" si="73"/>
        <v>#REF!</v>
      </c>
      <c r="BYW247" s="29" t="e">
        <f t="shared" si="73"/>
        <v>#REF!</v>
      </c>
      <c r="BYX247" s="29" t="e">
        <f t="shared" si="73"/>
        <v>#REF!</v>
      </c>
      <c r="BYY247" s="29" t="e">
        <f t="shared" si="73"/>
        <v>#REF!</v>
      </c>
      <c r="BYZ247" s="29" t="e">
        <f t="shared" si="73"/>
        <v>#REF!</v>
      </c>
      <c r="BZA247" s="29" t="e">
        <f t="shared" si="73"/>
        <v>#REF!</v>
      </c>
      <c r="BZB247" s="29" t="e">
        <f t="shared" si="73"/>
        <v>#REF!</v>
      </c>
      <c r="BZC247" s="29" t="e">
        <f t="shared" si="73"/>
        <v>#REF!</v>
      </c>
      <c r="BZD247" s="29" t="e">
        <f t="shared" si="73"/>
        <v>#REF!</v>
      </c>
      <c r="BZE247" s="29" t="e">
        <f t="shared" si="73"/>
        <v>#REF!</v>
      </c>
      <c r="BZF247" s="29" t="e">
        <f t="shared" si="73"/>
        <v>#REF!</v>
      </c>
      <c r="BZG247" s="29" t="e">
        <f t="shared" si="73"/>
        <v>#REF!</v>
      </c>
      <c r="BZH247" s="29" t="e">
        <f t="shared" si="73"/>
        <v>#REF!</v>
      </c>
      <c r="BZI247" s="29" t="e">
        <f t="shared" si="73"/>
        <v>#REF!</v>
      </c>
      <c r="BZJ247" s="29" t="e">
        <f t="shared" si="73"/>
        <v>#REF!</v>
      </c>
      <c r="BZK247" s="29" t="e">
        <f t="shared" si="73"/>
        <v>#REF!</v>
      </c>
      <c r="BZL247" s="29" t="e">
        <f t="shared" si="73"/>
        <v>#REF!</v>
      </c>
      <c r="BZM247" s="29" t="e">
        <f t="shared" si="73"/>
        <v>#REF!</v>
      </c>
      <c r="BZN247" s="29" t="e">
        <f t="shared" si="73"/>
        <v>#REF!</v>
      </c>
      <c r="BZO247" s="29" t="e">
        <f t="shared" si="73"/>
        <v>#REF!</v>
      </c>
      <c r="BZP247" s="29" t="e">
        <f t="shared" si="73"/>
        <v>#REF!</v>
      </c>
      <c r="BZQ247" s="29" t="e">
        <f t="shared" si="73"/>
        <v>#REF!</v>
      </c>
      <c r="BZR247" s="29" t="e">
        <f t="shared" si="73"/>
        <v>#REF!</v>
      </c>
      <c r="BZS247" s="29" t="e">
        <f t="shared" si="73"/>
        <v>#REF!</v>
      </c>
      <c r="BZT247" s="29" t="e">
        <f t="shared" si="73"/>
        <v>#REF!</v>
      </c>
      <c r="BZU247" s="29" t="e">
        <f t="shared" si="73"/>
        <v>#REF!</v>
      </c>
      <c r="BZV247" s="29" t="e">
        <f t="shared" si="73"/>
        <v>#REF!</v>
      </c>
      <c r="BZW247" s="29" t="e">
        <f t="shared" si="73"/>
        <v>#REF!</v>
      </c>
      <c r="BZX247" s="29" t="e">
        <f t="shared" si="73"/>
        <v>#REF!</v>
      </c>
      <c r="BZY247" s="29" t="e">
        <f t="shared" si="73"/>
        <v>#REF!</v>
      </c>
      <c r="BZZ247" s="29" t="e">
        <f t="shared" si="73"/>
        <v>#REF!</v>
      </c>
      <c r="CAA247" s="29" t="e">
        <f t="shared" si="73"/>
        <v>#REF!</v>
      </c>
      <c r="CAB247" s="29" t="e">
        <f t="shared" si="73"/>
        <v>#REF!</v>
      </c>
      <c r="CAC247" s="29" t="e">
        <f t="shared" si="73"/>
        <v>#REF!</v>
      </c>
      <c r="CAD247" s="29" t="e">
        <f t="shared" si="73"/>
        <v>#REF!</v>
      </c>
      <c r="CAE247" s="29" t="e">
        <f t="shared" si="73"/>
        <v>#REF!</v>
      </c>
      <c r="CAF247" s="29" t="e">
        <f t="shared" si="73"/>
        <v>#REF!</v>
      </c>
      <c r="CAG247" s="29" t="e">
        <f t="shared" si="73"/>
        <v>#REF!</v>
      </c>
      <c r="CAH247" s="29" t="e">
        <f t="shared" si="73"/>
        <v>#REF!</v>
      </c>
      <c r="CAI247" s="29" t="e">
        <f t="shared" si="73"/>
        <v>#REF!</v>
      </c>
      <c r="CAJ247" s="29" t="e">
        <f t="shared" si="73"/>
        <v>#REF!</v>
      </c>
      <c r="CAK247" s="29" t="e">
        <f t="shared" ref="CAK247:CCV247" si="74">CAO247&amp;CAP247</f>
        <v>#REF!</v>
      </c>
      <c r="CAL247" s="29" t="e">
        <f t="shared" si="74"/>
        <v>#REF!</v>
      </c>
      <c r="CAM247" s="29" t="e">
        <f t="shared" si="74"/>
        <v>#REF!</v>
      </c>
      <c r="CAN247" s="29" t="e">
        <f t="shared" si="74"/>
        <v>#REF!</v>
      </c>
      <c r="CAO247" s="29" t="e">
        <f t="shared" si="74"/>
        <v>#REF!</v>
      </c>
      <c r="CAP247" s="29" t="e">
        <f t="shared" si="74"/>
        <v>#REF!</v>
      </c>
      <c r="CAQ247" s="29" t="e">
        <f t="shared" si="74"/>
        <v>#REF!</v>
      </c>
      <c r="CAR247" s="29" t="e">
        <f t="shared" si="74"/>
        <v>#REF!</v>
      </c>
      <c r="CAS247" s="29" t="e">
        <f t="shared" si="74"/>
        <v>#REF!</v>
      </c>
      <c r="CAT247" s="29" t="e">
        <f t="shared" si="74"/>
        <v>#REF!</v>
      </c>
      <c r="CAU247" s="29" t="e">
        <f t="shared" si="74"/>
        <v>#REF!</v>
      </c>
      <c r="CAV247" s="29" t="e">
        <f t="shared" si="74"/>
        <v>#REF!</v>
      </c>
      <c r="CAW247" s="29" t="e">
        <f t="shared" si="74"/>
        <v>#REF!</v>
      </c>
      <c r="CAX247" s="29" t="e">
        <f t="shared" si="74"/>
        <v>#REF!</v>
      </c>
      <c r="CAY247" s="29" t="e">
        <f t="shared" si="74"/>
        <v>#REF!</v>
      </c>
      <c r="CAZ247" s="29" t="e">
        <f t="shared" si="74"/>
        <v>#REF!</v>
      </c>
      <c r="CBA247" s="29" t="e">
        <f t="shared" si="74"/>
        <v>#REF!</v>
      </c>
      <c r="CBB247" s="29" t="e">
        <f t="shared" si="74"/>
        <v>#REF!</v>
      </c>
      <c r="CBC247" s="29" t="e">
        <f t="shared" si="74"/>
        <v>#REF!</v>
      </c>
      <c r="CBD247" s="29" t="e">
        <f t="shared" si="74"/>
        <v>#REF!</v>
      </c>
      <c r="CBE247" s="29" t="e">
        <f t="shared" si="74"/>
        <v>#REF!</v>
      </c>
      <c r="CBF247" s="29" t="e">
        <f t="shared" si="74"/>
        <v>#REF!</v>
      </c>
      <c r="CBG247" s="29" t="e">
        <f t="shared" si="74"/>
        <v>#REF!</v>
      </c>
      <c r="CBH247" s="29" t="e">
        <f t="shared" si="74"/>
        <v>#REF!</v>
      </c>
      <c r="CBI247" s="29" t="e">
        <f t="shared" si="74"/>
        <v>#REF!</v>
      </c>
      <c r="CBJ247" s="29" t="e">
        <f t="shared" si="74"/>
        <v>#REF!</v>
      </c>
      <c r="CBK247" s="29" t="e">
        <f t="shared" si="74"/>
        <v>#REF!</v>
      </c>
      <c r="CBL247" s="29" t="e">
        <f t="shared" si="74"/>
        <v>#REF!</v>
      </c>
      <c r="CBM247" s="29" t="e">
        <f t="shared" si="74"/>
        <v>#REF!</v>
      </c>
      <c r="CBN247" s="29" t="e">
        <f t="shared" si="74"/>
        <v>#REF!</v>
      </c>
      <c r="CBO247" s="29" t="e">
        <f t="shared" si="74"/>
        <v>#REF!</v>
      </c>
      <c r="CBP247" s="29" t="e">
        <f t="shared" si="74"/>
        <v>#REF!</v>
      </c>
      <c r="CBQ247" s="29" t="e">
        <f t="shared" si="74"/>
        <v>#REF!</v>
      </c>
      <c r="CBR247" s="29" t="e">
        <f t="shared" si="74"/>
        <v>#REF!</v>
      </c>
      <c r="CBS247" s="29" t="e">
        <f t="shared" si="74"/>
        <v>#REF!</v>
      </c>
      <c r="CBT247" s="29" t="e">
        <f t="shared" si="74"/>
        <v>#REF!</v>
      </c>
      <c r="CBU247" s="29" t="e">
        <f t="shared" si="74"/>
        <v>#REF!</v>
      </c>
      <c r="CBV247" s="29" t="e">
        <f t="shared" si="74"/>
        <v>#REF!</v>
      </c>
      <c r="CBW247" s="29" t="e">
        <f t="shared" si="74"/>
        <v>#REF!</v>
      </c>
      <c r="CBX247" s="29" t="e">
        <f t="shared" si="74"/>
        <v>#REF!</v>
      </c>
      <c r="CBY247" s="29" t="e">
        <f t="shared" si="74"/>
        <v>#REF!</v>
      </c>
      <c r="CBZ247" s="29" t="e">
        <f t="shared" si="74"/>
        <v>#REF!</v>
      </c>
      <c r="CCA247" s="29" t="e">
        <f t="shared" si="74"/>
        <v>#REF!</v>
      </c>
      <c r="CCB247" s="29" t="e">
        <f t="shared" si="74"/>
        <v>#REF!</v>
      </c>
      <c r="CCC247" s="29" t="e">
        <f t="shared" si="74"/>
        <v>#REF!</v>
      </c>
      <c r="CCD247" s="29" t="e">
        <f t="shared" si="74"/>
        <v>#REF!</v>
      </c>
      <c r="CCE247" s="29" t="e">
        <f t="shared" si="74"/>
        <v>#REF!</v>
      </c>
      <c r="CCF247" s="29" t="e">
        <f t="shared" si="74"/>
        <v>#REF!</v>
      </c>
      <c r="CCG247" s="29" t="e">
        <f t="shared" si="74"/>
        <v>#REF!</v>
      </c>
      <c r="CCH247" s="29" t="e">
        <f t="shared" si="74"/>
        <v>#REF!</v>
      </c>
      <c r="CCI247" s="29" t="e">
        <f t="shared" si="74"/>
        <v>#REF!</v>
      </c>
      <c r="CCJ247" s="29" t="e">
        <f t="shared" si="74"/>
        <v>#REF!</v>
      </c>
      <c r="CCK247" s="29" t="e">
        <f t="shared" si="74"/>
        <v>#REF!</v>
      </c>
      <c r="CCL247" s="29" t="e">
        <f t="shared" si="74"/>
        <v>#REF!</v>
      </c>
      <c r="CCM247" s="29" t="e">
        <f t="shared" si="74"/>
        <v>#REF!</v>
      </c>
      <c r="CCN247" s="29" t="e">
        <f t="shared" si="74"/>
        <v>#REF!</v>
      </c>
      <c r="CCO247" s="29" t="e">
        <f t="shared" si="74"/>
        <v>#REF!</v>
      </c>
      <c r="CCP247" s="29" t="e">
        <f t="shared" si="74"/>
        <v>#REF!</v>
      </c>
      <c r="CCQ247" s="29" t="e">
        <f t="shared" si="74"/>
        <v>#REF!</v>
      </c>
      <c r="CCR247" s="29" t="e">
        <f t="shared" si="74"/>
        <v>#REF!</v>
      </c>
      <c r="CCS247" s="29" t="e">
        <f t="shared" si="74"/>
        <v>#REF!</v>
      </c>
      <c r="CCT247" s="29" t="e">
        <f t="shared" si="74"/>
        <v>#REF!</v>
      </c>
      <c r="CCU247" s="29" t="e">
        <f t="shared" si="74"/>
        <v>#REF!</v>
      </c>
      <c r="CCV247" s="29" t="e">
        <f t="shared" si="74"/>
        <v>#REF!</v>
      </c>
      <c r="CCW247" s="29" t="e">
        <f t="shared" ref="CCW247:CFH247" si="75">CDA247&amp;CDB247</f>
        <v>#REF!</v>
      </c>
      <c r="CCX247" s="29" t="e">
        <f t="shared" si="75"/>
        <v>#REF!</v>
      </c>
      <c r="CCY247" s="29" t="e">
        <f t="shared" si="75"/>
        <v>#REF!</v>
      </c>
      <c r="CCZ247" s="29" t="e">
        <f t="shared" si="75"/>
        <v>#REF!</v>
      </c>
      <c r="CDA247" s="29" t="e">
        <f t="shared" si="75"/>
        <v>#REF!</v>
      </c>
      <c r="CDB247" s="29" t="e">
        <f t="shared" si="75"/>
        <v>#REF!</v>
      </c>
      <c r="CDC247" s="29" t="e">
        <f t="shared" si="75"/>
        <v>#REF!</v>
      </c>
      <c r="CDD247" s="29" t="e">
        <f t="shared" si="75"/>
        <v>#REF!</v>
      </c>
      <c r="CDE247" s="29" t="e">
        <f t="shared" si="75"/>
        <v>#REF!</v>
      </c>
      <c r="CDF247" s="29" t="e">
        <f t="shared" si="75"/>
        <v>#REF!</v>
      </c>
      <c r="CDG247" s="29" t="e">
        <f t="shared" si="75"/>
        <v>#REF!</v>
      </c>
      <c r="CDH247" s="29" t="e">
        <f t="shared" si="75"/>
        <v>#REF!</v>
      </c>
      <c r="CDI247" s="29" t="e">
        <f t="shared" si="75"/>
        <v>#REF!</v>
      </c>
      <c r="CDJ247" s="29" t="e">
        <f t="shared" si="75"/>
        <v>#REF!</v>
      </c>
      <c r="CDK247" s="29" t="e">
        <f t="shared" si="75"/>
        <v>#REF!</v>
      </c>
      <c r="CDL247" s="29" t="e">
        <f t="shared" si="75"/>
        <v>#REF!</v>
      </c>
      <c r="CDM247" s="29" t="e">
        <f t="shared" si="75"/>
        <v>#REF!</v>
      </c>
      <c r="CDN247" s="29" t="e">
        <f t="shared" si="75"/>
        <v>#REF!</v>
      </c>
      <c r="CDO247" s="29" t="e">
        <f t="shared" si="75"/>
        <v>#REF!</v>
      </c>
      <c r="CDP247" s="29" t="e">
        <f t="shared" si="75"/>
        <v>#REF!</v>
      </c>
      <c r="CDQ247" s="29" t="e">
        <f t="shared" si="75"/>
        <v>#REF!</v>
      </c>
      <c r="CDR247" s="29" t="e">
        <f t="shared" si="75"/>
        <v>#REF!</v>
      </c>
      <c r="CDS247" s="29" t="e">
        <f t="shared" si="75"/>
        <v>#REF!</v>
      </c>
      <c r="CDT247" s="29" t="e">
        <f t="shared" si="75"/>
        <v>#REF!</v>
      </c>
      <c r="CDU247" s="29" t="e">
        <f t="shared" si="75"/>
        <v>#REF!</v>
      </c>
      <c r="CDV247" s="29" t="e">
        <f t="shared" si="75"/>
        <v>#REF!</v>
      </c>
      <c r="CDW247" s="29" t="e">
        <f t="shared" si="75"/>
        <v>#REF!</v>
      </c>
      <c r="CDX247" s="29" t="e">
        <f t="shared" si="75"/>
        <v>#REF!</v>
      </c>
      <c r="CDY247" s="29" t="e">
        <f t="shared" si="75"/>
        <v>#REF!</v>
      </c>
      <c r="CDZ247" s="29" t="e">
        <f t="shared" si="75"/>
        <v>#REF!</v>
      </c>
      <c r="CEA247" s="29" t="e">
        <f t="shared" si="75"/>
        <v>#REF!</v>
      </c>
      <c r="CEB247" s="29" t="e">
        <f t="shared" si="75"/>
        <v>#REF!</v>
      </c>
      <c r="CEC247" s="29" t="e">
        <f t="shared" si="75"/>
        <v>#REF!</v>
      </c>
      <c r="CED247" s="29" t="e">
        <f t="shared" si="75"/>
        <v>#REF!</v>
      </c>
      <c r="CEE247" s="29" t="e">
        <f t="shared" si="75"/>
        <v>#REF!</v>
      </c>
      <c r="CEF247" s="29" t="e">
        <f t="shared" si="75"/>
        <v>#REF!</v>
      </c>
      <c r="CEG247" s="29" t="e">
        <f t="shared" si="75"/>
        <v>#REF!</v>
      </c>
      <c r="CEH247" s="29" t="e">
        <f t="shared" si="75"/>
        <v>#REF!</v>
      </c>
      <c r="CEI247" s="29" t="e">
        <f t="shared" si="75"/>
        <v>#REF!</v>
      </c>
      <c r="CEJ247" s="29" t="e">
        <f t="shared" si="75"/>
        <v>#REF!</v>
      </c>
      <c r="CEK247" s="29" t="e">
        <f t="shared" si="75"/>
        <v>#REF!</v>
      </c>
      <c r="CEL247" s="29" t="e">
        <f t="shared" si="75"/>
        <v>#REF!</v>
      </c>
      <c r="CEM247" s="29" t="e">
        <f t="shared" si="75"/>
        <v>#REF!</v>
      </c>
      <c r="CEN247" s="29" t="e">
        <f t="shared" si="75"/>
        <v>#REF!</v>
      </c>
      <c r="CEO247" s="29" t="e">
        <f t="shared" si="75"/>
        <v>#REF!</v>
      </c>
      <c r="CEP247" s="29" t="e">
        <f t="shared" si="75"/>
        <v>#REF!</v>
      </c>
      <c r="CEQ247" s="29" t="e">
        <f t="shared" si="75"/>
        <v>#REF!</v>
      </c>
      <c r="CER247" s="29" t="e">
        <f t="shared" si="75"/>
        <v>#REF!</v>
      </c>
      <c r="CES247" s="29" t="e">
        <f t="shared" si="75"/>
        <v>#REF!</v>
      </c>
      <c r="CET247" s="29" t="e">
        <f t="shared" si="75"/>
        <v>#REF!</v>
      </c>
      <c r="CEU247" s="29" t="e">
        <f t="shared" si="75"/>
        <v>#REF!</v>
      </c>
      <c r="CEV247" s="29" t="e">
        <f t="shared" si="75"/>
        <v>#REF!</v>
      </c>
      <c r="CEW247" s="29" t="e">
        <f t="shared" si="75"/>
        <v>#REF!</v>
      </c>
      <c r="CEX247" s="29" t="e">
        <f t="shared" si="75"/>
        <v>#REF!</v>
      </c>
      <c r="CEY247" s="29" t="e">
        <f t="shared" si="75"/>
        <v>#REF!</v>
      </c>
      <c r="CEZ247" s="29" t="e">
        <f t="shared" si="75"/>
        <v>#REF!</v>
      </c>
      <c r="CFA247" s="29" t="e">
        <f t="shared" si="75"/>
        <v>#REF!</v>
      </c>
      <c r="CFB247" s="29" t="e">
        <f t="shared" si="75"/>
        <v>#REF!</v>
      </c>
      <c r="CFC247" s="29" t="e">
        <f t="shared" si="75"/>
        <v>#REF!</v>
      </c>
      <c r="CFD247" s="29" t="e">
        <f t="shared" si="75"/>
        <v>#REF!</v>
      </c>
      <c r="CFE247" s="29" t="e">
        <f t="shared" si="75"/>
        <v>#REF!</v>
      </c>
      <c r="CFF247" s="29" t="e">
        <f t="shared" si="75"/>
        <v>#REF!</v>
      </c>
      <c r="CFG247" s="29" t="e">
        <f t="shared" si="75"/>
        <v>#REF!</v>
      </c>
      <c r="CFH247" s="29" t="e">
        <f t="shared" si="75"/>
        <v>#REF!</v>
      </c>
      <c r="CFI247" s="29" t="e">
        <f t="shared" ref="CFI247:CHT247" si="76">CFM247&amp;CFN247</f>
        <v>#REF!</v>
      </c>
      <c r="CFJ247" s="29" t="e">
        <f t="shared" si="76"/>
        <v>#REF!</v>
      </c>
      <c r="CFK247" s="29" t="e">
        <f t="shared" si="76"/>
        <v>#REF!</v>
      </c>
      <c r="CFL247" s="29" t="e">
        <f t="shared" si="76"/>
        <v>#REF!</v>
      </c>
      <c r="CFM247" s="29" t="e">
        <f t="shared" si="76"/>
        <v>#REF!</v>
      </c>
      <c r="CFN247" s="29" t="e">
        <f t="shared" si="76"/>
        <v>#REF!</v>
      </c>
      <c r="CFO247" s="29" t="e">
        <f t="shared" si="76"/>
        <v>#REF!</v>
      </c>
      <c r="CFP247" s="29" t="e">
        <f t="shared" si="76"/>
        <v>#REF!</v>
      </c>
      <c r="CFQ247" s="29" t="e">
        <f t="shared" si="76"/>
        <v>#REF!</v>
      </c>
      <c r="CFR247" s="29" t="e">
        <f t="shared" si="76"/>
        <v>#REF!</v>
      </c>
      <c r="CFS247" s="29" t="e">
        <f t="shared" si="76"/>
        <v>#REF!</v>
      </c>
      <c r="CFT247" s="29" t="e">
        <f t="shared" si="76"/>
        <v>#REF!</v>
      </c>
      <c r="CFU247" s="29" t="e">
        <f t="shared" si="76"/>
        <v>#REF!</v>
      </c>
      <c r="CFV247" s="29" t="e">
        <f t="shared" si="76"/>
        <v>#REF!</v>
      </c>
      <c r="CFW247" s="29" t="e">
        <f t="shared" si="76"/>
        <v>#REF!</v>
      </c>
      <c r="CFX247" s="29" t="e">
        <f t="shared" si="76"/>
        <v>#REF!</v>
      </c>
      <c r="CFY247" s="29" t="e">
        <f t="shared" si="76"/>
        <v>#REF!</v>
      </c>
      <c r="CFZ247" s="29" t="e">
        <f t="shared" si="76"/>
        <v>#REF!</v>
      </c>
      <c r="CGA247" s="29" t="e">
        <f t="shared" si="76"/>
        <v>#REF!</v>
      </c>
      <c r="CGB247" s="29" t="e">
        <f t="shared" si="76"/>
        <v>#REF!</v>
      </c>
      <c r="CGC247" s="29" t="e">
        <f t="shared" si="76"/>
        <v>#REF!</v>
      </c>
      <c r="CGD247" s="29" t="e">
        <f t="shared" si="76"/>
        <v>#REF!</v>
      </c>
      <c r="CGE247" s="29" t="e">
        <f t="shared" si="76"/>
        <v>#REF!</v>
      </c>
      <c r="CGF247" s="29" t="e">
        <f t="shared" si="76"/>
        <v>#REF!</v>
      </c>
      <c r="CGG247" s="29" t="e">
        <f t="shared" si="76"/>
        <v>#REF!</v>
      </c>
      <c r="CGH247" s="29" t="e">
        <f t="shared" si="76"/>
        <v>#REF!</v>
      </c>
      <c r="CGI247" s="29" t="e">
        <f t="shared" si="76"/>
        <v>#REF!</v>
      </c>
      <c r="CGJ247" s="29" t="e">
        <f t="shared" si="76"/>
        <v>#REF!</v>
      </c>
      <c r="CGK247" s="29" t="e">
        <f t="shared" si="76"/>
        <v>#REF!</v>
      </c>
      <c r="CGL247" s="29" t="e">
        <f t="shared" si="76"/>
        <v>#REF!</v>
      </c>
      <c r="CGM247" s="29" t="e">
        <f t="shared" si="76"/>
        <v>#REF!</v>
      </c>
      <c r="CGN247" s="29" t="e">
        <f t="shared" si="76"/>
        <v>#REF!</v>
      </c>
      <c r="CGO247" s="29" t="e">
        <f t="shared" si="76"/>
        <v>#REF!</v>
      </c>
      <c r="CGP247" s="29" t="e">
        <f t="shared" si="76"/>
        <v>#REF!</v>
      </c>
      <c r="CGQ247" s="29" t="e">
        <f t="shared" si="76"/>
        <v>#REF!</v>
      </c>
      <c r="CGR247" s="29" t="e">
        <f t="shared" si="76"/>
        <v>#REF!</v>
      </c>
      <c r="CGS247" s="29" t="e">
        <f t="shared" si="76"/>
        <v>#REF!</v>
      </c>
      <c r="CGT247" s="29" t="e">
        <f t="shared" si="76"/>
        <v>#REF!</v>
      </c>
      <c r="CGU247" s="29" t="e">
        <f t="shared" si="76"/>
        <v>#REF!</v>
      </c>
      <c r="CGV247" s="29" t="e">
        <f t="shared" si="76"/>
        <v>#REF!</v>
      </c>
      <c r="CGW247" s="29" t="e">
        <f t="shared" si="76"/>
        <v>#REF!</v>
      </c>
      <c r="CGX247" s="29" t="e">
        <f t="shared" si="76"/>
        <v>#REF!</v>
      </c>
      <c r="CGY247" s="29" t="e">
        <f t="shared" si="76"/>
        <v>#REF!</v>
      </c>
      <c r="CGZ247" s="29" t="e">
        <f t="shared" si="76"/>
        <v>#REF!</v>
      </c>
      <c r="CHA247" s="29" t="e">
        <f t="shared" si="76"/>
        <v>#REF!</v>
      </c>
      <c r="CHB247" s="29" t="e">
        <f t="shared" si="76"/>
        <v>#REF!</v>
      </c>
      <c r="CHC247" s="29" t="e">
        <f t="shared" si="76"/>
        <v>#REF!</v>
      </c>
      <c r="CHD247" s="29" t="e">
        <f t="shared" si="76"/>
        <v>#REF!</v>
      </c>
      <c r="CHE247" s="29" t="e">
        <f t="shared" si="76"/>
        <v>#REF!</v>
      </c>
      <c r="CHF247" s="29" t="e">
        <f t="shared" si="76"/>
        <v>#REF!</v>
      </c>
      <c r="CHG247" s="29" t="e">
        <f t="shared" si="76"/>
        <v>#REF!</v>
      </c>
      <c r="CHH247" s="29" t="e">
        <f t="shared" si="76"/>
        <v>#REF!</v>
      </c>
      <c r="CHI247" s="29" t="e">
        <f t="shared" si="76"/>
        <v>#REF!</v>
      </c>
      <c r="CHJ247" s="29" t="e">
        <f t="shared" si="76"/>
        <v>#REF!</v>
      </c>
      <c r="CHK247" s="29" t="e">
        <f t="shared" si="76"/>
        <v>#REF!</v>
      </c>
      <c r="CHL247" s="29" t="e">
        <f t="shared" si="76"/>
        <v>#REF!</v>
      </c>
      <c r="CHM247" s="29" t="e">
        <f t="shared" si="76"/>
        <v>#REF!</v>
      </c>
      <c r="CHN247" s="29" t="e">
        <f t="shared" si="76"/>
        <v>#REF!</v>
      </c>
      <c r="CHO247" s="29" t="e">
        <f t="shared" si="76"/>
        <v>#REF!</v>
      </c>
      <c r="CHP247" s="29" t="e">
        <f t="shared" si="76"/>
        <v>#REF!</v>
      </c>
      <c r="CHQ247" s="29" t="e">
        <f t="shared" si="76"/>
        <v>#REF!</v>
      </c>
      <c r="CHR247" s="29" t="e">
        <f t="shared" si="76"/>
        <v>#REF!</v>
      </c>
      <c r="CHS247" s="29" t="e">
        <f t="shared" si="76"/>
        <v>#REF!</v>
      </c>
      <c r="CHT247" s="29" t="e">
        <f t="shared" si="76"/>
        <v>#REF!</v>
      </c>
      <c r="CHU247" s="29" t="e">
        <f t="shared" ref="CHU247:CKF247" si="77">CHY247&amp;CHZ247</f>
        <v>#REF!</v>
      </c>
      <c r="CHV247" s="29" t="e">
        <f t="shared" si="77"/>
        <v>#REF!</v>
      </c>
      <c r="CHW247" s="29" t="e">
        <f t="shared" si="77"/>
        <v>#REF!</v>
      </c>
      <c r="CHX247" s="29" t="e">
        <f t="shared" si="77"/>
        <v>#REF!</v>
      </c>
      <c r="CHY247" s="29" t="e">
        <f t="shared" si="77"/>
        <v>#REF!</v>
      </c>
      <c r="CHZ247" s="29" t="e">
        <f t="shared" si="77"/>
        <v>#REF!</v>
      </c>
      <c r="CIA247" s="29" t="e">
        <f t="shared" si="77"/>
        <v>#REF!</v>
      </c>
      <c r="CIB247" s="29" t="e">
        <f t="shared" si="77"/>
        <v>#REF!</v>
      </c>
      <c r="CIC247" s="29" t="e">
        <f t="shared" si="77"/>
        <v>#REF!</v>
      </c>
      <c r="CID247" s="29" t="e">
        <f t="shared" si="77"/>
        <v>#REF!</v>
      </c>
      <c r="CIE247" s="29" t="e">
        <f t="shared" si="77"/>
        <v>#REF!</v>
      </c>
      <c r="CIF247" s="29" t="e">
        <f t="shared" si="77"/>
        <v>#REF!</v>
      </c>
      <c r="CIG247" s="29" t="e">
        <f t="shared" si="77"/>
        <v>#REF!</v>
      </c>
      <c r="CIH247" s="29" t="e">
        <f t="shared" si="77"/>
        <v>#REF!</v>
      </c>
      <c r="CII247" s="29" t="e">
        <f t="shared" si="77"/>
        <v>#REF!</v>
      </c>
      <c r="CIJ247" s="29" t="e">
        <f t="shared" si="77"/>
        <v>#REF!</v>
      </c>
      <c r="CIK247" s="29" t="e">
        <f t="shared" si="77"/>
        <v>#REF!</v>
      </c>
      <c r="CIL247" s="29" t="e">
        <f t="shared" si="77"/>
        <v>#REF!</v>
      </c>
      <c r="CIM247" s="29" t="e">
        <f t="shared" si="77"/>
        <v>#REF!</v>
      </c>
      <c r="CIN247" s="29" t="e">
        <f t="shared" si="77"/>
        <v>#REF!</v>
      </c>
      <c r="CIO247" s="29" t="e">
        <f t="shared" si="77"/>
        <v>#REF!</v>
      </c>
      <c r="CIP247" s="29" t="e">
        <f t="shared" si="77"/>
        <v>#REF!</v>
      </c>
      <c r="CIQ247" s="29" t="e">
        <f t="shared" si="77"/>
        <v>#REF!</v>
      </c>
      <c r="CIR247" s="29" t="e">
        <f t="shared" si="77"/>
        <v>#REF!</v>
      </c>
      <c r="CIS247" s="29" t="e">
        <f t="shared" si="77"/>
        <v>#REF!</v>
      </c>
      <c r="CIT247" s="29" t="e">
        <f t="shared" si="77"/>
        <v>#REF!</v>
      </c>
      <c r="CIU247" s="29" t="e">
        <f t="shared" si="77"/>
        <v>#REF!</v>
      </c>
      <c r="CIV247" s="29" t="e">
        <f t="shared" si="77"/>
        <v>#REF!</v>
      </c>
      <c r="CIW247" s="29" t="e">
        <f t="shared" si="77"/>
        <v>#REF!</v>
      </c>
      <c r="CIX247" s="29" t="e">
        <f t="shared" si="77"/>
        <v>#REF!</v>
      </c>
      <c r="CIY247" s="29" t="e">
        <f t="shared" si="77"/>
        <v>#REF!</v>
      </c>
      <c r="CIZ247" s="29" t="e">
        <f t="shared" si="77"/>
        <v>#REF!</v>
      </c>
      <c r="CJA247" s="29" t="e">
        <f t="shared" si="77"/>
        <v>#REF!</v>
      </c>
      <c r="CJB247" s="29" t="e">
        <f t="shared" si="77"/>
        <v>#REF!</v>
      </c>
      <c r="CJC247" s="29" t="e">
        <f t="shared" si="77"/>
        <v>#REF!</v>
      </c>
      <c r="CJD247" s="29" t="e">
        <f t="shared" si="77"/>
        <v>#REF!</v>
      </c>
      <c r="CJE247" s="29" t="e">
        <f t="shared" si="77"/>
        <v>#REF!</v>
      </c>
      <c r="CJF247" s="29" t="e">
        <f t="shared" si="77"/>
        <v>#REF!</v>
      </c>
      <c r="CJG247" s="29" t="e">
        <f t="shared" si="77"/>
        <v>#REF!</v>
      </c>
      <c r="CJH247" s="29" t="e">
        <f t="shared" si="77"/>
        <v>#REF!</v>
      </c>
      <c r="CJI247" s="29" t="e">
        <f t="shared" si="77"/>
        <v>#REF!</v>
      </c>
      <c r="CJJ247" s="29" t="e">
        <f t="shared" si="77"/>
        <v>#REF!</v>
      </c>
      <c r="CJK247" s="29" t="e">
        <f t="shared" si="77"/>
        <v>#REF!</v>
      </c>
      <c r="CJL247" s="29" t="e">
        <f t="shared" si="77"/>
        <v>#REF!</v>
      </c>
      <c r="CJM247" s="29" t="e">
        <f t="shared" si="77"/>
        <v>#REF!</v>
      </c>
      <c r="CJN247" s="29" t="e">
        <f t="shared" si="77"/>
        <v>#REF!</v>
      </c>
      <c r="CJO247" s="29" t="e">
        <f t="shared" si="77"/>
        <v>#REF!</v>
      </c>
      <c r="CJP247" s="29" t="e">
        <f t="shared" si="77"/>
        <v>#REF!</v>
      </c>
      <c r="CJQ247" s="29" t="e">
        <f t="shared" si="77"/>
        <v>#REF!</v>
      </c>
      <c r="CJR247" s="29" t="e">
        <f t="shared" si="77"/>
        <v>#REF!</v>
      </c>
      <c r="CJS247" s="29" t="e">
        <f t="shared" si="77"/>
        <v>#REF!</v>
      </c>
      <c r="CJT247" s="29" t="e">
        <f t="shared" si="77"/>
        <v>#REF!</v>
      </c>
      <c r="CJU247" s="29" t="e">
        <f t="shared" si="77"/>
        <v>#REF!</v>
      </c>
      <c r="CJV247" s="29" t="e">
        <f t="shared" si="77"/>
        <v>#REF!</v>
      </c>
      <c r="CJW247" s="29" t="e">
        <f t="shared" si="77"/>
        <v>#REF!</v>
      </c>
      <c r="CJX247" s="29" t="e">
        <f t="shared" si="77"/>
        <v>#REF!</v>
      </c>
      <c r="CJY247" s="29" t="e">
        <f t="shared" si="77"/>
        <v>#REF!</v>
      </c>
      <c r="CJZ247" s="29" t="e">
        <f t="shared" si="77"/>
        <v>#REF!</v>
      </c>
      <c r="CKA247" s="29" t="e">
        <f t="shared" si="77"/>
        <v>#REF!</v>
      </c>
      <c r="CKB247" s="29" t="e">
        <f t="shared" si="77"/>
        <v>#REF!</v>
      </c>
      <c r="CKC247" s="29" t="e">
        <f t="shared" si="77"/>
        <v>#REF!</v>
      </c>
      <c r="CKD247" s="29" t="e">
        <f t="shared" si="77"/>
        <v>#REF!</v>
      </c>
      <c r="CKE247" s="29" t="e">
        <f t="shared" si="77"/>
        <v>#REF!</v>
      </c>
      <c r="CKF247" s="29" t="e">
        <f t="shared" si="77"/>
        <v>#REF!</v>
      </c>
      <c r="CKG247" s="29" t="e">
        <f t="shared" ref="CKG247:CMR247" si="78">CKK247&amp;CKL247</f>
        <v>#REF!</v>
      </c>
      <c r="CKH247" s="29" t="e">
        <f t="shared" si="78"/>
        <v>#REF!</v>
      </c>
      <c r="CKI247" s="29" t="e">
        <f t="shared" si="78"/>
        <v>#REF!</v>
      </c>
      <c r="CKJ247" s="29" t="e">
        <f t="shared" si="78"/>
        <v>#REF!</v>
      </c>
      <c r="CKK247" s="29" t="e">
        <f t="shared" si="78"/>
        <v>#REF!</v>
      </c>
      <c r="CKL247" s="29" t="e">
        <f t="shared" si="78"/>
        <v>#REF!</v>
      </c>
      <c r="CKM247" s="29" t="e">
        <f t="shared" si="78"/>
        <v>#REF!</v>
      </c>
      <c r="CKN247" s="29" t="e">
        <f t="shared" si="78"/>
        <v>#REF!</v>
      </c>
      <c r="CKO247" s="29" t="e">
        <f t="shared" si="78"/>
        <v>#REF!</v>
      </c>
      <c r="CKP247" s="29" t="e">
        <f t="shared" si="78"/>
        <v>#REF!</v>
      </c>
      <c r="CKQ247" s="29" t="e">
        <f t="shared" si="78"/>
        <v>#REF!</v>
      </c>
      <c r="CKR247" s="29" t="e">
        <f t="shared" si="78"/>
        <v>#REF!</v>
      </c>
      <c r="CKS247" s="29" t="e">
        <f t="shared" si="78"/>
        <v>#REF!</v>
      </c>
      <c r="CKT247" s="29" t="e">
        <f t="shared" si="78"/>
        <v>#REF!</v>
      </c>
      <c r="CKU247" s="29" t="e">
        <f t="shared" si="78"/>
        <v>#REF!</v>
      </c>
      <c r="CKV247" s="29" t="e">
        <f t="shared" si="78"/>
        <v>#REF!</v>
      </c>
      <c r="CKW247" s="29" t="e">
        <f t="shared" si="78"/>
        <v>#REF!</v>
      </c>
      <c r="CKX247" s="29" t="e">
        <f t="shared" si="78"/>
        <v>#REF!</v>
      </c>
      <c r="CKY247" s="29" t="e">
        <f t="shared" si="78"/>
        <v>#REF!</v>
      </c>
      <c r="CKZ247" s="29" t="e">
        <f t="shared" si="78"/>
        <v>#REF!</v>
      </c>
      <c r="CLA247" s="29" t="e">
        <f t="shared" si="78"/>
        <v>#REF!</v>
      </c>
      <c r="CLB247" s="29" t="e">
        <f t="shared" si="78"/>
        <v>#REF!</v>
      </c>
      <c r="CLC247" s="29" t="e">
        <f t="shared" si="78"/>
        <v>#REF!</v>
      </c>
      <c r="CLD247" s="29" t="e">
        <f t="shared" si="78"/>
        <v>#REF!</v>
      </c>
      <c r="CLE247" s="29" t="e">
        <f t="shared" si="78"/>
        <v>#REF!</v>
      </c>
      <c r="CLF247" s="29" t="e">
        <f t="shared" si="78"/>
        <v>#REF!</v>
      </c>
      <c r="CLG247" s="29" t="e">
        <f t="shared" si="78"/>
        <v>#REF!</v>
      </c>
      <c r="CLH247" s="29" t="e">
        <f t="shared" si="78"/>
        <v>#REF!</v>
      </c>
      <c r="CLI247" s="29" t="e">
        <f t="shared" si="78"/>
        <v>#REF!</v>
      </c>
      <c r="CLJ247" s="29" t="e">
        <f t="shared" si="78"/>
        <v>#REF!</v>
      </c>
      <c r="CLK247" s="29" t="e">
        <f t="shared" si="78"/>
        <v>#REF!</v>
      </c>
      <c r="CLL247" s="29" t="e">
        <f t="shared" si="78"/>
        <v>#REF!</v>
      </c>
      <c r="CLM247" s="29" t="e">
        <f t="shared" si="78"/>
        <v>#REF!</v>
      </c>
      <c r="CLN247" s="29" t="e">
        <f t="shared" si="78"/>
        <v>#REF!</v>
      </c>
      <c r="CLO247" s="29" t="e">
        <f t="shared" si="78"/>
        <v>#REF!</v>
      </c>
      <c r="CLP247" s="29" t="e">
        <f t="shared" si="78"/>
        <v>#REF!</v>
      </c>
      <c r="CLQ247" s="29" t="e">
        <f t="shared" si="78"/>
        <v>#REF!</v>
      </c>
      <c r="CLR247" s="29" t="e">
        <f t="shared" si="78"/>
        <v>#REF!</v>
      </c>
      <c r="CLS247" s="29" t="e">
        <f t="shared" si="78"/>
        <v>#REF!</v>
      </c>
      <c r="CLT247" s="29" t="e">
        <f t="shared" si="78"/>
        <v>#REF!</v>
      </c>
      <c r="CLU247" s="29" t="e">
        <f t="shared" si="78"/>
        <v>#REF!</v>
      </c>
      <c r="CLV247" s="29" t="e">
        <f t="shared" si="78"/>
        <v>#REF!</v>
      </c>
      <c r="CLW247" s="29" t="e">
        <f t="shared" si="78"/>
        <v>#REF!</v>
      </c>
      <c r="CLX247" s="29" t="e">
        <f t="shared" si="78"/>
        <v>#REF!</v>
      </c>
      <c r="CLY247" s="29" t="e">
        <f t="shared" si="78"/>
        <v>#REF!</v>
      </c>
      <c r="CLZ247" s="29" t="e">
        <f t="shared" si="78"/>
        <v>#REF!</v>
      </c>
      <c r="CMA247" s="29" t="e">
        <f t="shared" si="78"/>
        <v>#REF!</v>
      </c>
      <c r="CMB247" s="29" t="e">
        <f t="shared" si="78"/>
        <v>#REF!</v>
      </c>
      <c r="CMC247" s="29" t="e">
        <f t="shared" si="78"/>
        <v>#REF!</v>
      </c>
      <c r="CMD247" s="29" t="e">
        <f t="shared" si="78"/>
        <v>#REF!</v>
      </c>
      <c r="CME247" s="29" t="e">
        <f t="shared" si="78"/>
        <v>#REF!</v>
      </c>
      <c r="CMF247" s="29" t="e">
        <f t="shared" si="78"/>
        <v>#REF!</v>
      </c>
      <c r="CMG247" s="29" t="e">
        <f t="shared" si="78"/>
        <v>#REF!</v>
      </c>
      <c r="CMH247" s="29" t="e">
        <f t="shared" si="78"/>
        <v>#REF!</v>
      </c>
      <c r="CMI247" s="29" t="e">
        <f t="shared" si="78"/>
        <v>#REF!</v>
      </c>
      <c r="CMJ247" s="29" t="e">
        <f t="shared" si="78"/>
        <v>#REF!</v>
      </c>
      <c r="CMK247" s="29" t="e">
        <f t="shared" si="78"/>
        <v>#REF!</v>
      </c>
      <c r="CML247" s="29" t="e">
        <f t="shared" si="78"/>
        <v>#REF!</v>
      </c>
      <c r="CMM247" s="29" t="e">
        <f t="shared" si="78"/>
        <v>#REF!</v>
      </c>
      <c r="CMN247" s="29" t="e">
        <f t="shared" si="78"/>
        <v>#REF!</v>
      </c>
      <c r="CMO247" s="29" t="e">
        <f t="shared" si="78"/>
        <v>#REF!</v>
      </c>
      <c r="CMP247" s="29" t="e">
        <f t="shared" si="78"/>
        <v>#REF!</v>
      </c>
      <c r="CMQ247" s="29" t="e">
        <f t="shared" si="78"/>
        <v>#REF!</v>
      </c>
      <c r="CMR247" s="29" t="e">
        <f t="shared" si="78"/>
        <v>#REF!</v>
      </c>
      <c r="CMS247" s="29" t="e">
        <f t="shared" ref="CMS247:CPD247" si="79">CMW247&amp;CMX247</f>
        <v>#REF!</v>
      </c>
      <c r="CMT247" s="29" t="e">
        <f t="shared" si="79"/>
        <v>#REF!</v>
      </c>
      <c r="CMU247" s="29" t="e">
        <f t="shared" si="79"/>
        <v>#REF!</v>
      </c>
      <c r="CMV247" s="29" t="e">
        <f t="shared" si="79"/>
        <v>#REF!</v>
      </c>
      <c r="CMW247" s="29" t="e">
        <f t="shared" si="79"/>
        <v>#REF!</v>
      </c>
      <c r="CMX247" s="29" t="e">
        <f t="shared" si="79"/>
        <v>#REF!</v>
      </c>
      <c r="CMY247" s="29" t="e">
        <f t="shared" si="79"/>
        <v>#REF!</v>
      </c>
      <c r="CMZ247" s="29" t="e">
        <f t="shared" si="79"/>
        <v>#REF!</v>
      </c>
      <c r="CNA247" s="29" t="e">
        <f t="shared" si="79"/>
        <v>#REF!</v>
      </c>
      <c r="CNB247" s="29" t="e">
        <f t="shared" si="79"/>
        <v>#REF!</v>
      </c>
      <c r="CNC247" s="29" t="e">
        <f t="shared" si="79"/>
        <v>#REF!</v>
      </c>
      <c r="CND247" s="29" t="e">
        <f t="shared" si="79"/>
        <v>#REF!</v>
      </c>
      <c r="CNE247" s="29" t="e">
        <f t="shared" si="79"/>
        <v>#REF!</v>
      </c>
      <c r="CNF247" s="29" t="e">
        <f t="shared" si="79"/>
        <v>#REF!</v>
      </c>
      <c r="CNG247" s="29" t="e">
        <f t="shared" si="79"/>
        <v>#REF!</v>
      </c>
      <c r="CNH247" s="29" t="e">
        <f t="shared" si="79"/>
        <v>#REF!</v>
      </c>
      <c r="CNI247" s="29" t="e">
        <f t="shared" si="79"/>
        <v>#REF!</v>
      </c>
      <c r="CNJ247" s="29" t="e">
        <f t="shared" si="79"/>
        <v>#REF!</v>
      </c>
      <c r="CNK247" s="29" t="e">
        <f t="shared" si="79"/>
        <v>#REF!</v>
      </c>
      <c r="CNL247" s="29" t="e">
        <f t="shared" si="79"/>
        <v>#REF!</v>
      </c>
      <c r="CNM247" s="29" t="e">
        <f t="shared" si="79"/>
        <v>#REF!</v>
      </c>
      <c r="CNN247" s="29" t="e">
        <f t="shared" si="79"/>
        <v>#REF!</v>
      </c>
      <c r="CNO247" s="29" t="e">
        <f t="shared" si="79"/>
        <v>#REF!</v>
      </c>
      <c r="CNP247" s="29" t="e">
        <f t="shared" si="79"/>
        <v>#REF!</v>
      </c>
      <c r="CNQ247" s="29" t="e">
        <f t="shared" si="79"/>
        <v>#REF!</v>
      </c>
      <c r="CNR247" s="29" t="e">
        <f t="shared" si="79"/>
        <v>#REF!</v>
      </c>
      <c r="CNS247" s="29" t="e">
        <f t="shared" si="79"/>
        <v>#REF!</v>
      </c>
      <c r="CNT247" s="29" t="e">
        <f t="shared" si="79"/>
        <v>#REF!</v>
      </c>
      <c r="CNU247" s="29" t="e">
        <f t="shared" si="79"/>
        <v>#REF!</v>
      </c>
      <c r="CNV247" s="29" t="e">
        <f t="shared" si="79"/>
        <v>#REF!</v>
      </c>
      <c r="CNW247" s="29" t="e">
        <f t="shared" si="79"/>
        <v>#REF!</v>
      </c>
      <c r="CNX247" s="29" t="e">
        <f t="shared" si="79"/>
        <v>#REF!</v>
      </c>
      <c r="CNY247" s="29" t="e">
        <f t="shared" si="79"/>
        <v>#REF!</v>
      </c>
      <c r="CNZ247" s="29" t="e">
        <f t="shared" si="79"/>
        <v>#REF!</v>
      </c>
      <c r="COA247" s="29" t="e">
        <f t="shared" si="79"/>
        <v>#REF!</v>
      </c>
      <c r="COB247" s="29" t="e">
        <f t="shared" si="79"/>
        <v>#REF!</v>
      </c>
      <c r="COC247" s="29" t="e">
        <f t="shared" si="79"/>
        <v>#REF!</v>
      </c>
      <c r="COD247" s="29" t="e">
        <f t="shared" si="79"/>
        <v>#REF!</v>
      </c>
      <c r="COE247" s="29" t="e">
        <f t="shared" si="79"/>
        <v>#REF!</v>
      </c>
      <c r="COF247" s="29" t="e">
        <f t="shared" si="79"/>
        <v>#REF!</v>
      </c>
      <c r="COG247" s="29" t="e">
        <f t="shared" si="79"/>
        <v>#REF!</v>
      </c>
      <c r="COH247" s="29" t="e">
        <f t="shared" si="79"/>
        <v>#REF!</v>
      </c>
      <c r="COI247" s="29" t="e">
        <f t="shared" si="79"/>
        <v>#REF!</v>
      </c>
      <c r="COJ247" s="29" t="e">
        <f t="shared" si="79"/>
        <v>#REF!</v>
      </c>
      <c r="COK247" s="29" t="e">
        <f t="shared" si="79"/>
        <v>#REF!</v>
      </c>
      <c r="COL247" s="29" t="e">
        <f t="shared" si="79"/>
        <v>#REF!</v>
      </c>
      <c r="COM247" s="29" t="e">
        <f t="shared" si="79"/>
        <v>#REF!</v>
      </c>
      <c r="CON247" s="29" t="e">
        <f t="shared" si="79"/>
        <v>#REF!</v>
      </c>
      <c r="COO247" s="29" t="e">
        <f t="shared" si="79"/>
        <v>#REF!</v>
      </c>
      <c r="COP247" s="29" t="e">
        <f t="shared" si="79"/>
        <v>#REF!</v>
      </c>
      <c r="COQ247" s="29" t="e">
        <f t="shared" si="79"/>
        <v>#REF!</v>
      </c>
      <c r="COR247" s="29" t="e">
        <f t="shared" si="79"/>
        <v>#REF!</v>
      </c>
      <c r="COS247" s="29" t="e">
        <f t="shared" si="79"/>
        <v>#REF!</v>
      </c>
      <c r="COT247" s="29" t="e">
        <f t="shared" si="79"/>
        <v>#REF!</v>
      </c>
      <c r="COU247" s="29" t="e">
        <f t="shared" si="79"/>
        <v>#REF!</v>
      </c>
      <c r="COV247" s="29" t="e">
        <f t="shared" si="79"/>
        <v>#REF!</v>
      </c>
      <c r="COW247" s="29" t="e">
        <f t="shared" si="79"/>
        <v>#REF!</v>
      </c>
      <c r="COX247" s="29" t="e">
        <f t="shared" si="79"/>
        <v>#REF!</v>
      </c>
      <c r="COY247" s="29" t="e">
        <f t="shared" si="79"/>
        <v>#REF!</v>
      </c>
      <c r="COZ247" s="29" t="e">
        <f t="shared" si="79"/>
        <v>#REF!</v>
      </c>
      <c r="CPA247" s="29" t="e">
        <f t="shared" si="79"/>
        <v>#REF!</v>
      </c>
      <c r="CPB247" s="29" t="e">
        <f t="shared" si="79"/>
        <v>#REF!</v>
      </c>
      <c r="CPC247" s="29" t="e">
        <f t="shared" si="79"/>
        <v>#REF!</v>
      </c>
      <c r="CPD247" s="29" t="e">
        <f t="shared" si="79"/>
        <v>#REF!</v>
      </c>
      <c r="CPE247" s="29" t="e">
        <f t="shared" ref="CPE247:CRP247" si="80">CPI247&amp;CPJ247</f>
        <v>#REF!</v>
      </c>
      <c r="CPF247" s="29" t="e">
        <f t="shared" si="80"/>
        <v>#REF!</v>
      </c>
      <c r="CPG247" s="29" t="e">
        <f t="shared" si="80"/>
        <v>#REF!</v>
      </c>
      <c r="CPH247" s="29" t="e">
        <f t="shared" si="80"/>
        <v>#REF!</v>
      </c>
      <c r="CPI247" s="29" t="e">
        <f t="shared" si="80"/>
        <v>#REF!</v>
      </c>
      <c r="CPJ247" s="29" t="e">
        <f t="shared" si="80"/>
        <v>#REF!</v>
      </c>
      <c r="CPK247" s="29" t="e">
        <f t="shared" si="80"/>
        <v>#REF!</v>
      </c>
      <c r="CPL247" s="29" t="e">
        <f t="shared" si="80"/>
        <v>#REF!</v>
      </c>
      <c r="CPM247" s="29" t="e">
        <f t="shared" si="80"/>
        <v>#REF!</v>
      </c>
      <c r="CPN247" s="29" t="e">
        <f t="shared" si="80"/>
        <v>#REF!</v>
      </c>
      <c r="CPO247" s="29" t="e">
        <f t="shared" si="80"/>
        <v>#REF!</v>
      </c>
      <c r="CPP247" s="29" t="e">
        <f t="shared" si="80"/>
        <v>#REF!</v>
      </c>
      <c r="CPQ247" s="29" t="e">
        <f t="shared" si="80"/>
        <v>#REF!</v>
      </c>
      <c r="CPR247" s="29" t="e">
        <f t="shared" si="80"/>
        <v>#REF!</v>
      </c>
      <c r="CPS247" s="29" t="e">
        <f t="shared" si="80"/>
        <v>#REF!</v>
      </c>
      <c r="CPT247" s="29" t="e">
        <f t="shared" si="80"/>
        <v>#REF!</v>
      </c>
      <c r="CPU247" s="29" t="e">
        <f t="shared" si="80"/>
        <v>#REF!</v>
      </c>
      <c r="CPV247" s="29" t="e">
        <f t="shared" si="80"/>
        <v>#REF!</v>
      </c>
      <c r="CPW247" s="29" t="e">
        <f t="shared" si="80"/>
        <v>#REF!</v>
      </c>
      <c r="CPX247" s="29" t="e">
        <f t="shared" si="80"/>
        <v>#REF!</v>
      </c>
      <c r="CPY247" s="29" t="e">
        <f t="shared" si="80"/>
        <v>#REF!</v>
      </c>
      <c r="CPZ247" s="29" t="e">
        <f t="shared" si="80"/>
        <v>#REF!</v>
      </c>
      <c r="CQA247" s="29" t="e">
        <f t="shared" si="80"/>
        <v>#REF!</v>
      </c>
      <c r="CQB247" s="29" t="e">
        <f t="shared" si="80"/>
        <v>#REF!</v>
      </c>
      <c r="CQC247" s="29" t="e">
        <f t="shared" si="80"/>
        <v>#REF!</v>
      </c>
      <c r="CQD247" s="29" t="e">
        <f t="shared" si="80"/>
        <v>#REF!</v>
      </c>
      <c r="CQE247" s="29" t="e">
        <f t="shared" si="80"/>
        <v>#REF!</v>
      </c>
      <c r="CQF247" s="29" t="e">
        <f t="shared" si="80"/>
        <v>#REF!</v>
      </c>
      <c r="CQG247" s="29" t="e">
        <f t="shared" si="80"/>
        <v>#REF!</v>
      </c>
      <c r="CQH247" s="29" t="e">
        <f t="shared" si="80"/>
        <v>#REF!</v>
      </c>
      <c r="CQI247" s="29" t="e">
        <f t="shared" si="80"/>
        <v>#REF!</v>
      </c>
      <c r="CQJ247" s="29" t="e">
        <f t="shared" si="80"/>
        <v>#REF!</v>
      </c>
      <c r="CQK247" s="29" t="e">
        <f t="shared" si="80"/>
        <v>#REF!</v>
      </c>
      <c r="CQL247" s="29" t="e">
        <f t="shared" si="80"/>
        <v>#REF!</v>
      </c>
      <c r="CQM247" s="29" t="e">
        <f t="shared" si="80"/>
        <v>#REF!</v>
      </c>
      <c r="CQN247" s="29" t="e">
        <f t="shared" si="80"/>
        <v>#REF!</v>
      </c>
      <c r="CQO247" s="29" t="e">
        <f t="shared" si="80"/>
        <v>#REF!</v>
      </c>
      <c r="CQP247" s="29" t="e">
        <f t="shared" si="80"/>
        <v>#REF!</v>
      </c>
      <c r="CQQ247" s="29" t="e">
        <f t="shared" si="80"/>
        <v>#REF!</v>
      </c>
      <c r="CQR247" s="29" t="e">
        <f t="shared" si="80"/>
        <v>#REF!</v>
      </c>
      <c r="CQS247" s="29" t="e">
        <f t="shared" si="80"/>
        <v>#REF!</v>
      </c>
      <c r="CQT247" s="29" t="e">
        <f t="shared" si="80"/>
        <v>#REF!</v>
      </c>
      <c r="CQU247" s="29" t="e">
        <f t="shared" si="80"/>
        <v>#REF!</v>
      </c>
      <c r="CQV247" s="29" t="e">
        <f t="shared" si="80"/>
        <v>#REF!</v>
      </c>
      <c r="CQW247" s="29" t="e">
        <f t="shared" si="80"/>
        <v>#REF!</v>
      </c>
      <c r="CQX247" s="29" t="e">
        <f t="shared" si="80"/>
        <v>#REF!</v>
      </c>
      <c r="CQY247" s="29" t="e">
        <f t="shared" si="80"/>
        <v>#REF!</v>
      </c>
      <c r="CQZ247" s="29" t="e">
        <f t="shared" si="80"/>
        <v>#REF!</v>
      </c>
      <c r="CRA247" s="29" t="e">
        <f t="shared" si="80"/>
        <v>#REF!</v>
      </c>
      <c r="CRB247" s="29" t="e">
        <f t="shared" si="80"/>
        <v>#REF!</v>
      </c>
      <c r="CRC247" s="29" t="e">
        <f t="shared" si="80"/>
        <v>#REF!</v>
      </c>
      <c r="CRD247" s="29" t="e">
        <f t="shared" si="80"/>
        <v>#REF!</v>
      </c>
      <c r="CRE247" s="29" t="e">
        <f t="shared" si="80"/>
        <v>#REF!</v>
      </c>
      <c r="CRF247" s="29" t="e">
        <f t="shared" si="80"/>
        <v>#REF!</v>
      </c>
      <c r="CRG247" s="29" t="e">
        <f t="shared" si="80"/>
        <v>#REF!</v>
      </c>
      <c r="CRH247" s="29" t="e">
        <f t="shared" si="80"/>
        <v>#REF!</v>
      </c>
      <c r="CRI247" s="29" t="e">
        <f t="shared" si="80"/>
        <v>#REF!</v>
      </c>
      <c r="CRJ247" s="29" t="e">
        <f t="shared" si="80"/>
        <v>#REF!</v>
      </c>
      <c r="CRK247" s="29" t="e">
        <f t="shared" si="80"/>
        <v>#REF!</v>
      </c>
      <c r="CRL247" s="29" t="e">
        <f t="shared" si="80"/>
        <v>#REF!</v>
      </c>
      <c r="CRM247" s="29" t="e">
        <f t="shared" si="80"/>
        <v>#REF!</v>
      </c>
      <c r="CRN247" s="29" t="e">
        <f t="shared" si="80"/>
        <v>#REF!</v>
      </c>
      <c r="CRO247" s="29" t="e">
        <f t="shared" si="80"/>
        <v>#REF!</v>
      </c>
      <c r="CRP247" s="29" t="e">
        <f t="shared" si="80"/>
        <v>#REF!</v>
      </c>
      <c r="CRQ247" s="29" t="e">
        <f t="shared" ref="CRQ247:CUB247" si="81">CRU247&amp;CRV247</f>
        <v>#REF!</v>
      </c>
      <c r="CRR247" s="29" t="e">
        <f t="shared" si="81"/>
        <v>#REF!</v>
      </c>
      <c r="CRS247" s="29" t="e">
        <f t="shared" si="81"/>
        <v>#REF!</v>
      </c>
      <c r="CRT247" s="29" t="e">
        <f t="shared" si="81"/>
        <v>#REF!</v>
      </c>
      <c r="CRU247" s="29" t="e">
        <f t="shared" si="81"/>
        <v>#REF!</v>
      </c>
      <c r="CRV247" s="29" t="e">
        <f t="shared" si="81"/>
        <v>#REF!</v>
      </c>
      <c r="CRW247" s="29" t="e">
        <f t="shared" si="81"/>
        <v>#REF!</v>
      </c>
      <c r="CRX247" s="29" t="e">
        <f t="shared" si="81"/>
        <v>#REF!</v>
      </c>
      <c r="CRY247" s="29" t="e">
        <f t="shared" si="81"/>
        <v>#REF!</v>
      </c>
      <c r="CRZ247" s="29" t="e">
        <f t="shared" si="81"/>
        <v>#REF!</v>
      </c>
      <c r="CSA247" s="29" t="e">
        <f t="shared" si="81"/>
        <v>#REF!</v>
      </c>
      <c r="CSB247" s="29" t="e">
        <f t="shared" si="81"/>
        <v>#REF!</v>
      </c>
      <c r="CSC247" s="29" t="e">
        <f t="shared" si="81"/>
        <v>#REF!</v>
      </c>
      <c r="CSD247" s="29" t="e">
        <f t="shared" si="81"/>
        <v>#REF!</v>
      </c>
      <c r="CSE247" s="29" t="e">
        <f t="shared" si="81"/>
        <v>#REF!</v>
      </c>
      <c r="CSF247" s="29" t="e">
        <f t="shared" si="81"/>
        <v>#REF!</v>
      </c>
      <c r="CSG247" s="29" t="e">
        <f t="shared" si="81"/>
        <v>#REF!</v>
      </c>
      <c r="CSH247" s="29" t="e">
        <f t="shared" si="81"/>
        <v>#REF!</v>
      </c>
      <c r="CSI247" s="29" t="e">
        <f t="shared" si="81"/>
        <v>#REF!</v>
      </c>
      <c r="CSJ247" s="29" t="e">
        <f t="shared" si="81"/>
        <v>#REF!</v>
      </c>
      <c r="CSK247" s="29" t="e">
        <f t="shared" si="81"/>
        <v>#REF!</v>
      </c>
      <c r="CSL247" s="29" t="e">
        <f t="shared" si="81"/>
        <v>#REF!</v>
      </c>
      <c r="CSM247" s="29" t="e">
        <f t="shared" si="81"/>
        <v>#REF!</v>
      </c>
      <c r="CSN247" s="29" t="e">
        <f t="shared" si="81"/>
        <v>#REF!</v>
      </c>
      <c r="CSO247" s="29" t="e">
        <f t="shared" si="81"/>
        <v>#REF!</v>
      </c>
      <c r="CSP247" s="29" t="e">
        <f t="shared" si="81"/>
        <v>#REF!</v>
      </c>
      <c r="CSQ247" s="29" t="e">
        <f t="shared" si="81"/>
        <v>#REF!</v>
      </c>
      <c r="CSR247" s="29" t="e">
        <f t="shared" si="81"/>
        <v>#REF!</v>
      </c>
      <c r="CSS247" s="29" t="e">
        <f t="shared" si="81"/>
        <v>#REF!</v>
      </c>
      <c r="CST247" s="29" t="e">
        <f t="shared" si="81"/>
        <v>#REF!</v>
      </c>
      <c r="CSU247" s="29" t="e">
        <f t="shared" si="81"/>
        <v>#REF!</v>
      </c>
      <c r="CSV247" s="29" t="e">
        <f t="shared" si="81"/>
        <v>#REF!</v>
      </c>
      <c r="CSW247" s="29" t="e">
        <f t="shared" si="81"/>
        <v>#REF!</v>
      </c>
      <c r="CSX247" s="29" t="e">
        <f t="shared" si="81"/>
        <v>#REF!</v>
      </c>
      <c r="CSY247" s="29" t="e">
        <f t="shared" si="81"/>
        <v>#REF!</v>
      </c>
      <c r="CSZ247" s="29" t="e">
        <f t="shared" si="81"/>
        <v>#REF!</v>
      </c>
      <c r="CTA247" s="29" t="e">
        <f t="shared" si="81"/>
        <v>#REF!</v>
      </c>
      <c r="CTB247" s="29" t="e">
        <f t="shared" si="81"/>
        <v>#REF!</v>
      </c>
      <c r="CTC247" s="29" t="e">
        <f t="shared" si="81"/>
        <v>#REF!</v>
      </c>
      <c r="CTD247" s="29" t="e">
        <f t="shared" si="81"/>
        <v>#REF!</v>
      </c>
      <c r="CTE247" s="29" t="e">
        <f t="shared" si="81"/>
        <v>#REF!</v>
      </c>
      <c r="CTF247" s="29" t="e">
        <f t="shared" si="81"/>
        <v>#REF!</v>
      </c>
      <c r="CTG247" s="29" t="e">
        <f t="shared" si="81"/>
        <v>#REF!</v>
      </c>
      <c r="CTH247" s="29" t="e">
        <f t="shared" si="81"/>
        <v>#REF!</v>
      </c>
      <c r="CTI247" s="29" t="e">
        <f t="shared" si="81"/>
        <v>#REF!</v>
      </c>
      <c r="CTJ247" s="29" t="e">
        <f t="shared" si="81"/>
        <v>#REF!</v>
      </c>
      <c r="CTK247" s="29" t="e">
        <f t="shared" si="81"/>
        <v>#REF!</v>
      </c>
      <c r="CTL247" s="29" t="e">
        <f t="shared" si="81"/>
        <v>#REF!</v>
      </c>
      <c r="CTM247" s="29" t="e">
        <f t="shared" si="81"/>
        <v>#REF!</v>
      </c>
      <c r="CTN247" s="29" t="e">
        <f t="shared" si="81"/>
        <v>#REF!</v>
      </c>
      <c r="CTO247" s="29" t="e">
        <f t="shared" si="81"/>
        <v>#REF!</v>
      </c>
      <c r="CTP247" s="29" t="e">
        <f t="shared" si="81"/>
        <v>#REF!</v>
      </c>
      <c r="CTQ247" s="29" t="e">
        <f t="shared" si="81"/>
        <v>#REF!</v>
      </c>
      <c r="CTR247" s="29" t="e">
        <f t="shared" si="81"/>
        <v>#REF!</v>
      </c>
      <c r="CTS247" s="29" t="e">
        <f t="shared" si="81"/>
        <v>#REF!</v>
      </c>
      <c r="CTT247" s="29" t="e">
        <f t="shared" si="81"/>
        <v>#REF!</v>
      </c>
      <c r="CTU247" s="29" t="e">
        <f t="shared" si="81"/>
        <v>#REF!</v>
      </c>
      <c r="CTV247" s="29" t="e">
        <f t="shared" si="81"/>
        <v>#REF!</v>
      </c>
      <c r="CTW247" s="29" t="e">
        <f t="shared" si="81"/>
        <v>#REF!</v>
      </c>
      <c r="CTX247" s="29" t="e">
        <f t="shared" si="81"/>
        <v>#REF!</v>
      </c>
      <c r="CTY247" s="29" t="e">
        <f t="shared" si="81"/>
        <v>#REF!</v>
      </c>
      <c r="CTZ247" s="29" t="e">
        <f t="shared" si="81"/>
        <v>#REF!</v>
      </c>
      <c r="CUA247" s="29" t="e">
        <f t="shared" si="81"/>
        <v>#REF!</v>
      </c>
      <c r="CUB247" s="29" t="e">
        <f t="shared" si="81"/>
        <v>#REF!</v>
      </c>
      <c r="CUC247" s="29" t="e">
        <f t="shared" ref="CUC247:CWN247" si="82">CUG247&amp;CUH247</f>
        <v>#REF!</v>
      </c>
      <c r="CUD247" s="29" t="e">
        <f t="shared" si="82"/>
        <v>#REF!</v>
      </c>
      <c r="CUE247" s="29" t="e">
        <f t="shared" si="82"/>
        <v>#REF!</v>
      </c>
      <c r="CUF247" s="29" t="e">
        <f t="shared" si="82"/>
        <v>#REF!</v>
      </c>
      <c r="CUG247" s="29" t="e">
        <f t="shared" si="82"/>
        <v>#REF!</v>
      </c>
      <c r="CUH247" s="29" t="e">
        <f t="shared" si="82"/>
        <v>#REF!</v>
      </c>
      <c r="CUI247" s="29" t="e">
        <f t="shared" si="82"/>
        <v>#REF!</v>
      </c>
      <c r="CUJ247" s="29" t="e">
        <f t="shared" si="82"/>
        <v>#REF!</v>
      </c>
      <c r="CUK247" s="29" t="e">
        <f t="shared" si="82"/>
        <v>#REF!</v>
      </c>
      <c r="CUL247" s="29" t="e">
        <f t="shared" si="82"/>
        <v>#REF!</v>
      </c>
      <c r="CUM247" s="29" t="e">
        <f t="shared" si="82"/>
        <v>#REF!</v>
      </c>
      <c r="CUN247" s="29" t="e">
        <f t="shared" si="82"/>
        <v>#REF!</v>
      </c>
      <c r="CUO247" s="29" t="e">
        <f t="shared" si="82"/>
        <v>#REF!</v>
      </c>
      <c r="CUP247" s="29" t="e">
        <f t="shared" si="82"/>
        <v>#REF!</v>
      </c>
      <c r="CUQ247" s="29" t="e">
        <f t="shared" si="82"/>
        <v>#REF!</v>
      </c>
      <c r="CUR247" s="29" t="e">
        <f t="shared" si="82"/>
        <v>#REF!</v>
      </c>
      <c r="CUS247" s="29" t="e">
        <f t="shared" si="82"/>
        <v>#REF!</v>
      </c>
      <c r="CUT247" s="29" t="e">
        <f t="shared" si="82"/>
        <v>#REF!</v>
      </c>
      <c r="CUU247" s="29" t="e">
        <f t="shared" si="82"/>
        <v>#REF!</v>
      </c>
      <c r="CUV247" s="29" t="e">
        <f t="shared" si="82"/>
        <v>#REF!</v>
      </c>
      <c r="CUW247" s="29" t="e">
        <f t="shared" si="82"/>
        <v>#REF!</v>
      </c>
      <c r="CUX247" s="29" t="e">
        <f t="shared" si="82"/>
        <v>#REF!</v>
      </c>
      <c r="CUY247" s="29" t="e">
        <f t="shared" si="82"/>
        <v>#REF!</v>
      </c>
      <c r="CUZ247" s="29" t="e">
        <f t="shared" si="82"/>
        <v>#REF!</v>
      </c>
      <c r="CVA247" s="29" t="e">
        <f t="shared" si="82"/>
        <v>#REF!</v>
      </c>
      <c r="CVB247" s="29" t="e">
        <f t="shared" si="82"/>
        <v>#REF!</v>
      </c>
      <c r="CVC247" s="29" t="e">
        <f t="shared" si="82"/>
        <v>#REF!</v>
      </c>
      <c r="CVD247" s="29" t="e">
        <f t="shared" si="82"/>
        <v>#REF!</v>
      </c>
      <c r="CVE247" s="29" t="e">
        <f t="shared" si="82"/>
        <v>#REF!</v>
      </c>
      <c r="CVF247" s="29" t="e">
        <f t="shared" si="82"/>
        <v>#REF!</v>
      </c>
      <c r="CVG247" s="29" t="e">
        <f t="shared" si="82"/>
        <v>#REF!</v>
      </c>
      <c r="CVH247" s="29" t="e">
        <f t="shared" si="82"/>
        <v>#REF!</v>
      </c>
      <c r="CVI247" s="29" t="e">
        <f t="shared" si="82"/>
        <v>#REF!</v>
      </c>
      <c r="CVJ247" s="29" t="e">
        <f t="shared" si="82"/>
        <v>#REF!</v>
      </c>
      <c r="CVK247" s="29" t="e">
        <f t="shared" si="82"/>
        <v>#REF!</v>
      </c>
      <c r="CVL247" s="29" t="e">
        <f t="shared" si="82"/>
        <v>#REF!</v>
      </c>
      <c r="CVM247" s="29" t="e">
        <f t="shared" si="82"/>
        <v>#REF!</v>
      </c>
      <c r="CVN247" s="29" t="e">
        <f t="shared" si="82"/>
        <v>#REF!</v>
      </c>
      <c r="CVO247" s="29" t="e">
        <f t="shared" si="82"/>
        <v>#REF!</v>
      </c>
      <c r="CVP247" s="29" t="e">
        <f t="shared" si="82"/>
        <v>#REF!</v>
      </c>
      <c r="CVQ247" s="29" t="e">
        <f t="shared" si="82"/>
        <v>#REF!</v>
      </c>
      <c r="CVR247" s="29" t="e">
        <f t="shared" si="82"/>
        <v>#REF!</v>
      </c>
      <c r="CVS247" s="29" t="e">
        <f t="shared" si="82"/>
        <v>#REF!</v>
      </c>
      <c r="CVT247" s="29" t="e">
        <f t="shared" si="82"/>
        <v>#REF!</v>
      </c>
      <c r="CVU247" s="29" t="e">
        <f t="shared" si="82"/>
        <v>#REF!</v>
      </c>
      <c r="CVV247" s="29" t="e">
        <f t="shared" si="82"/>
        <v>#REF!</v>
      </c>
      <c r="CVW247" s="29" t="e">
        <f t="shared" si="82"/>
        <v>#REF!</v>
      </c>
      <c r="CVX247" s="29" t="e">
        <f t="shared" si="82"/>
        <v>#REF!</v>
      </c>
      <c r="CVY247" s="29" t="e">
        <f t="shared" si="82"/>
        <v>#REF!</v>
      </c>
      <c r="CVZ247" s="29" t="e">
        <f t="shared" si="82"/>
        <v>#REF!</v>
      </c>
      <c r="CWA247" s="29" t="e">
        <f t="shared" si="82"/>
        <v>#REF!</v>
      </c>
      <c r="CWB247" s="29" t="e">
        <f t="shared" si="82"/>
        <v>#REF!</v>
      </c>
      <c r="CWC247" s="29" t="e">
        <f t="shared" si="82"/>
        <v>#REF!</v>
      </c>
      <c r="CWD247" s="29" t="e">
        <f t="shared" si="82"/>
        <v>#REF!</v>
      </c>
      <c r="CWE247" s="29" t="e">
        <f t="shared" si="82"/>
        <v>#REF!</v>
      </c>
      <c r="CWF247" s="29" t="e">
        <f t="shared" si="82"/>
        <v>#REF!</v>
      </c>
      <c r="CWG247" s="29" t="e">
        <f t="shared" si="82"/>
        <v>#REF!</v>
      </c>
      <c r="CWH247" s="29" t="e">
        <f t="shared" si="82"/>
        <v>#REF!</v>
      </c>
      <c r="CWI247" s="29" t="e">
        <f t="shared" si="82"/>
        <v>#REF!</v>
      </c>
      <c r="CWJ247" s="29" t="e">
        <f t="shared" si="82"/>
        <v>#REF!</v>
      </c>
      <c r="CWK247" s="29" t="e">
        <f t="shared" si="82"/>
        <v>#REF!</v>
      </c>
      <c r="CWL247" s="29" t="e">
        <f t="shared" si="82"/>
        <v>#REF!</v>
      </c>
      <c r="CWM247" s="29" t="e">
        <f t="shared" si="82"/>
        <v>#REF!</v>
      </c>
      <c r="CWN247" s="29" t="e">
        <f t="shared" si="82"/>
        <v>#REF!</v>
      </c>
      <c r="CWO247" s="29" t="e">
        <f t="shared" ref="CWO247:CYZ247" si="83">CWS247&amp;CWT247</f>
        <v>#REF!</v>
      </c>
      <c r="CWP247" s="29" t="e">
        <f t="shared" si="83"/>
        <v>#REF!</v>
      </c>
      <c r="CWQ247" s="29" t="e">
        <f t="shared" si="83"/>
        <v>#REF!</v>
      </c>
      <c r="CWR247" s="29" t="e">
        <f t="shared" si="83"/>
        <v>#REF!</v>
      </c>
      <c r="CWS247" s="29" t="e">
        <f t="shared" si="83"/>
        <v>#REF!</v>
      </c>
      <c r="CWT247" s="29" t="e">
        <f t="shared" si="83"/>
        <v>#REF!</v>
      </c>
      <c r="CWU247" s="29" t="e">
        <f t="shared" si="83"/>
        <v>#REF!</v>
      </c>
      <c r="CWV247" s="29" t="e">
        <f t="shared" si="83"/>
        <v>#REF!</v>
      </c>
      <c r="CWW247" s="29" t="e">
        <f t="shared" si="83"/>
        <v>#REF!</v>
      </c>
      <c r="CWX247" s="29" t="e">
        <f t="shared" si="83"/>
        <v>#REF!</v>
      </c>
      <c r="CWY247" s="29" t="e">
        <f t="shared" si="83"/>
        <v>#REF!</v>
      </c>
      <c r="CWZ247" s="29" t="e">
        <f t="shared" si="83"/>
        <v>#REF!</v>
      </c>
      <c r="CXA247" s="29" t="e">
        <f t="shared" si="83"/>
        <v>#REF!</v>
      </c>
      <c r="CXB247" s="29" t="e">
        <f t="shared" si="83"/>
        <v>#REF!</v>
      </c>
      <c r="CXC247" s="29" t="e">
        <f t="shared" si="83"/>
        <v>#REF!</v>
      </c>
      <c r="CXD247" s="29" t="e">
        <f t="shared" si="83"/>
        <v>#REF!</v>
      </c>
      <c r="CXE247" s="29" t="e">
        <f t="shared" si="83"/>
        <v>#REF!</v>
      </c>
      <c r="CXF247" s="29" t="e">
        <f t="shared" si="83"/>
        <v>#REF!</v>
      </c>
      <c r="CXG247" s="29" t="e">
        <f t="shared" si="83"/>
        <v>#REF!</v>
      </c>
      <c r="CXH247" s="29" t="e">
        <f t="shared" si="83"/>
        <v>#REF!</v>
      </c>
      <c r="CXI247" s="29" t="e">
        <f t="shared" si="83"/>
        <v>#REF!</v>
      </c>
      <c r="CXJ247" s="29" t="e">
        <f t="shared" si="83"/>
        <v>#REF!</v>
      </c>
      <c r="CXK247" s="29" t="e">
        <f t="shared" si="83"/>
        <v>#REF!</v>
      </c>
      <c r="CXL247" s="29" t="e">
        <f t="shared" si="83"/>
        <v>#REF!</v>
      </c>
      <c r="CXM247" s="29" t="e">
        <f t="shared" si="83"/>
        <v>#REF!</v>
      </c>
      <c r="CXN247" s="29" t="e">
        <f t="shared" si="83"/>
        <v>#REF!</v>
      </c>
      <c r="CXO247" s="29" t="e">
        <f t="shared" si="83"/>
        <v>#REF!</v>
      </c>
      <c r="CXP247" s="29" t="e">
        <f t="shared" si="83"/>
        <v>#REF!</v>
      </c>
      <c r="CXQ247" s="29" t="e">
        <f t="shared" si="83"/>
        <v>#REF!</v>
      </c>
      <c r="CXR247" s="29" t="e">
        <f t="shared" si="83"/>
        <v>#REF!</v>
      </c>
      <c r="CXS247" s="29" t="e">
        <f t="shared" si="83"/>
        <v>#REF!</v>
      </c>
      <c r="CXT247" s="29" t="e">
        <f t="shared" si="83"/>
        <v>#REF!</v>
      </c>
      <c r="CXU247" s="29" t="e">
        <f t="shared" si="83"/>
        <v>#REF!</v>
      </c>
      <c r="CXV247" s="29" t="e">
        <f t="shared" si="83"/>
        <v>#REF!</v>
      </c>
      <c r="CXW247" s="29" t="e">
        <f t="shared" si="83"/>
        <v>#REF!</v>
      </c>
      <c r="CXX247" s="29" t="e">
        <f t="shared" si="83"/>
        <v>#REF!</v>
      </c>
      <c r="CXY247" s="29" t="e">
        <f t="shared" si="83"/>
        <v>#REF!</v>
      </c>
      <c r="CXZ247" s="29" t="e">
        <f t="shared" si="83"/>
        <v>#REF!</v>
      </c>
      <c r="CYA247" s="29" t="e">
        <f t="shared" si="83"/>
        <v>#REF!</v>
      </c>
      <c r="CYB247" s="29" t="e">
        <f t="shared" si="83"/>
        <v>#REF!</v>
      </c>
      <c r="CYC247" s="29" t="e">
        <f t="shared" si="83"/>
        <v>#REF!</v>
      </c>
      <c r="CYD247" s="29" t="e">
        <f t="shared" si="83"/>
        <v>#REF!</v>
      </c>
      <c r="CYE247" s="29" t="e">
        <f t="shared" si="83"/>
        <v>#REF!</v>
      </c>
      <c r="CYF247" s="29" t="e">
        <f t="shared" si="83"/>
        <v>#REF!</v>
      </c>
      <c r="CYG247" s="29" t="e">
        <f t="shared" si="83"/>
        <v>#REF!</v>
      </c>
      <c r="CYH247" s="29" t="e">
        <f t="shared" si="83"/>
        <v>#REF!</v>
      </c>
      <c r="CYI247" s="29" t="e">
        <f t="shared" si="83"/>
        <v>#REF!</v>
      </c>
      <c r="CYJ247" s="29" t="e">
        <f t="shared" si="83"/>
        <v>#REF!</v>
      </c>
      <c r="CYK247" s="29" t="e">
        <f t="shared" si="83"/>
        <v>#REF!</v>
      </c>
      <c r="CYL247" s="29" t="e">
        <f t="shared" si="83"/>
        <v>#REF!</v>
      </c>
      <c r="CYM247" s="29" t="e">
        <f t="shared" si="83"/>
        <v>#REF!</v>
      </c>
      <c r="CYN247" s="29" t="e">
        <f t="shared" si="83"/>
        <v>#REF!</v>
      </c>
      <c r="CYO247" s="29" t="e">
        <f t="shared" si="83"/>
        <v>#REF!</v>
      </c>
      <c r="CYP247" s="29" t="e">
        <f t="shared" si="83"/>
        <v>#REF!</v>
      </c>
      <c r="CYQ247" s="29" t="e">
        <f t="shared" si="83"/>
        <v>#REF!</v>
      </c>
      <c r="CYR247" s="29" t="e">
        <f t="shared" si="83"/>
        <v>#REF!</v>
      </c>
      <c r="CYS247" s="29" t="e">
        <f t="shared" si="83"/>
        <v>#REF!</v>
      </c>
      <c r="CYT247" s="29" t="e">
        <f t="shared" si="83"/>
        <v>#REF!</v>
      </c>
      <c r="CYU247" s="29" t="e">
        <f t="shared" si="83"/>
        <v>#REF!</v>
      </c>
      <c r="CYV247" s="29" t="e">
        <f t="shared" si="83"/>
        <v>#REF!</v>
      </c>
      <c r="CYW247" s="29" t="e">
        <f t="shared" si="83"/>
        <v>#REF!</v>
      </c>
      <c r="CYX247" s="29" t="e">
        <f t="shared" si="83"/>
        <v>#REF!</v>
      </c>
      <c r="CYY247" s="29" t="e">
        <f t="shared" si="83"/>
        <v>#REF!</v>
      </c>
      <c r="CYZ247" s="29" t="e">
        <f t="shared" si="83"/>
        <v>#REF!</v>
      </c>
      <c r="CZA247" s="29" t="e">
        <f t="shared" ref="CZA247:DBL247" si="84">CZE247&amp;CZF247</f>
        <v>#REF!</v>
      </c>
      <c r="CZB247" s="29" t="e">
        <f t="shared" si="84"/>
        <v>#REF!</v>
      </c>
      <c r="CZC247" s="29" t="e">
        <f t="shared" si="84"/>
        <v>#REF!</v>
      </c>
      <c r="CZD247" s="29" t="e">
        <f t="shared" si="84"/>
        <v>#REF!</v>
      </c>
      <c r="CZE247" s="29" t="e">
        <f t="shared" si="84"/>
        <v>#REF!</v>
      </c>
      <c r="CZF247" s="29" t="e">
        <f t="shared" si="84"/>
        <v>#REF!</v>
      </c>
      <c r="CZG247" s="29" t="e">
        <f t="shared" si="84"/>
        <v>#REF!</v>
      </c>
      <c r="CZH247" s="29" t="e">
        <f t="shared" si="84"/>
        <v>#REF!</v>
      </c>
      <c r="CZI247" s="29" t="e">
        <f t="shared" si="84"/>
        <v>#REF!</v>
      </c>
      <c r="CZJ247" s="29" t="e">
        <f t="shared" si="84"/>
        <v>#REF!</v>
      </c>
      <c r="CZK247" s="29" t="e">
        <f t="shared" si="84"/>
        <v>#REF!</v>
      </c>
      <c r="CZL247" s="29" t="e">
        <f t="shared" si="84"/>
        <v>#REF!</v>
      </c>
      <c r="CZM247" s="29" t="e">
        <f t="shared" si="84"/>
        <v>#REF!</v>
      </c>
      <c r="CZN247" s="29" t="e">
        <f t="shared" si="84"/>
        <v>#REF!</v>
      </c>
      <c r="CZO247" s="29" t="e">
        <f t="shared" si="84"/>
        <v>#REF!</v>
      </c>
      <c r="CZP247" s="29" t="e">
        <f t="shared" si="84"/>
        <v>#REF!</v>
      </c>
      <c r="CZQ247" s="29" t="e">
        <f t="shared" si="84"/>
        <v>#REF!</v>
      </c>
      <c r="CZR247" s="29" t="e">
        <f t="shared" si="84"/>
        <v>#REF!</v>
      </c>
      <c r="CZS247" s="29" t="e">
        <f t="shared" si="84"/>
        <v>#REF!</v>
      </c>
      <c r="CZT247" s="29" t="e">
        <f t="shared" si="84"/>
        <v>#REF!</v>
      </c>
      <c r="CZU247" s="29" t="e">
        <f t="shared" si="84"/>
        <v>#REF!</v>
      </c>
      <c r="CZV247" s="29" t="e">
        <f t="shared" si="84"/>
        <v>#REF!</v>
      </c>
      <c r="CZW247" s="29" t="e">
        <f t="shared" si="84"/>
        <v>#REF!</v>
      </c>
      <c r="CZX247" s="29" t="e">
        <f t="shared" si="84"/>
        <v>#REF!</v>
      </c>
      <c r="CZY247" s="29" t="e">
        <f t="shared" si="84"/>
        <v>#REF!</v>
      </c>
      <c r="CZZ247" s="29" t="e">
        <f t="shared" si="84"/>
        <v>#REF!</v>
      </c>
      <c r="DAA247" s="29" t="e">
        <f t="shared" si="84"/>
        <v>#REF!</v>
      </c>
      <c r="DAB247" s="29" t="e">
        <f t="shared" si="84"/>
        <v>#REF!</v>
      </c>
      <c r="DAC247" s="29" t="e">
        <f t="shared" si="84"/>
        <v>#REF!</v>
      </c>
      <c r="DAD247" s="29" t="e">
        <f t="shared" si="84"/>
        <v>#REF!</v>
      </c>
      <c r="DAE247" s="29" t="e">
        <f t="shared" si="84"/>
        <v>#REF!</v>
      </c>
      <c r="DAF247" s="29" t="e">
        <f t="shared" si="84"/>
        <v>#REF!</v>
      </c>
      <c r="DAG247" s="29" t="e">
        <f t="shared" si="84"/>
        <v>#REF!</v>
      </c>
      <c r="DAH247" s="29" t="e">
        <f t="shared" si="84"/>
        <v>#REF!</v>
      </c>
      <c r="DAI247" s="29" t="e">
        <f t="shared" si="84"/>
        <v>#REF!</v>
      </c>
      <c r="DAJ247" s="29" t="e">
        <f t="shared" si="84"/>
        <v>#REF!</v>
      </c>
      <c r="DAK247" s="29" t="e">
        <f t="shared" si="84"/>
        <v>#REF!</v>
      </c>
      <c r="DAL247" s="29" t="e">
        <f t="shared" si="84"/>
        <v>#REF!</v>
      </c>
      <c r="DAM247" s="29" t="e">
        <f t="shared" si="84"/>
        <v>#REF!</v>
      </c>
      <c r="DAN247" s="29" t="e">
        <f t="shared" si="84"/>
        <v>#REF!</v>
      </c>
      <c r="DAO247" s="29" t="e">
        <f t="shared" si="84"/>
        <v>#REF!</v>
      </c>
      <c r="DAP247" s="29" t="e">
        <f t="shared" si="84"/>
        <v>#REF!</v>
      </c>
      <c r="DAQ247" s="29" t="e">
        <f t="shared" si="84"/>
        <v>#REF!</v>
      </c>
      <c r="DAR247" s="29" t="e">
        <f t="shared" si="84"/>
        <v>#REF!</v>
      </c>
      <c r="DAS247" s="29" t="e">
        <f t="shared" si="84"/>
        <v>#REF!</v>
      </c>
      <c r="DAT247" s="29" t="e">
        <f t="shared" si="84"/>
        <v>#REF!</v>
      </c>
      <c r="DAU247" s="29" t="e">
        <f t="shared" si="84"/>
        <v>#REF!</v>
      </c>
      <c r="DAV247" s="29" t="e">
        <f t="shared" si="84"/>
        <v>#REF!</v>
      </c>
      <c r="DAW247" s="29" t="e">
        <f t="shared" si="84"/>
        <v>#REF!</v>
      </c>
      <c r="DAX247" s="29" t="e">
        <f t="shared" si="84"/>
        <v>#REF!</v>
      </c>
      <c r="DAY247" s="29" t="e">
        <f t="shared" si="84"/>
        <v>#REF!</v>
      </c>
      <c r="DAZ247" s="29" t="e">
        <f t="shared" si="84"/>
        <v>#REF!</v>
      </c>
      <c r="DBA247" s="29" t="e">
        <f t="shared" si="84"/>
        <v>#REF!</v>
      </c>
      <c r="DBB247" s="29" t="e">
        <f t="shared" si="84"/>
        <v>#REF!</v>
      </c>
      <c r="DBC247" s="29" t="e">
        <f t="shared" si="84"/>
        <v>#REF!</v>
      </c>
      <c r="DBD247" s="29" t="e">
        <f t="shared" si="84"/>
        <v>#REF!</v>
      </c>
      <c r="DBE247" s="29" t="e">
        <f t="shared" si="84"/>
        <v>#REF!</v>
      </c>
      <c r="DBF247" s="29" t="e">
        <f t="shared" si="84"/>
        <v>#REF!</v>
      </c>
      <c r="DBG247" s="29" t="e">
        <f t="shared" si="84"/>
        <v>#REF!</v>
      </c>
      <c r="DBH247" s="29" t="e">
        <f t="shared" si="84"/>
        <v>#REF!</v>
      </c>
      <c r="DBI247" s="29" t="e">
        <f t="shared" si="84"/>
        <v>#REF!</v>
      </c>
      <c r="DBJ247" s="29" t="e">
        <f t="shared" si="84"/>
        <v>#REF!</v>
      </c>
      <c r="DBK247" s="29" t="e">
        <f t="shared" si="84"/>
        <v>#REF!</v>
      </c>
      <c r="DBL247" s="29" t="e">
        <f t="shared" si="84"/>
        <v>#REF!</v>
      </c>
      <c r="DBM247" s="29" t="e">
        <f t="shared" ref="DBM247:DDX247" si="85">DBQ247&amp;DBR247</f>
        <v>#REF!</v>
      </c>
      <c r="DBN247" s="29" t="e">
        <f t="shared" si="85"/>
        <v>#REF!</v>
      </c>
      <c r="DBO247" s="29" t="e">
        <f t="shared" si="85"/>
        <v>#REF!</v>
      </c>
      <c r="DBP247" s="29" t="e">
        <f t="shared" si="85"/>
        <v>#REF!</v>
      </c>
      <c r="DBQ247" s="29" t="e">
        <f t="shared" si="85"/>
        <v>#REF!</v>
      </c>
      <c r="DBR247" s="29" t="e">
        <f t="shared" si="85"/>
        <v>#REF!</v>
      </c>
      <c r="DBS247" s="29" t="e">
        <f t="shared" si="85"/>
        <v>#REF!</v>
      </c>
      <c r="DBT247" s="29" t="e">
        <f t="shared" si="85"/>
        <v>#REF!</v>
      </c>
      <c r="DBU247" s="29" t="e">
        <f t="shared" si="85"/>
        <v>#REF!</v>
      </c>
      <c r="DBV247" s="29" t="e">
        <f t="shared" si="85"/>
        <v>#REF!</v>
      </c>
      <c r="DBW247" s="29" t="e">
        <f t="shared" si="85"/>
        <v>#REF!</v>
      </c>
      <c r="DBX247" s="29" t="e">
        <f t="shared" si="85"/>
        <v>#REF!</v>
      </c>
      <c r="DBY247" s="29" t="e">
        <f t="shared" si="85"/>
        <v>#REF!</v>
      </c>
      <c r="DBZ247" s="29" t="e">
        <f t="shared" si="85"/>
        <v>#REF!</v>
      </c>
      <c r="DCA247" s="29" t="e">
        <f t="shared" si="85"/>
        <v>#REF!</v>
      </c>
      <c r="DCB247" s="29" t="e">
        <f t="shared" si="85"/>
        <v>#REF!</v>
      </c>
      <c r="DCC247" s="29" t="e">
        <f t="shared" si="85"/>
        <v>#REF!</v>
      </c>
      <c r="DCD247" s="29" t="e">
        <f t="shared" si="85"/>
        <v>#REF!</v>
      </c>
      <c r="DCE247" s="29" t="e">
        <f t="shared" si="85"/>
        <v>#REF!</v>
      </c>
      <c r="DCF247" s="29" t="e">
        <f t="shared" si="85"/>
        <v>#REF!</v>
      </c>
      <c r="DCG247" s="29" t="e">
        <f t="shared" si="85"/>
        <v>#REF!</v>
      </c>
      <c r="DCH247" s="29" t="e">
        <f t="shared" si="85"/>
        <v>#REF!</v>
      </c>
      <c r="DCI247" s="29" t="e">
        <f t="shared" si="85"/>
        <v>#REF!</v>
      </c>
      <c r="DCJ247" s="29" t="e">
        <f t="shared" si="85"/>
        <v>#REF!</v>
      </c>
      <c r="DCK247" s="29" t="e">
        <f t="shared" si="85"/>
        <v>#REF!</v>
      </c>
      <c r="DCL247" s="29" t="e">
        <f t="shared" si="85"/>
        <v>#REF!</v>
      </c>
      <c r="DCM247" s="29" t="e">
        <f t="shared" si="85"/>
        <v>#REF!</v>
      </c>
      <c r="DCN247" s="29" t="e">
        <f t="shared" si="85"/>
        <v>#REF!</v>
      </c>
      <c r="DCO247" s="29" t="e">
        <f t="shared" si="85"/>
        <v>#REF!</v>
      </c>
      <c r="DCP247" s="29" t="e">
        <f t="shared" si="85"/>
        <v>#REF!</v>
      </c>
      <c r="DCQ247" s="29" t="e">
        <f t="shared" si="85"/>
        <v>#REF!</v>
      </c>
      <c r="DCR247" s="29" t="e">
        <f t="shared" si="85"/>
        <v>#REF!</v>
      </c>
      <c r="DCS247" s="29" t="e">
        <f t="shared" si="85"/>
        <v>#REF!</v>
      </c>
      <c r="DCT247" s="29" t="e">
        <f t="shared" si="85"/>
        <v>#REF!</v>
      </c>
      <c r="DCU247" s="29" t="e">
        <f t="shared" si="85"/>
        <v>#REF!</v>
      </c>
      <c r="DCV247" s="29" t="e">
        <f t="shared" si="85"/>
        <v>#REF!</v>
      </c>
      <c r="DCW247" s="29" t="e">
        <f t="shared" si="85"/>
        <v>#REF!</v>
      </c>
      <c r="DCX247" s="29" t="e">
        <f t="shared" si="85"/>
        <v>#REF!</v>
      </c>
      <c r="DCY247" s="29" t="e">
        <f t="shared" si="85"/>
        <v>#REF!</v>
      </c>
      <c r="DCZ247" s="29" t="e">
        <f t="shared" si="85"/>
        <v>#REF!</v>
      </c>
      <c r="DDA247" s="29" t="e">
        <f t="shared" si="85"/>
        <v>#REF!</v>
      </c>
      <c r="DDB247" s="29" t="e">
        <f t="shared" si="85"/>
        <v>#REF!</v>
      </c>
      <c r="DDC247" s="29" t="e">
        <f t="shared" si="85"/>
        <v>#REF!</v>
      </c>
      <c r="DDD247" s="29" t="e">
        <f t="shared" si="85"/>
        <v>#REF!</v>
      </c>
      <c r="DDE247" s="29" t="e">
        <f t="shared" si="85"/>
        <v>#REF!</v>
      </c>
      <c r="DDF247" s="29" t="e">
        <f t="shared" si="85"/>
        <v>#REF!</v>
      </c>
      <c r="DDG247" s="29" t="e">
        <f t="shared" si="85"/>
        <v>#REF!</v>
      </c>
      <c r="DDH247" s="29" t="e">
        <f t="shared" si="85"/>
        <v>#REF!</v>
      </c>
      <c r="DDI247" s="29" t="e">
        <f t="shared" si="85"/>
        <v>#REF!</v>
      </c>
      <c r="DDJ247" s="29" t="e">
        <f t="shared" si="85"/>
        <v>#REF!</v>
      </c>
      <c r="DDK247" s="29" t="e">
        <f t="shared" si="85"/>
        <v>#REF!</v>
      </c>
      <c r="DDL247" s="29" t="e">
        <f t="shared" si="85"/>
        <v>#REF!</v>
      </c>
      <c r="DDM247" s="29" t="e">
        <f t="shared" si="85"/>
        <v>#REF!</v>
      </c>
      <c r="DDN247" s="29" t="e">
        <f t="shared" si="85"/>
        <v>#REF!</v>
      </c>
      <c r="DDO247" s="29" t="e">
        <f t="shared" si="85"/>
        <v>#REF!</v>
      </c>
      <c r="DDP247" s="29" t="e">
        <f t="shared" si="85"/>
        <v>#REF!</v>
      </c>
      <c r="DDQ247" s="29" t="e">
        <f t="shared" si="85"/>
        <v>#REF!</v>
      </c>
      <c r="DDR247" s="29" t="e">
        <f t="shared" si="85"/>
        <v>#REF!</v>
      </c>
      <c r="DDS247" s="29" t="e">
        <f t="shared" si="85"/>
        <v>#REF!</v>
      </c>
      <c r="DDT247" s="29" t="e">
        <f t="shared" si="85"/>
        <v>#REF!</v>
      </c>
      <c r="DDU247" s="29" t="e">
        <f t="shared" si="85"/>
        <v>#REF!</v>
      </c>
      <c r="DDV247" s="29" t="e">
        <f t="shared" si="85"/>
        <v>#REF!</v>
      </c>
      <c r="DDW247" s="29" t="e">
        <f t="shared" si="85"/>
        <v>#REF!</v>
      </c>
      <c r="DDX247" s="29" t="e">
        <f t="shared" si="85"/>
        <v>#REF!</v>
      </c>
      <c r="DDY247" s="29" t="e">
        <f t="shared" ref="DDY247:DGJ247" si="86">DEC247&amp;DED247</f>
        <v>#REF!</v>
      </c>
      <c r="DDZ247" s="29" t="e">
        <f t="shared" si="86"/>
        <v>#REF!</v>
      </c>
      <c r="DEA247" s="29" t="e">
        <f t="shared" si="86"/>
        <v>#REF!</v>
      </c>
      <c r="DEB247" s="29" t="e">
        <f t="shared" si="86"/>
        <v>#REF!</v>
      </c>
      <c r="DEC247" s="29" t="e">
        <f t="shared" si="86"/>
        <v>#REF!</v>
      </c>
      <c r="DED247" s="29" t="e">
        <f t="shared" si="86"/>
        <v>#REF!</v>
      </c>
      <c r="DEE247" s="29" t="e">
        <f t="shared" si="86"/>
        <v>#REF!</v>
      </c>
      <c r="DEF247" s="29" t="e">
        <f t="shared" si="86"/>
        <v>#REF!</v>
      </c>
      <c r="DEG247" s="29" t="e">
        <f t="shared" si="86"/>
        <v>#REF!</v>
      </c>
      <c r="DEH247" s="29" t="e">
        <f t="shared" si="86"/>
        <v>#REF!</v>
      </c>
      <c r="DEI247" s="29" t="e">
        <f t="shared" si="86"/>
        <v>#REF!</v>
      </c>
      <c r="DEJ247" s="29" t="e">
        <f t="shared" si="86"/>
        <v>#REF!</v>
      </c>
      <c r="DEK247" s="29" t="e">
        <f t="shared" si="86"/>
        <v>#REF!</v>
      </c>
      <c r="DEL247" s="29" t="e">
        <f t="shared" si="86"/>
        <v>#REF!</v>
      </c>
      <c r="DEM247" s="29" t="e">
        <f t="shared" si="86"/>
        <v>#REF!</v>
      </c>
      <c r="DEN247" s="29" t="e">
        <f t="shared" si="86"/>
        <v>#REF!</v>
      </c>
      <c r="DEO247" s="29" t="e">
        <f t="shared" si="86"/>
        <v>#REF!</v>
      </c>
      <c r="DEP247" s="29" t="e">
        <f t="shared" si="86"/>
        <v>#REF!</v>
      </c>
      <c r="DEQ247" s="29" t="e">
        <f t="shared" si="86"/>
        <v>#REF!</v>
      </c>
      <c r="DER247" s="29" t="e">
        <f t="shared" si="86"/>
        <v>#REF!</v>
      </c>
      <c r="DES247" s="29" t="e">
        <f t="shared" si="86"/>
        <v>#REF!</v>
      </c>
      <c r="DET247" s="29" t="e">
        <f t="shared" si="86"/>
        <v>#REF!</v>
      </c>
      <c r="DEU247" s="29" t="e">
        <f t="shared" si="86"/>
        <v>#REF!</v>
      </c>
      <c r="DEV247" s="29" t="e">
        <f t="shared" si="86"/>
        <v>#REF!</v>
      </c>
      <c r="DEW247" s="29" t="e">
        <f t="shared" si="86"/>
        <v>#REF!</v>
      </c>
      <c r="DEX247" s="29" t="e">
        <f t="shared" si="86"/>
        <v>#REF!</v>
      </c>
      <c r="DEY247" s="29" t="e">
        <f t="shared" si="86"/>
        <v>#REF!</v>
      </c>
      <c r="DEZ247" s="29" t="e">
        <f t="shared" si="86"/>
        <v>#REF!</v>
      </c>
      <c r="DFA247" s="29" t="e">
        <f t="shared" si="86"/>
        <v>#REF!</v>
      </c>
      <c r="DFB247" s="29" t="e">
        <f t="shared" si="86"/>
        <v>#REF!</v>
      </c>
      <c r="DFC247" s="29" t="e">
        <f t="shared" si="86"/>
        <v>#REF!</v>
      </c>
      <c r="DFD247" s="29" t="e">
        <f t="shared" si="86"/>
        <v>#REF!</v>
      </c>
      <c r="DFE247" s="29" t="e">
        <f t="shared" si="86"/>
        <v>#REF!</v>
      </c>
      <c r="DFF247" s="29" t="e">
        <f t="shared" si="86"/>
        <v>#REF!</v>
      </c>
      <c r="DFG247" s="29" t="e">
        <f t="shared" si="86"/>
        <v>#REF!</v>
      </c>
      <c r="DFH247" s="29" t="e">
        <f t="shared" si="86"/>
        <v>#REF!</v>
      </c>
      <c r="DFI247" s="29" t="e">
        <f t="shared" si="86"/>
        <v>#REF!</v>
      </c>
      <c r="DFJ247" s="29" t="e">
        <f t="shared" si="86"/>
        <v>#REF!</v>
      </c>
      <c r="DFK247" s="29" t="e">
        <f t="shared" si="86"/>
        <v>#REF!</v>
      </c>
      <c r="DFL247" s="29" t="e">
        <f t="shared" si="86"/>
        <v>#REF!</v>
      </c>
      <c r="DFM247" s="29" t="e">
        <f t="shared" si="86"/>
        <v>#REF!</v>
      </c>
      <c r="DFN247" s="29" t="e">
        <f t="shared" si="86"/>
        <v>#REF!</v>
      </c>
      <c r="DFO247" s="29" t="e">
        <f t="shared" si="86"/>
        <v>#REF!</v>
      </c>
      <c r="DFP247" s="29" t="e">
        <f t="shared" si="86"/>
        <v>#REF!</v>
      </c>
      <c r="DFQ247" s="29" t="e">
        <f t="shared" si="86"/>
        <v>#REF!</v>
      </c>
      <c r="DFR247" s="29" t="e">
        <f t="shared" si="86"/>
        <v>#REF!</v>
      </c>
      <c r="DFS247" s="29" t="e">
        <f t="shared" si="86"/>
        <v>#REF!</v>
      </c>
      <c r="DFT247" s="29" t="e">
        <f t="shared" si="86"/>
        <v>#REF!</v>
      </c>
      <c r="DFU247" s="29" t="e">
        <f t="shared" si="86"/>
        <v>#REF!</v>
      </c>
      <c r="DFV247" s="29" t="e">
        <f t="shared" si="86"/>
        <v>#REF!</v>
      </c>
      <c r="DFW247" s="29" t="e">
        <f t="shared" si="86"/>
        <v>#REF!</v>
      </c>
      <c r="DFX247" s="29" t="e">
        <f t="shared" si="86"/>
        <v>#REF!</v>
      </c>
      <c r="DFY247" s="29" t="e">
        <f t="shared" si="86"/>
        <v>#REF!</v>
      </c>
      <c r="DFZ247" s="29" t="e">
        <f t="shared" si="86"/>
        <v>#REF!</v>
      </c>
      <c r="DGA247" s="29" t="e">
        <f t="shared" si="86"/>
        <v>#REF!</v>
      </c>
      <c r="DGB247" s="29" t="e">
        <f t="shared" si="86"/>
        <v>#REF!</v>
      </c>
      <c r="DGC247" s="29" t="e">
        <f t="shared" si="86"/>
        <v>#REF!</v>
      </c>
      <c r="DGD247" s="29" t="e">
        <f t="shared" si="86"/>
        <v>#REF!</v>
      </c>
      <c r="DGE247" s="29" t="e">
        <f t="shared" si="86"/>
        <v>#REF!</v>
      </c>
      <c r="DGF247" s="29" t="e">
        <f t="shared" si="86"/>
        <v>#REF!</v>
      </c>
      <c r="DGG247" s="29" t="e">
        <f t="shared" si="86"/>
        <v>#REF!</v>
      </c>
      <c r="DGH247" s="29" t="e">
        <f t="shared" si="86"/>
        <v>#REF!</v>
      </c>
      <c r="DGI247" s="29" t="e">
        <f t="shared" si="86"/>
        <v>#REF!</v>
      </c>
      <c r="DGJ247" s="29" t="e">
        <f t="shared" si="86"/>
        <v>#REF!</v>
      </c>
      <c r="DGK247" s="29" t="e">
        <f t="shared" ref="DGK247:DIV247" si="87">DGO247&amp;DGP247</f>
        <v>#REF!</v>
      </c>
      <c r="DGL247" s="29" t="e">
        <f t="shared" si="87"/>
        <v>#REF!</v>
      </c>
      <c r="DGM247" s="29" t="e">
        <f t="shared" si="87"/>
        <v>#REF!</v>
      </c>
      <c r="DGN247" s="29" t="e">
        <f t="shared" si="87"/>
        <v>#REF!</v>
      </c>
      <c r="DGO247" s="29" t="e">
        <f t="shared" si="87"/>
        <v>#REF!</v>
      </c>
      <c r="DGP247" s="29" t="e">
        <f t="shared" si="87"/>
        <v>#REF!</v>
      </c>
      <c r="DGQ247" s="29" t="e">
        <f t="shared" si="87"/>
        <v>#REF!</v>
      </c>
      <c r="DGR247" s="29" t="e">
        <f t="shared" si="87"/>
        <v>#REF!</v>
      </c>
      <c r="DGS247" s="29" t="e">
        <f t="shared" si="87"/>
        <v>#REF!</v>
      </c>
      <c r="DGT247" s="29" t="e">
        <f t="shared" si="87"/>
        <v>#REF!</v>
      </c>
      <c r="DGU247" s="29" t="e">
        <f t="shared" si="87"/>
        <v>#REF!</v>
      </c>
      <c r="DGV247" s="29" t="e">
        <f t="shared" si="87"/>
        <v>#REF!</v>
      </c>
      <c r="DGW247" s="29" t="e">
        <f t="shared" si="87"/>
        <v>#REF!</v>
      </c>
      <c r="DGX247" s="29" t="e">
        <f t="shared" si="87"/>
        <v>#REF!</v>
      </c>
      <c r="DGY247" s="29" t="e">
        <f t="shared" si="87"/>
        <v>#REF!</v>
      </c>
      <c r="DGZ247" s="29" t="e">
        <f t="shared" si="87"/>
        <v>#REF!</v>
      </c>
      <c r="DHA247" s="29" t="e">
        <f t="shared" si="87"/>
        <v>#REF!</v>
      </c>
      <c r="DHB247" s="29" t="e">
        <f t="shared" si="87"/>
        <v>#REF!</v>
      </c>
      <c r="DHC247" s="29" t="e">
        <f t="shared" si="87"/>
        <v>#REF!</v>
      </c>
      <c r="DHD247" s="29" t="e">
        <f t="shared" si="87"/>
        <v>#REF!</v>
      </c>
      <c r="DHE247" s="29" t="e">
        <f t="shared" si="87"/>
        <v>#REF!</v>
      </c>
      <c r="DHF247" s="29" t="e">
        <f t="shared" si="87"/>
        <v>#REF!</v>
      </c>
      <c r="DHG247" s="29" t="e">
        <f t="shared" si="87"/>
        <v>#REF!</v>
      </c>
      <c r="DHH247" s="29" t="e">
        <f t="shared" si="87"/>
        <v>#REF!</v>
      </c>
      <c r="DHI247" s="29" t="e">
        <f t="shared" si="87"/>
        <v>#REF!</v>
      </c>
      <c r="DHJ247" s="29" t="e">
        <f t="shared" si="87"/>
        <v>#REF!</v>
      </c>
      <c r="DHK247" s="29" t="e">
        <f t="shared" si="87"/>
        <v>#REF!</v>
      </c>
      <c r="DHL247" s="29" t="e">
        <f t="shared" si="87"/>
        <v>#REF!</v>
      </c>
      <c r="DHM247" s="29" t="e">
        <f t="shared" si="87"/>
        <v>#REF!</v>
      </c>
      <c r="DHN247" s="29" t="e">
        <f t="shared" si="87"/>
        <v>#REF!</v>
      </c>
      <c r="DHO247" s="29" t="e">
        <f t="shared" si="87"/>
        <v>#REF!</v>
      </c>
      <c r="DHP247" s="29" t="e">
        <f t="shared" si="87"/>
        <v>#REF!</v>
      </c>
      <c r="DHQ247" s="29" t="e">
        <f t="shared" si="87"/>
        <v>#REF!</v>
      </c>
      <c r="DHR247" s="29" t="e">
        <f t="shared" si="87"/>
        <v>#REF!</v>
      </c>
      <c r="DHS247" s="29" t="e">
        <f t="shared" si="87"/>
        <v>#REF!</v>
      </c>
      <c r="DHT247" s="29" t="e">
        <f t="shared" si="87"/>
        <v>#REF!</v>
      </c>
      <c r="DHU247" s="29" t="e">
        <f t="shared" si="87"/>
        <v>#REF!</v>
      </c>
      <c r="DHV247" s="29" t="e">
        <f t="shared" si="87"/>
        <v>#REF!</v>
      </c>
      <c r="DHW247" s="29" t="e">
        <f t="shared" si="87"/>
        <v>#REF!</v>
      </c>
      <c r="DHX247" s="29" t="e">
        <f t="shared" si="87"/>
        <v>#REF!</v>
      </c>
      <c r="DHY247" s="29" t="e">
        <f t="shared" si="87"/>
        <v>#REF!</v>
      </c>
      <c r="DHZ247" s="29" t="e">
        <f t="shared" si="87"/>
        <v>#REF!</v>
      </c>
      <c r="DIA247" s="29" t="e">
        <f t="shared" si="87"/>
        <v>#REF!</v>
      </c>
      <c r="DIB247" s="29" t="e">
        <f t="shared" si="87"/>
        <v>#REF!</v>
      </c>
      <c r="DIC247" s="29" t="e">
        <f t="shared" si="87"/>
        <v>#REF!</v>
      </c>
      <c r="DID247" s="29" t="e">
        <f t="shared" si="87"/>
        <v>#REF!</v>
      </c>
      <c r="DIE247" s="29" t="e">
        <f t="shared" si="87"/>
        <v>#REF!</v>
      </c>
      <c r="DIF247" s="29" t="e">
        <f t="shared" si="87"/>
        <v>#REF!</v>
      </c>
      <c r="DIG247" s="29" t="e">
        <f t="shared" si="87"/>
        <v>#REF!</v>
      </c>
      <c r="DIH247" s="29" t="e">
        <f t="shared" si="87"/>
        <v>#REF!</v>
      </c>
      <c r="DII247" s="29" t="e">
        <f t="shared" si="87"/>
        <v>#REF!</v>
      </c>
      <c r="DIJ247" s="29" t="e">
        <f t="shared" si="87"/>
        <v>#REF!</v>
      </c>
      <c r="DIK247" s="29" t="e">
        <f t="shared" si="87"/>
        <v>#REF!</v>
      </c>
      <c r="DIL247" s="29" t="e">
        <f t="shared" si="87"/>
        <v>#REF!</v>
      </c>
      <c r="DIM247" s="29" t="e">
        <f t="shared" si="87"/>
        <v>#REF!</v>
      </c>
      <c r="DIN247" s="29" t="e">
        <f t="shared" si="87"/>
        <v>#REF!</v>
      </c>
      <c r="DIO247" s="29" t="e">
        <f t="shared" si="87"/>
        <v>#REF!</v>
      </c>
      <c r="DIP247" s="29" t="e">
        <f t="shared" si="87"/>
        <v>#REF!</v>
      </c>
      <c r="DIQ247" s="29" t="e">
        <f t="shared" si="87"/>
        <v>#REF!</v>
      </c>
      <c r="DIR247" s="29" t="e">
        <f t="shared" si="87"/>
        <v>#REF!</v>
      </c>
      <c r="DIS247" s="29" t="e">
        <f t="shared" si="87"/>
        <v>#REF!</v>
      </c>
      <c r="DIT247" s="29" t="e">
        <f t="shared" si="87"/>
        <v>#REF!</v>
      </c>
      <c r="DIU247" s="29" t="e">
        <f t="shared" si="87"/>
        <v>#REF!</v>
      </c>
      <c r="DIV247" s="29" t="e">
        <f t="shared" si="87"/>
        <v>#REF!</v>
      </c>
      <c r="DIW247" s="29" t="e">
        <f t="shared" ref="DIW247:DLH247" si="88">DJA247&amp;DJB247</f>
        <v>#REF!</v>
      </c>
      <c r="DIX247" s="29" t="e">
        <f t="shared" si="88"/>
        <v>#REF!</v>
      </c>
      <c r="DIY247" s="29" t="e">
        <f t="shared" si="88"/>
        <v>#REF!</v>
      </c>
      <c r="DIZ247" s="29" t="e">
        <f t="shared" si="88"/>
        <v>#REF!</v>
      </c>
      <c r="DJA247" s="29" t="e">
        <f t="shared" si="88"/>
        <v>#REF!</v>
      </c>
      <c r="DJB247" s="29" t="e">
        <f t="shared" si="88"/>
        <v>#REF!</v>
      </c>
      <c r="DJC247" s="29" t="e">
        <f t="shared" si="88"/>
        <v>#REF!</v>
      </c>
      <c r="DJD247" s="29" t="e">
        <f t="shared" si="88"/>
        <v>#REF!</v>
      </c>
      <c r="DJE247" s="29" t="e">
        <f t="shared" si="88"/>
        <v>#REF!</v>
      </c>
      <c r="DJF247" s="29" t="e">
        <f t="shared" si="88"/>
        <v>#REF!</v>
      </c>
      <c r="DJG247" s="29" t="e">
        <f t="shared" si="88"/>
        <v>#REF!</v>
      </c>
      <c r="DJH247" s="29" t="e">
        <f t="shared" si="88"/>
        <v>#REF!</v>
      </c>
      <c r="DJI247" s="29" t="e">
        <f t="shared" si="88"/>
        <v>#REF!</v>
      </c>
      <c r="DJJ247" s="29" t="e">
        <f t="shared" si="88"/>
        <v>#REF!</v>
      </c>
      <c r="DJK247" s="29" t="e">
        <f t="shared" si="88"/>
        <v>#REF!</v>
      </c>
      <c r="DJL247" s="29" t="e">
        <f t="shared" si="88"/>
        <v>#REF!</v>
      </c>
      <c r="DJM247" s="29" t="e">
        <f t="shared" si="88"/>
        <v>#REF!</v>
      </c>
      <c r="DJN247" s="29" t="e">
        <f t="shared" si="88"/>
        <v>#REF!</v>
      </c>
      <c r="DJO247" s="29" t="e">
        <f t="shared" si="88"/>
        <v>#REF!</v>
      </c>
      <c r="DJP247" s="29" t="e">
        <f t="shared" si="88"/>
        <v>#REF!</v>
      </c>
      <c r="DJQ247" s="29" t="e">
        <f t="shared" si="88"/>
        <v>#REF!</v>
      </c>
      <c r="DJR247" s="29" t="e">
        <f t="shared" si="88"/>
        <v>#REF!</v>
      </c>
      <c r="DJS247" s="29" t="e">
        <f t="shared" si="88"/>
        <v>#REF!</v>
      </c>
      <c r="DJT247" s="29" t="e">
        <f t="shared" si="88"/>
        <v>#REF!</v>
      </c>
      <c r="DJU247" s="29" t="e">
        <f t="shared" si="88"/>
        <v>#REF!</v>
      </c>
      <c r="DJV247" s="29" t="e">
        <f t="shared" si="88"/>
        <v>#REF!</v>
      </c>
      <c r="DJW247" s="29" t="e">
        <f t="shared" si="88"/>
        <v>#REF!</v>
      </c>
      <c r="DJX247" s="29" t="e">
        <f t="shared" si="88"/>
        <v>#REF!</v>
      </c>
      <c r="DJY247" s="29" t="e">
        <f t="shared" si="88"/>
        <v>#REF!</v>
      </c>
      <c r="DJZ247" s="29" t="e">
        <f t="shared" si="88"/>
        <v>#REF!</v>
      </c>
      <c r="DKA247" s="29" t="e">
        <f t="shared" si="88"/>
        <v>#REF!</v>
      </c>
      <c r="DKB247" s="29" t="e">
        <f t="shared" si="88"/>
        <v>#REF!</v>
      </c>
      <c r="DKC247" s="29" t="e">
        <f t="shared" si="88"/>
        <v>#REF!</v>
      </c>
      <c r="DKD247" s="29" t="e">
        <f t="shared" si="88"/>
        <v>#REF!</v>
      </c>
      <c r="DKE247" s="29" t="e">
        <f t="shared" si="88"/>
        <v>#REF!</v>
      </c>
      <c r="DKF247" s="29" t="e">
        <f t="shared" si="88"/>
        <v>#REF!</v>
      </c>
      <c r="DKG247" s="29" t="e">
        <f t="shared" si="88"/>
        <v>#REF!</v>
      </c>
      <c r="DKH247" s="29" t="e">
        <f t="shared" si="88"/>
        <v>#REF!</v>
      </c>
      <c r="DKI247" s="29" t="e">
        <f t="shared" si="88"/>
        <v>#REF!</v>
      </c>
      <c r="DKJ247" s="29" t="e">
        <f t="shared" si="88"/>
        <v>#REF!</v>
      </c>
      <c r="DKK247" s="29" t="e">
        <f t="shared" si="88"/>
        <v>#REF!</v>
      </c>
      <c r="DKL247" s="29" t="e">
        <f t="shared" si="88"/>
        <v>#REF!</v>
      </c>
      <c r="DKM247" s="29" t="e">
        <f t="shared" si="88"/>
        <v>#REF!</v>
      </c>
      <c r="DKN247" s="29" t="e">
        <f t="shared" si="88"/>
        <v>#REF!</v>
      </c>
      <c r="DKO247" s="29" t="e">
        <f t="shared" si="88"/>
        <v>#REF!</v>
      </c>
      <c r="DKP247" s="29" t="e">
        <f t="shared" si="88"/>
        <v>#REF!</v>
      </c>
      <c r="DKQ247" s="29" t="e">
        <f t="shared" si="88"/>
        <v>#REF!</v>
      </c>
      <c r="DKR247" s="29" t="e">
        <f t="shared" si="88"/>
        <v>#REF!</v>
      </c>
      <c r="DKS247" s="29" t="e">
        <f t="shared" si="88"/>
        <v>#REF!</v>
      </c>
      <c r="DKT247" s="29" t="e">
        <f t="shared" si="88"/>
        <v>#REF!</v>
      </c>
      <c r="DKU247" s="29" t="e">
        <f t="shared" si="88"/>
        <v>#REF!</v>
      </c>
      <c r="DKV247" s="29" t="e">
        <f t="shared" si="88"/>
        <v>#REF!</v>
      </c>
      <c r="DKW247" s="29" t="e">
        <f t="shared" si="88"/>
        <v>#REF!</v>
      </c>
      <c r="DKX247" s="29" t="e">
        <f t="shared" si="88"/>
        <v>#REF!</v>
      </c>
      <c r="DKY247" s="29" t="e">
        <f t="shared" si="88"/>
        <v>#REF!</v>
      </c>
      <c r="DKZ247" s="29" t="e">
        <f t="shared" si="88"/>
        <v>#REF!</v>
      </c>
      <c r="DLA247" s="29" t="e">
        <f t="shared" si="88"/>
        <v>#REF!</v>
      </c>
      <c r="DLB247" s="29" t="e">
        <f t="shared" si="88"/>
        <v>#REF!</v>
      </c>
      <c r="DLC247" s="29" t="e">
        <f t="shared" si="88"/>
        <v>#REF!</v>
      </c>
      <c r="DLD247" s="29" t="e">
        <f t="shared" si="88"/>
        <v>#REF!</v>
      </c>
      <c r="DLE247" s="29" t="e">
        <f t="shared" si="88"/>
        <v>#REF!</v>
      </c>
      <c r="DLF247" s="29" t="e">
        <f t="shared" si="88"/>
        <v>#REF!</v>
      </c>
      <c r="DLG247" s="29" t="e">
        <f t="shared" si="88"/>
        <v>#REF!</v>
      </c>
      <c r="DLH247" s="29" t="e">
        <f t="shared" si="88"/>
        <v>#REF!</v>
      </c>
      <c r="DLI247" s="29" t="e">
        <f t="shared" ref="DLI247:DNT247" si="89">DLM247&amp;DLN247</f>
        <v>#REF!</v>
      </c>
      <c r="DLJ247" s="29" t="e">
        <f t="shared" si="89"/>
        <v>#REF!</v>
      </c>
      <c r="DLK247" s="29" t="e">
        <f t="shared" si="89"/>
        <v>#REF!</v>
      </c>
      <c r="DLL247" s="29" t="e">
        <f t="shared" si="89"/>
        <v>#REF!</v>
      </c>
      <c r="DLM247" s="29" t="e">
        <f t="shared" si="89"/>
        <v>#REF!</v>
      </c>
      <c r="DLN247" s="29" t="e">
        <f t="shared" si="89"/>
        <v>#REF!</v>
      </c>
      <c r="DLO247" s="29" t="e">
        <f t="shared" si="89"/>
        <v>#REF!</v>
      </c>
      <c r="DLP247" s="29" t="e">
        <f t="shared" si="89"/>
        <v>#REF!</v>
      </c>
      <c r="DLQ247" s="29" t="e">
        <f t="shared" si="89"/>
        <v>#REF!</v>
      </c>
      <c r="DLR247" s="29" t="e">
        <f t="shared" si="89"/>
        <v>#REF!</v>
      </c>
      <c r="DLS247" s="29" t="e">
        <f t="shared" si="89"/>
        <v>#REF!</v>
      </c>
      <c r="DLT247" s="29" t="e">
        <f t="shared" si="89"/>
        <v>#REF!</v>
      </c>
      <c r="DLU247" s="29" t="e">
        <f t="shared" si="89"/>
        <v>#REF!</v>
      </c>
      <c r="DLV247" s="29" t="e">
        <f t="shared" si="89"/>
        <v>#REF!</v>
      </c>
      <c r="DLW247" s="29" t="e">
        <f t="shared" si="89"/>
        <v>#REF!</v>
      </c>
      <c r="DLX247" s="29" t="e">
        <f t="shared" si="89"/>
        <v>#REF!</v>
      </c>
      <c r="DLY247" s="29" t="e">
        <f t="shared" si="89"/>
        <v>#REF!</v>
      </c>
      <c r="DLZ247" s="29" t="e">
        <f t="shared" si="89"/>
        <v>#REF!</v>
      </c>
      <c r="DMA247" s="29" t="e">
        <f t="shared" si="89"/>
        <v>#REF!</v>
      </c>
      <c r="DMB247" s="29" t="e">
        <f t="shared" si="89"/>
        <v>#REF!</v>
      </c>
      <c r="DMC247" s="29" t="e">
        <f t="shared" si="89"/>
        <v>#REF!</v>
      </c>
      <c r="DMD247" s="29" t="e">
        <f t="shared" si="89"/>
        <v>#REF!</v>
      </c>
      <c r="DME247" s="29" t="e">
        <f t="shared" si="89"/>
        <v>#REF!</v>
      </c>
      <c r="DMF247" s="29" t="e">
        <f t="shared" si="89"/>
        <v>#REF!</v>
      </c>
      <c r="DMG247" s="29" t="e">
        <f t="shared" si="89"/>
        <v>#REF!</v>
      </c>
      <c r="DMH247" s="29" t="e">
        <f t="shared" si="89"/>
        <v>#REF!</v>
      </c>
      <c r="DMI247" s="29" t="e">
        <f t="shared" si="89"/>
        <v>#REF!</v>
      </c>
      <c r="DMJ247" s="29" t="e">
        <f t="shared" si="89"/>
        <v>#REF!</v>
      </c>
      <c r="DMK247" s="29" t="e">
        <f t="shared" si="89"/>
        <v>#REF!</v>
      </c>
      <c r="DML247" s="29" t="e">
        <f t="shared" si="89"/>
        <v>#REF!</v>
      </c>
      <c r="DMM247" s="29" t="e">
        <f t="shared" si="89"/>
        <v>#REF!</v>
      </c>
      <c r="DMN247" s="29" t="e">
        <f t="shared" si="89"/>
        <v>#REF!</v>
      </c>
      <c r="DMO247" s="29" t="e">
        <f t="shared" si="89"/>
        <v>#REF!</v>
      </c>
      <c r="DMP247" s="29" t="e">
        <f t="shared" si="89"/>
        <v>#REF!</v>
      </c>
      <c r="DMQ247" s="29" t="e">
        <f t="shared" si="89"/>
        <v>#REF!</v>
      </c>
      <c r="DMR247" s="29" t="e">
        <f t="shared" si="89"/>
        <v>#REF!</v>
      </c>
      <c r="DMS247" s="29" t="e">
        <f t="shared" si="89"/>
        <v>#REF!</v>
      </c>
      <c r="DMT247" s="29" t="e">
        <f t="shared" si="89"/>
        <v>#REF!</v>
      </c>
      <c r="DMU247" s="29" t="e">
        <f t="shared" si="89"/>
        <v>#REF!</v>
      </c>
      <c r="DMV247" s="29" t="e">
        <f t="shared" si="89"/>
        <v>#REF!</v>
      </c>
      <c r="DMW247" s="29" t="e">
        <f t="shared" si="89"/>
        <v>#REF!</v>
      </c>
      <c r="DMX247" s="29" t="e">
        <f t="shared" si="89"/>
        <v>#REF!</v>
      </c>
      <c r="DMY247" s="29" t="e">
        <f t="shared" si="89"/>
        <v>#REF!</v>
      </c>
      <c r="DMZ247" s="29" t="e">
        <f t="shared" si="89"/>
        <v>#REF!</v>
      </c>
      <c r="DNA247" s="29" t="e">
        <f t="shared" si="89"/>
        <v>#REF!</v>
      </c>
      <c r="DNB247" s="29" t="e">
        <f t="shared" si="89"/>
        <v>#REF!</v>
      </c>
      <c r="DNC247" s="29" t="e">
        <f t="shared" si="89"/>
        <v>#REF!</v>
      </c>
      <c r="DND247" s="29" t="e">
        <f t="shared" si="89"/>
        <v>#REF!</v>
      </c>
      <c r="DNE247" s="29" t="e">
        <f t="shared" si="89"/>
        <v>#REF!</v>
      </c>
      <c r="DNF247" s="29" t="e">
        <f t="shared" si="89"/>
        <v>#REF!</v>
      </c>
      <c r="DNG247" s="29" t="e">
        <f t="shared" si="89"/>
        <v>#REF!</v>
      </c>
      <c r="DNH247" s="29" t="e">
        <f t="shared" si="89"/>
        <v>#REF!</v>
      </c>
      <c r="DNI247" s="29" t="e">
        <f t="shared" si="89"/>
        <v>#REF!</v>
      </c>
      <c r="DNJ247" s="29" t="e">
        <f t="shared" si="89"/>
        <v>#REF!</v>
      </c>
      <c r="DNK247" s="29" t="e">
        <f t="shared" si="89"/>
        <v>#REF!</v>
      </c>
      <c r="DNL247" s="29" t="e">
        <f t="shared" si="89"/>
        <v>#REF!</v>
      </c>
      <c r="DNM247" s="29" t="e">
        <f t="shared" si="89"/>
        <v>#REF!</v>
      </c>
      <c r="DNN247" s="29" t="e">
        <f t="shared" si="89"/>
        <v>#REF!</v>
      </c>
      <c r="DNO247" s="29" t="e">
        <f t="shared" si="89"/>
        <v>#REF!</v>
      </c>
      <c r="DNP247" s="29" t="e">
        <f t="shared" si="89"/>
        <v>#REF!</v>
      </c>
      <c r="DNQ247" s="29" t="e">
        <f t="shared" si="89"/>
        <v>#REF!</v>
      </c>
      <c r="DNR247" s="29" t="e">
        <f t="shared" si="89"/>
        <v>#REF!</v>
      </c>
      <c r="DNS247" s="29" t="e">
        <f t="shared" si="89"/>
        <v>#REF!</v>
      </c>
      <c r="DNT247" s="29" t="e">
        <f t="shared" si="89"/>
        <v>#REF!</v>
      </c>
      <c r="DNU247" s="29" t="e">
        <f t="shared" ref="DNU247:DQF247" si="90">DNY247&amp;DNZ247</f>
        <v>#REF!</v>
      </c>
      <c r="DNV247" s="29" t="e">
        <f t="shared" si="90"/>
        <v>#REF!</v>
      </c>
      <c r="DNW247" s="29" t="e">
        <f t="shared" si="90"/>
        <v>#REF!</v>
      </c>
      <c r="DNX247" s="29" t="e">
        <f t="shared" si="90"/>
        <v>#REF!</v>
      </c>
      <c r="DNY247" s="29" t="e">
        <f t="shared" si="90"/>
        <v>#REF!</v>
      </c>
      <c r="DNZ247" s="29" t="e">
        <f t="shared" si="90"/>
        <v>#REF!</v>
      </c>
      <c r="DOA247" s="29" t="e">
        <f t="shared" si="90"/>
        <v>#REF!</v>
      </c>
      <c r="DOB247" s="29" t="e">
        <f t="shared" si="90"/>
        <v>#REF!</v>
      </c>
      <c r="DOC247" s="29" t="e">
        <f t="shared" si="90"/>
        <v>#REF!</v>
      </c>
      <c r="DOD247" s="29" t="e">
        <f t="shared" si="90"/>
        <v>#REF!</v>
      </c>
      <c r="DOE247" s="29" t="e">
        <f t="shared" si="90"/>
        <v>#REF!</v>
      </c>
      <c r="DOF247" s="29" t="e">
        <f t="shared" si="90"/>
        <v>#REF!</v>
      </c>
      <c r="DOG247" s="29" t="e">
        <f t="shared" si="90"/>
        <v>#REF!</v>
      </c>
      <c r="DOH247" s="29" t="e">
        <f t="shared" si="90"/>
        <v>#REF!</v>
      </c>
      <c r="DOI247" s="29" t="e">
        <f t="shared" si="90"/>
        <v>#REF!</v>
      </c>
      <c r="DOJ247" s="29" t="e">
        <f t="shared" si="90"/>
        <v>#REF!</v>
      </c>
      <c r="DOK247" s="29" t="e">
        <f t="shared" si="90"/>
        <v>#REF!</v>
      </c>
      <c r="DOL247" s="29" t="e">
        <f t="shared" si="90"/>
        <v>#REF!</v>
      </c>
      <c r="DOM247" s="29" t="e">
        <f t="shared" si="90"/>
        <v>#REF!</v>
      </c>
      <c r="DON247" s="29" t="e">
        <f t="shared" si="90"/>
        <v>#REF!</v>
      </c>
      <c r="DOO247" s="29" t="e">
        <f t="shared" si="90"/>
        <v>#REF!</v>
      </c>
      <c r="DOP247" s="29" t="e">
        <f t="shared" si="90"/>
        <v>#REF!</v>
      </c>
      <c r="DOQ247" s="29" t="e">
        <f t="shared" si="90"/>
        <v>#REF!</v>
      </c>
      <c r="DOR247" s="29" t="e">
        <f t="shared" si="90"/>
        <v>#REF!</v>
      </c>
      <c r="DOS247" s="29" t="e">
        <f t="shared" si="90"/>
        <v>#REF!</v>
      </c>
      <c r="DOT247" s="29" t="e">
        <f t="shared" si="90"/>
        <v>#REF!</v>
      </c>
      <c r="DOU247" s="29" t="e">
        <f t="shared" si="90"/>
        <v>#REF!</v>
      </c>
      <c r="DOV247" s="29" t="e">
        <f t="shared" si="90"/>
        <v>#REF!</v>
      </c>
      <c r="DOW247" s="29" t="e">
        <f t="shared" si="90"/>
        <v>#REF!</v>
      </c>
      <c r="DOX247" s="29" t="e">
        <f t="shared" si="90"/>
        <v>#REF!</v>
      </c>
      <c r="DOY247" s="29" t="e">
        <f t="shared" si="90"/>
        <v>#REF!</v>
      </c>
      <c r="DOZ247" s="29" t="e">
        <f t="shared" si="90"/>
        <v>#REF!</v>
      </c>
      <c r="DPA247" s="29" t="e">
        <f t="shared" si="90"/>
        <v>#REF!</v>
      </c>
      <c r="DPB247" s="29" t="e">
        <f t="shared" si="90"/>
        <v>#REF!</v>
      </c>
      <c r="DPC247" s="29" t="e">
        <f t="shared" si="90"/>
        <v>#REF!</v>
      </c>
      <c r="DPD247" s="29" t="e">
        <f t="shared" si="90"/>
        <v>#REF!</v>
      </c>
      <c r="DPE247" s="29" t="e">
        <f t="shared" si="90"/>
        <v>#REF!</v>
      </c>
      <c r="DPF247" s="29" t="e">
        <f t="shared" si="90"/>
        <v>#REF!</v>
      </c>
      <c r="DPG247" s="29" t="e">
        <f t="shared" si="90"/>
        <v>#REF!</v>
      </c>
      <c r="DPH247" s="29" t="e">
        <f t="shared" si="90"/>
        <v>#REF!</v>
      </c>
      <c r="DPI247" s="29" t="e">
        <f t="shared" si="90"/>
        <v>#REF!</v>
      </c>
      <c r="DPJ247" s="29" t="e">
        <f t="shared" si="90"/>
        <v>#REF!</v>
      </c>
      <c r="DPK247" s="29" t="e">
        <f t="shared" si="90"/>
        <v>#REF!</v>
      </c>
      <c r="DPL247" s="29" t="e">
        <f t="shared" si="90"/>
        <v>#REF!</v>
      </c>
      <c r="DPM247" s="29" t="e">
        <f t="shared" si="90"/>
        <v>#REF!</v>
      </c>
      <c r="DPN247" s="29" t="e">
        <f t="shared" si="90"/>
        <v>#REF!</v>
      </c>
      <c r="DPO247" s="29" t="e">
        <f t="shared" si="90"/>
        <v>#REF!</v>
      </c>
      <c r="DPP247" s="29" t="e">
        <f t="shared" si="90"/>
        <v>#REF!</v>
      </c>
      <c r="DPQ247" s="29" t="e">
        <f t="shared" si="90"/>
        <v>#REF!</v>
      </c>
      <c r="DPR247" s="29" t="e">
        <f t="shared" si="90"/>
        <v>#REF!</v>
      </c>
      <c r="DPS247" s="29" t="e">
        <f t="shared" si="90"/>
        <v>#REF!</v>
      </c>
      <c r="DPT247" s="29" t="e">
        <f t="shared" si="90"/>
        <v>#REF!</v>
      </c>
      <c r="DPU247" s="29" t="e">
        <f t="shared" si="90"/>
        <v>#REF!</v>
      </c>
      <c r="DPV247" s="29" t="e">
        <f t="shared" si="90"/>
        <v>#REF!</v>
      </c>
      <c r="DPW247" s="29" t="e">
        <f t="shared" si="90"/>
        <v>#REF!</v>
      </c>
      <c r="DPX247" s="29" t="e">
        <f t="shared" si="90"/>
        <v>#REF!</v>
      </c>
      <c r="DPY247" s="29" t="e">
        <f t="shared" si="90"/>
        <v>#REF!</v>
      </c>
      <c r="DPZ247" s="29" t="e">
        <f t="shared" si="90"/>
        <v>#REF!</v>
      </c>
      <c r="DQA247" s="29" t="e">
        <f t="shared" si="90"/>
        <v>#REF!</v>
      </c>
      <c r="DQB247" s="29" t="e">
        <f t="shared" si="90"/>
        <v>#REF!</v>
      </c>
      <c r="DQC247" s="29" t="e">
        <f t="shared" si="90"/>
        <v>#REF!</v>
      </c>
      <c r="DQD247" s="29" t="e">
        <f t="shared" si="90"/>
        <v>#REF!</v>
      </c>
      <c r="DQE247" s="29" t="e">
        <f t="shared" si="90"/>
        <v>#REF!</v>
      </c>
      <c r="DQF247" s="29" t="e">
        <f t="shared" si="90"/>
        <v>#REF!</v>
      </c>
      <c r="DQG247" s="29" t="e">
        <f t="shared" ref="DQG247:DSR247" si="91">DQK247&amp;DQL247</f>
        <v>#REF!</v>
      </c>
      <c r="DQH247" s="29" t="e">
        <f t="shared" si="91"/>
        <v>#REF!</v>
      </c>
      <c r="DQI247" s="29" t="e">
        <f t="shared" si="91"/>
        <v>#REF!</v>
      </c>
      <c r="DQJ247" s="29" t="e">
        <f t="shared" si="91"/>
        <v>#REF!</v>
      </c>
      <c r="DQK247" s="29" t="e">
        <f t="shared" si="91"/>
        <v>#REF!</v>
      </c>
      <c r="DQL247" s="29" t="e">
        <f t="shared" si="91"/>
        <v>#REF!</v>
      </c>
      <c r="DQM247" s="29" t="e">
        <f t="shared" si="91"/>
        <v>#REF!</v>
      </c>
      <c r="DQN247" s="29" t="e">
        <f t="shared" si="91"/>
        <v>#REF!</v>
      </c>
      <c r="DQO247" s="29" t="e">
        <f t="shared" si="91"/>
        <v>#REF!</v>
      </c>
      <c r="DQP247" s="29" t="e">
        <f t="shared" si="91"/>
        <v>#REF!</v>
      </c>
      <c r="DQQ247" s="29" t="e">
        <f t="shared" si="91"/>
        <v>#REF!</v>
      </c>
      <c r="DQR247" s="29" t="e">
        <f t="shared" si="91"/>
        <v>#REF!</v>
      </c>
      <c r="DQS247" s="29" t="e">
        <f t="shared" si="91"/>
        <v>#REF!</v>
      </c>
      <c r="DQT247" s="29" t="e">
        <f t="shared" si="91"/>
        <v>#REF!</v>
      </c>
      <c r="DQU247" s="29" t="e">
        <f t="shared" si="91"/>
        <v>#REF!</v>
      </c>
      <c r="DQV247" s="29" t="e">
        <f t="shared" si="91"/>
        <v>#REF!</v>
      </c>
      <c r="DQW247" s="29" t="e">
        <f t="shared" si="91"/>
        <v>#REF!</v>
      </c>
      <c r="DQX247" s="29" t="e">
        <f t="shared" si="91"/>
        <v>#REF!</v>
      </c>
      <c r="DQY247" s="29" t="e">
        <f t="shared" si="91"/>
        <v>#REF!</v>
      </c>
      <c r="DQZ247" s="29" t="e">
        <f t="shared" si="91"/>
        <v>#REF!</v>
      </c>
      <c r="DRA247" s="29" t="e">
        <f t="shared" si="91"/>
        <v>#REF!</v>
      </c>
      <c r="DRB247" s="29" t="e">
        <f t="shared" si="91"/>
        <v>#REF!</v>
      </c>
      <c r="DRC247" s="29" t="e">
        <f t="shared" si="91"/>
        <v>#REF!</v>
      </c>
      <c r="DRD247" s="29" t="e">
        <f t="shared" si="91"/>
        <v>#REF!</v>
      </c>
      <c r="DRE247" s="29" t="e">
        <f t="shared" si="91"/>
        <v>#REF!</v>
      </c>
      <c r="DRF247" s="29" t="e">
        <f t="shared" si="91"/>
        <v>#REF!</v>
      </c>
      <c r="DRG247" s="29" t="e">
        <f t="shared" si="91"/>
        <v>#REF!</v>
      </c>
      <c r="DRH247" s="29" t="e">
        <f t="shared" si="91"/>
        <v>#REF!</v>
      </c>
      <c r="DRI247" s="29" t="e">
        <f t="shared" si="91"/>
        <v>#REF!</v>
      </c>
      <c r="DRJ247" s="29" t="e">
        <f t="shared" si="91"/>
        <v>#REF!</v>
      </c>
      <c r="DRK247" s="29" t="e">
        <f t="shared" si="91"/>
        <v>#REF!</v>
      </c>
      <c r="DRL247" s="29" t="e">
        <f t="shared" si="91"/>
        <v>#REF!</v>
      </c>
      <c r="DRM247" s="29" t="e">
        <f t="shared" si="91"/>
        <v>#REF!</v>
      </c>
      <c r="DRN247" s="29" t="e">
        <f t="shared" si="91"/>
        <v>#REF!</v>
      </c>
      <c r="DRO247" s="29" t="e">
        <f t="shared" si="91"/>
        <v>#REF!</v>
      </c>
      <c r="DRP247" s="29" t="e">
        <f t="shared" si="91"/>
        <v>#REF!</v>
      </c>
      <c r="DRQ247" s="29" t="e">
        <f t="shared" si="91"/>
        <v>#REF!</v>
      </c>
      <c r="DRR247" s="29" t="e">
        <f t="shared" si="91"/>
        <v>#REF!</v>
      </c>
      <c r="DRS247" s="29" t="e">
        <f t="shared" si="91"/>
        <v>#REF!</v>
      </c>
      <c r="DRT247" s="29" t="e">
        <f t="shared" si="91"/>
        <v>#REF!</v>
      </c>
      <c r="DRU247" s="29" t="e">
        <f t="shared" si="91"/>
        <v>#REF!</v>
      </c>
      <c r="DRV247" s="29" t="e">
        <f t="shared" si="91"/>
        <v>#REF!</v>
      </c>
      <c r="DRW247" s="29" t="e">
        <f t="shared" si="91"/>
        <v>#REF!</v>
      </c>
      <c r="DRX247" s="29" t="e">
        <f t="shared" si="91"/>
        <v>#REF!</v>
      </c>
      <c r="DRY247" s="29" t="e">
        <f t="shared" si="91"/>
        <v>#REF!</v>
      </c>
      <c r="DRZ247" s="29" t="e">
        <f t="shared" si="91"/>
        <v>#REF!</v>
      </c>
      <c r="DSA247" s="29" t="e">
        <f t="shared" si="91"/>
        <v>#REF!</v>
      </c>
      <c r="DSB247" s="29" t="e">
        <f t="shared" si="91"/>
        <v>#REF!</v>
      </c>
      <c r="DSC247" s="29" t="e">
        <f t="shared" si="91"/>
        <v>#REF!</v>
      </c>
      <c r="DSD247" s="29" t="e">
        <f t="shared" si="91"/>
        <v>#REF!</v>
      </c>
      <c r="DSE247" s="29" t="e">
        <f t="shared" si="91"/>
        <v>#REF!</v>
      </c>
      <c r="DSF247" s="29" t="e">
        <f t="shared" si="91"/>
        <v>#REF!</v>
      </c>
      <c r="DSG247" s="29" t="e">
        <f t="shared" si="91"/>
        <v>#REF!</v>
      </c>
      <c r="DSH247" s="29" t="e">
        <f t="shared" si="91"/>
        <v>#REF!</v>
      </c>
      <c r="DSI247" s="29" t="e">
        <f t="shared" si="91"/>
        <v>#REF!</v>
      </c>
      <c r="DSJ247" s="29" t="e">
        <f t="shared" si="91"/>
        <v>#REF!</v>
      </c>
      <c r="DSK247" s="29" t="e">
        <f t="shared" si="91"/>
        <v>#REF!</v>
      </c>
      <c r="DSL247" s="29" t="e">
        <f t="shared" si="91"/>
        <v>#REF!</v>
      </c>
      <c r="DSM247" s="29" t="e">
        <f t="shared" si="91"/>
        <v>#REF!</v>
      </c>
      <c r="DSN247" s="29" t="e">
        <f t="shared" si="91"/>
        <v>#REF!</v>
      </c>
      <c r="DSO247" s="29" t="e">
        <f t="shared" si="91"/>
        <v>#REF!</v>
      </c>
      <c r="DSP247" s="29" t="e">
        <f t="shared" si="91"/>
        <v>#REF!</v>
      </c>
      <c r="DSQ247" s="29" t="e">
        <f t="shared" si="91"/>
        <v>#REF!</v>
      </c>
      <c r="DSR247" s="29" t="e">
        <f t="shared" si="91"/>
        <v>#REF!</v>
      </c>
      <c r="DSS247" s="29" t="e">
        <f t="shared" ref="DSS247:DVD247" si="92">DSW247&amp;DSX247</f>
        <v>#REF!</v>
      </c>
      <c r="DST247" s="29" t="e">
        <f t="shared" si="92"/>
        <v>#REF!</v>
      </c>
      <c r="DSU247" s="29" t="e">
        <f t="shared" si="92"/>
        <v>#REF!</v>
      </c>
      <c r="DSV247" s="29" t="e">
        <f t="shared" si="92"/>
        <v>#REF!</v>
      </c>
      <c r="DSW247" s="29" t="e">
        <f t="shared" si="92"/>
        <v>#REF!</v>
      </c>
      <c r="DSX247" s="29" t="e">
        <f t="shared" si="92"/>
        <v>#REF!</v>
      </c>
      <c r="DSY247" s="29" t="e">
        <f t="shared" si="92"/>
        <v>#REF!</v>
      </c>
      <c r="DSZ247" s="29" t="e">
        <f t="shared" si="92"/>
        <v>#REF!</v>
      </c>
      <c r="DTA247" s="29" t="e">
        <f t="shared" si="92"/>
        <v>#REF!</v>
      </c>
      <c r="DTB247" s="29" t="e">
        <f t="shared" si="92"/>
        <v>#REF!</v>
      </c>
      <c r="DTC247" s="29" t="e">
        <f t="shared" si="92"/>
        <v>#REF!</v>
      </c>
      <c r="DTD247" s="29" t="e">
        <f t="shared" si="92"/>
        <v>#REF!</v>
      </c>
      <c r="DTE247" s="29" t="e">
        <f t="shared" si="92"/>
        <v>#REF!</v>
      </c>
      <c r="DTF247" s="29" t="e">
        <f t="shared" si="92"/>
        <v>#REF!</v>
      </c>
      <c r="DTG247" s="29" t="e">
        <f t="shared" si="92"/>
        <v>#REF!</v>
      </c>
      <c r="DTH247" s="29" t="e">
        <f t="shared" si="92"/>
        <v>#REF!</v>
      </c>
      <c r="DTI247" s="29" t="e">
        <f t="shared" si="92"/>
        <v>#REF!</v>
      </c>
      <c r="DTJ247" s="29" t="e">
        <f t="shared" si="92"/>
        <v>#REF!</v>
      </c>
      <c r="DTK247" s="29" t="e">
        <f t="shared" si="92"/>
        <v>#REF!</v>
      </c>
      <c r="DTL247" s="29" t="e">
        <f t="shared" si="92"/>
        <v>#REF!</v>
      </c>
      <c r="DTM247" s="29" t="e">
        <f t="shared" si="92"/>
        <v>#REF!</v>
      </c>
      <c r="DTN247" s="29" t="e">
        <f t="shared" si="92"/>
        <v>#REF!</v>
      </c>
      <c r="DTO247" s="29" t="e">
        <f t="shared" si="92"/>
        <v>#REF!</v>
      </c>
      <c r="DTP247" s="29" t="e">
        <f t="shared" si="92"/>
        <v>#REF!</v>
      </c>
      <c r="DTQ247" s="29" t="e">
        <f t="shared" si="92"/>
        <v>#REF!</v>
      </c>
      <c r="DTR247" s="29" t="e">
        <f t="shared" si="92"/>
        <v>#REF!</v>
      </c>
      <c r="DTS247" s="29" t="e">
        <f t="shared" si="92"/>
        <v>#REF!</v>
      </c>
      <c r="DTT247" s="29" t="e">
        <f t="shared" si="92"/>
        <v>#REF!</v>
      </c>
      <c r="DTU247" s="29" t="e">
        <f t="shared" si="92"/>
        <v>#REF!</v>
      </c>
      <c r="DTV247" s="29" t="e">
        <f t="shared" si="92"/>
        <v>#REF!</v>
      </c>
      <c r="DTW247" s="29" t="e">
        <f t="shared" si="92"/>
        <v>#REF!</v>
      </c>
      <c r="DTX247" s="29" t="e">
        <f t="shared" si="92"/>
        <v>#REF!</v>
      </c>
      <c r="DTY247" s="29" t="e">
        <f t="shared" si="92"/>
        <v>#REF!</v>
      </c>
      <c r="DTZ247" s="29" t="e">
        <f t="shared" si="92"/>
        <v>#REF!</v>
      </c>
      <c r="DUA247" s="29" t="e">
        <f t="shared" si="92"/>
        <v>#REF!</v>
      </c>
      <c r="DUB247" s="29" t="e">
        <f t="shared" si="92"/>
        <v>#REF!</v>
      </c>
      <c r="DUC247" s="29" t="e">
        <f t="shared" si="92"/>
        <v>#REF!</v>
      </c>
      <c r="DUD247" s="29" t="e">
        <f t="shared" si="92"/>
        <v>#REF!</v>
      </c>
      <c r="DUE247" s="29" t="e">
        <f t="shared" si="92"/>
        <v>#REF!</v>
      </c>
      <c r="DUF247" s="29" t="e">
        <f t="shared" si="92"/>
        <v>#REF!</v>
      </c>
      <c r="DUG247" s="29" t="e">
        <f t="shared" si="92"/>
        <v>#REF!</v>
      </c>
      <c r="DUH247" s="29" t="e">
        <f t="shared" si="92"/>
        <v>#REF!</v>
      </c>
      <c r="DUI247" s="29" t="e">
        <f t="shared" si="92"/>
        <v>#REF!</v>
      </c>
      <c r="DUJ247" s="29" t="e">
        <f t="shared" si="92"/>
        <v>#REF!</v>
      </c>
      <c r="DUK247" s="29" t="e">
        <f t="shared" si="92"/>
        <v>#REF!</v>
      </c>
      <c r="DUL247" s="29" t="e">
        <f t="shared" si="92"/>
        <v>#REF!</v>
      </c>
      <c r="DUM247" s="29" t="e">
        <f t="shared" si="92"/>
        <v>#REF!</v>
      </c>
      <c r="DUN247" s="29" t="e">
        <f t="shared" si="92"/>
        <v>#REF!</v>
      </c>
      <c r="DUO247" s="29" t="e">
        <f t="shared" si="92"/>
        <v>#REF!</v>
      </c>
      <c r="DUP247" s="29" t="e">
        <f t="shared" si="92"/>
        <v>#REF!</v>
      </c>
      <c r="DUQ247" s="29" t="e">
        <f t="shared" si="92"/>
        <v>#REF!</v>
      </c>
      <c r="DUR247" s="29" t="e">
        <f t="shared" si="92"/>
        <v>#REF!</v>
      </c>
      <c r="DUS247" s="29" t="e">
        <f t="shared" si="92"/>
        <v>#REF!</v>
      </c>
      <c r="DUT247" s="29" t="e">
        <f t="shared" si="92"/>
        <v>#REF!</v>
      </c>
      <c r="DUU247" s="29" t="e">
        <f t="shared" si="92"/>
        <v>#REF!</v>
      </c>
      <c r="DUV247" s="29" t="e">
        <f t="shared" si="92"/>
        <v>#REF!</v>
      </c>
      <c r="DUW247" s="29" t="e">
        <f t="shared" si="92"/>
        <v>#REF!</v>
      </c>
      <c r="DUX247" s="29" t="e">
        <f t="shared" si="92"/>
        <v>#REF!</v>
      </c>
      <c r="DUY247" s="29" t="e">
        <f t="shared" si="92"/>
        <v>#REF!</v>
      </c>
      <c r="DUZ247" s="29" t="e">
        <f t="shared" si="92"/>
        <v>#REF!</v>
      </c>
      <c r="DVA247" s="29" t="e">
        <f t="shared" si="92"/>
        <v>#REF!</v>
      </c>
      <c r="DVB247" s="29" t="e">
        <f t="shared" si="92"/>
        <v>#REF!</v>
      </c>
      <c r="DVC247" s="29" t="e">
        <f t="shared" si="92"/>
        <v>#REF!</v>
      </c>
      <c r="DVD247" s="29" t="e">
        <f t="shared" si="92"/>
        <v>#REF!</v>
      </c>
      <c r="DVE247" s="29" t="e">
        <f t="shared" ref="DVE247:DXP247" si="93">DVI247&amp;DVJ247</f>
        <v>#REF!</v>
      </c>
      <c r="DVF247" s="29" t="e">
        <f t="shared" si="93"/>
        <v>#REF!</v>
      </c>
      <c r="DVG247" s="29" t="e">
        <f t="shared" si="93"/>
        <v>#REF!</v>
      </c>
      <c r="DVH247" s="29" t="e">
        <f t="shared" si="93"/>
        <v>#REF!</v>
      </c>
      <c r="DVI247" s="29" t="e">
        <f t="shared" si="93"/>
        <v>#REF!</v>
      </c>
      <c r="DVJ247" s="29" t="e">
        <f t="shared" si="93"/>
        <v>#REF!</v>
      </c>
      <c r="DVK247" s="29" t="e">
        <f t="shared" si="93"/>
        <v>#REF!</v>
      </c>
      <c r="DVL247" s="29" t="e">
        <f t="shared" si="93"/>
        <v>#REF!</v>
      </c>
      <c r="DVM247" s="29" t="e">
        <f t="shared" si="93"/>
        <v>#REF!</v>
      </c>
      <c r="DVN247" s="29" t="e">
        <f t="shared" si="93"/>
        <v>#REF!</v>
      </c>
      <c r="DVO247" s="29" t="e">
        <f t="shared" si="93"/>
        <v>#REF!</v>
      </c>
      <c r="DVP247" s="29" t="e">
        <f t="shared" si="93"/>
        <v>#REF!</v>
      </c>
      <c r="DVQ247" s="29" t="e">
        <f t="shared" si="93"/>
        <v>#REF!</v>
      </c>
      <c r="DVR247" s="29" t="e">
        <f t="shared" si="93"/>
        <v>#REF!</v>
      </c>
      <c r="DVS247" s="29" t="e">
        <f t="shared" si="93"/>
        <v>#REF!</v>
      </c>
      <c r="DVT247" s="29" t="e">
        <f t="shared" si="93"/>
        <v>#REF!</v>
      </c>
      <c r="DVU247" s="29" t="e">
        <f t="shared" si="93"/>
        <v>#REF!</v>
      </c>
      <c r="DVV247" s="29" t="e">
        <f t="shared" si="93"/>
        <v>#REF!</v>
      </c>
      <c r="DVW247" s="29" t="e">
        <f t="shared" si="93"/>
        <v>#REF!</v>
      </c>
      <c r="DVX247" s="29" t="e">
        <f t="shared" si="93"/>
        <v>#REF!</v>
      </c>
      <c r="DVY247" s="29" t="e">
        <f t="shared" si="93"/>
        <v>#REF!</v>
      </c>
      <c r="DVZ247" s="29" t="e">
        <f t="shared" si="93"/>
        <v>#REF!</v>
      </c>
      <c r="DWA247" s="29" t="e">
        <f t="shared" si="93"/>
        <v>#REF!</v>
      </c>
      <c r="DWB247" s="29" t="e">
        <f t="shared" si="93"/>
        <v>#REF!</v>
      </c>
      <c r="DWC247" s="29" t="e">
        <f t="shared" si="93"/>
        <v>#REF!</v>
      </c>
      <c r="DWD247" s="29" t="e">
        <f t="shared" si="93"/>
        <v>#REF!</v>
      </c>
      <c r="DWE247" s="29" t="e">
        <f t="shared" si="93"/>
        <v>#REF!</v>
      </c>
      <c r="DWF247" s="29" t="e">
        <f t="shared" si="93"/>
        <v>#REF!</v>
      </c>
      <c r="DWG247" s="29" t="e">
        <f t="shared" si="93"/>
        <v>#REF!</v>
      </c>
      <c r="DWH247" s="29" t="e">
        <f t="shared" si="93"/>
        <v>#REF!</v>
      </c>
      <c r="DWI247" s="29" t="e">
        <f t="shared" si="93"/>
        <v>#REF!</v>
      </c>
      <c r="DWJ247" s="29" t="e">
        <f t="shared" si="93"/>
        <v>#REF!</v>
      </c>
      <c r="DWK247" s="29" t="e">
        <f t="shared" si="93"/>
        <v>#REF!</v>
      </c>
      <c r="DWL247" s="29" t="e">
        <f t="shared" si="93"/>
        <v>#REF!</v>
      </c>
      <c r="DWM247" s="29" t="e">
        <f t="shared" si="93"/>
        <v>#REF!</v>
      </c>
      <c r="DWN247" s="29" t="e">
        <f t="shared" si="93"/>
        <v>#REF!</v>
      </c>
      <c r="DWO247" s="29" t="e">
        <f t="shared" si="93"/>
        <v>#REF!</v>
      </c>
      <c r="DWP247" s="29" t="e">
        <f t="shared" si="93"/>
        <v>#REF!</v>
      </c>
      <c r="DWQ247" s="29" t="e">
        <f t="shared" si="93"/>
        <v>#REF!</v>
      </c>
      <c r="DWR247" s="29" t="e">
        <f t="shared" si="93"/>
        <v>#REF!</v>
      </c>
      <c r="DWS247" s="29" t="e">
        <f t="shared" si="93"/>
        <v>#REF!</v>
      </c>
      <c r="DWT247" s="29" t="e">
        <f t="shared" si="93"/>
        <v>#REF!</v>
      </c>
      <c r="DWU247" s="29" t="e">
        <f t="shared" si="93"/>
        <v>#REF!</v>
      </c>
      <c r="DWV247" s="29" t="e">
        <f t="shared" si="93"/>
        <v>#REF!</v>
      </c>
      <c r="DWW247" s="29" t="e">
        <f t="shared" si="93"/>
        <v>#REF!</v>
      </c>
      <c r="DWX247" s="29" t="e">
        <f t="shared" si="93"/>
        <v>#REF!</v>
      </c>
      <c r="DWY247" s="29" t="e">
        <f t="shared" si="93"/>
        <v>#REF!</v>
      </c>
      <c r="DWZ247" s="29" t="e">
        <f t="shared" si="93"/>
        <v>#REF!</v>
      </c>
      <c r="DXA247" s="29" t="e">
        <f t="shared" si="93"/>
        <v>#REF!</v>
      </c>
      <c r="DXB247" s="29" t="e">
        <f t="shared" si="93"/>
        <v>#REF!</v>
      </c>
      <c r="DXC247" s="29" t="e">
        <f t="shared" si="93"/>
        <v>#REF!</v>
      </c>
      <c r="DXD247" s="29" t="e">
        <f t="shared" si="93"/>
        <v>#REF!</v>
      </c>
      <c r="DXE247" s="29" t="e">
        <f t="shared" si="93"/>
        <v>#REF!</v>
      </c>
      <c r="DXF247" s="29" t="e">
        <f t="shared" si="93"/>
        <v>#REF!</v>
      </c>
      <c r="DXG247" s="29" t="e">
        <f t="shared" si="93"/>
        <v>#REF!</v>
      </c>
      <c r="DXH247" s="29" t="e">
        <f t="shared" si="93"/>
        <v>#REF!</v>
      </c>
      <c r="DXI247" s="29" t="e">
        <f t="shared" si="93"/>
        <v>#REF!</v>
      </c>
      <c r="DXJ247" s="29" t="e">
        <f t="shared" si="93"/>
        <v>#REF!</v>
      </c>
      <c r="DXK247" s="29" t="e">
        <f t="shared" si="93"/>
        <v>#REF!</v>
      </c>
      <c r="DXL247" s="29" t="e">
        <f t="shared" si="93"/>
        <v>#REF!</v>
      </c>
      <c r="DXM247" s="29" t="e">
        <f t="shared" si="93"/>
        <v>#REF!</v>
      </c>
      <c r="DXN247" s="29" t="e">
        <f t="shared" si="93"/>
        <v>#REF!</v>
      </c>
      <c r="DXO247" s="29" t="e">
        <f t="shared" si="93"/>
        <v>#REF!</v>
      </c>
      <c r="DXP247" s="29" t="e">
        <f t="shared" si="93"/>
        <v>#REF!</v>
      </c>
      <c r="DXQ247" s="29" t="e">
        <f t="shared" ref="DXQ247:EAB247" si="94">DXU247&amp;DXV247</f>
        <v>#REF!</v>
      </c>
      <c r="DXR247" s="29" t="e">
        <f t="shared" si="94"/>
        <v>#REF!</v>
      </c>
      <c r="DXS247" s="29" t="e">
        <f t="shared" si="94"/>
        <v>#REF!</v>
      </c>
      <c r="DXT247" s="29" t="e">
        <f t="shared" si="94"/>
        <v>#REF!</v>
      </c>
      <c r="DXU247" s="29" t="e">
        <f t="shared" si="94"/>
        <v>#REF!</v>
      </c>
      <c r="DXV247" s="29" t="e">
        <f t="shared" si="94"/>
        <v>#REF!</v>
      </c>
      <c r="DXW247" s="29" t="e">
        <f t="shared" si="94"/>
        <v>#REF!</v>
      </c>
      <c r="DXX247" s="29" t="e">
        <f t="shared" si="94"/>
        <v>#REF!</v>
      </c>
      <c r="DXY247" s="29" t="e">
        <f t="shared" si="94"/>
        <v>#REF!</v>
      </c>
      <c r="DXZ247" s="29" t="e">
        <f t="shared" si="94"/>
        <v>#REF!</v>
      </c>
      <c r="DYA247" s="29" t="e">
        <f t="shared" si="94"/>
        <v>#REF!</v>
      </c>
      <c r="DYB247" s="29" t="e">
        <f t="shared" si="94"/>
        <v>#REF!</v>
      </c>
      <c r="DYC247" s="29" t="e">
        <f t="shared" si="94"/>
        <v>#REF!</v>
      </c>
      <c r="DYD247" s="29" t="e">
        <f t="shared" si="94"/>
        <v>#REF!</v>
      </c>
      <c r="DYE247" s="29" t="e">
        <f t="shared" si="94"/>
        <v>#REF!</v>
      </c>
      <c r="DYF247" s="29" t="e">
        <f t="shared" si="94"/>
        <v>#REF!</v>
      </c>
      <c r="DYG247" s="29" t="e">
        <f t="shared" si="94"/>
        <v>#REF!</v>
      </c>
      <c r="DYH247" s="29" t="e">
        <f t="shared" si="94"/>
        <v>#REF!</v>
      </c>
      <c r="DYI247" s="29" t="e">
        <f t="shared" si="94"/>
        <v>#REF!</v>
      </c>
      <c r="DYJ247" s="29" t="e">
        <f t="shared" si="94"/>
        <v>#REF!</v>
      </c>
      <c r="DYK247" s="29" t="e">
        <f t="shared" si="94"/>
        <v>#REF!</v>
      </c>
      <c r="DYL247" s="29" t="e">
        <f t="shared" si="94"/>
        <v>#REF!</v>
      </c>
      <c r="DYM247" s="29" t="e">
        <f t="shared" si="94"/>
        <v>#REF!</v>
      </c>
      <c r="DYN247" s="29" t="e">
        <f t="shared" si="94"/>
        <v>#REF!</v>
      </c>
      <c r="DYO247" s="29" t="e">
        <f t="shared" si="94"/>
        <v>#REF!</v>
      </c>
      <c r="DYP247" s="29" t="e">
        <f t="shared" si="94"/>
        <v>#REF!</v>
      </c>
      <c r="DYQ247" s="29" t="e">
        <f t="shared" si="94"/>
        <v>#REF!</v>
      </c>
      <c r="DYR247" s="29" t="e">
        <f t="shared" si="94"/>
        <v>#REF!</v>
      </c>
      <c r="DYS247" s="29" t="e">
        <f t="shared" si="94"/>
        <v>#REF!</v>
      </c>
      <c r="DYT247" s="29" t="e">
        <f t="shared" si="94"/>
        <v>#REF!</v>
      </c>
      <c r="DYU247" s="29" t="e">
        <f t="shared" si="94"/>
        <v>#REF!</v>
      </c>
      <c r="DYV247" s="29" t="e">
        <f t="shared" si="94"/>
        <v>#REF!</v>
      </c>
      <c r="DYW247" s="29" t="e">
        <f t="shared" si="94"/>
        <v>#REF!</v>
      </c>
      <c r="DYX247" s="29" t="e">
        <f t="shared" si="94"/>
        <v>#REF!</v>
      </c>
      <c r="DYY247" s="29" t="e">
        <f t="shared" si="94"/>
        <v>#REF!</v>
      </c>
      <c r="DYZ247" s="29" t="e">
        <f t="shared" si="94"/>
        <v>#REF!</v>
      </c>
      <c r="DZA247" s="29" t="e">
        <f t="shared" si="94"/>
        <v>#REF!</v>
      </c>
      <c r="DZB247" s="29" t="e">
        <f t="shared" si="94"/>
        <v>#REF!</v>
      </c>
      <c r="DZC247" s="29" t="e">
        <f t="shared" si="94"/>
        <v>#REF!</v>
      </c>
      <c r="DZD247" s="29" t="e">
        <f t="shared" si="94"/>
        <v>#REF!</v>
      </c>
      <c r="DZE247" s="29" t="e">
        <f t="shared" si="94"/>
        <v>#REF!</v>
      </c>
      <c r="DZF247" s="29" t="e">
        <f t="shared" si="94"/>
        <v>#REF!</v>
      </c>
      <c r="DZG247" s="29" t="e">
        <f t="shared" si="94"/>
        <v>#REF!</v>
      </c>
      <c r="DZH247" s="29" t="e">
        <f t="shared" si="94"/>
        <v>#REF!</v>
      </c>
      <c r="DZI247" s="29" t="e">
        <f t="shared" si="94"/>
        <v>#REF!</v>
      </c>
      <c r="DZJ247" s="29" t="e">
        <f t="shared" si="94"/>
        <v>#REF!</v>
      </c>
      <c r="DZK247" s="29" t="e">
        <f t="shared" si="94"/>
        <v>#REF!</v>
      </c>
      <c r="DZL247" s="29" t="e">
        <f t="shared" si="94"/>
        <v>#REF!</v>
      </c>
      <c r="DZM247" s="29" t="e">
        <f t="shared" si="94"/>
        <v>#REF!</v>
      </c>
      <c r="DZN247" s="29" t="e">
        <f t="shared" si="94"/>
        <v>#REF!</v>
      </c>
      <c r="DZO247" s="29" t="e">
        <f t="shared" si="94"/>
        <v>#REF!</v>
      </c>
      <c r="DZP247" s="29" t="e">
        <f t="shared" si="94"/>
        <v>#REF!</v>
      </c>
      <c r="DZQ247" s="29" t="e">
        <f t="shared" si="94"/>
        <v>#REF!</v>
      </c>
      <c r="DZR247" s="29" t="e">
        <f t="shared" si="94"/>
        <v>#REF!</v>
      </c>
      <c r="DZS247" s="29" t="e">
        <f t="shared" si="94"/>
        <v>#REF!</v>
      </c>
      <c r="DZT247" s="29" t="e">
        <f t="shared" si="94"/>
        <v>#REF!</v>
      </c>
      <c r="DZU247" s="29" t="e">
        <f t="shared" si="94"/>
        <v>#REF!</v>
      </c>
      <c r="DZV247" s="29" t="e">
        <f t="shared" si="94"/>
        <v>#REF!</v>
      </c>
      <c r="DZW247" s="29" t="e">
        <f t="shared" si="94"/>
        <v>#REF!</v>
      </c>
      <c r="DZX247" s="29" t="e">
        <f t="shared" si="94"/>
        <v>#REF!</v>
      </c>
      <c r="DZY247" s="29" t="e">
        <f t="shared" si="94"/>
        <v>#REF!</v>
      </c>
      <c r="DZZ247" s="29" t="e">
        <f t="shared" si="94"/>
        <v>#REF!</v>
      </c>
      <c r="EAA247" s="29" t="e">
        <f t="shared" si="94"/>
        <v>#REF!</v>
      </c>
      <c r="EAB247" s="29" t="e">
        <f t="shared" si="94"/>
        <v>#REF!</v>
      </c>
      <c r="EAC247" s="29" t="e">
        <f t="shared" ref="EAC247:ECN247" si="95">EAG247&amp;EAH247</f>
        <v>#REF!</v>
      </c>
      <c r="EAD247" s="29" t="e">
        <f t="shared" si="95"/>
        <v>#REF!</v>
      </c>
      <c r="EAE247" s="29" t="e">
        <f t="shared" si="95"/>
        <v>#REF!</v>
      </c>
      <c r="EAF247" s="29" t="e">
        <f t="shared" si="95"/>
        <v>#REF!</v>
      </c>
      <c r="EAG247" s="29" t="e">
        <f t="shared" si="95"/>
        <v>#REF!</v>
      </c>
      <c r="EAH247" s="29" t="e">
        <f t="shared" si="95"/>
        <v>#REF!</v>
      </c>
      <c r="EAI247" s="29" t="e">
        <f t="shared" si="95"/>
        <v>#REF!</v>
      </c>
      <c r="EAJ247" s="29" t="e">
        <f t="shared" si="95"/>
        <v>#REF!</v>
      </c>
      <c r="EAK247" s="29" t="e">
        <f t="shared" si="95"/>
        <v>#REF!</v>
      </c>
      <c r="EAL247" s="29" t="e">
        <f t="shared" si="95"/>
        <v>#REF!</v>
      </c>
      <c r="EAM247" s="29" t="e">
        <f t="shared" si="95"/>
        <v>#REF!</v>
      </c>
      <c r="EAN247" s="29" t="e">
        <f t="shared" si="95"/>
        <v>#REF!</v>
      </c>
      <c r="EAO247" s="29" t="e">
        <f t="shared" si="95"/>
        <v>#REF!</v>
      </c>
      <c r="EAP247" s="29" t="e">
        <f t="shared" si="95"/>
        <v>#REF!</v>
      </c>
      <c r="EAQ247" s="29" t="e">
        <f t="shared" si="95"/>
        <v>#REF!</v>
      </c>
      <c r="EAR247" s="29" t="e">
        <f t="shared" si="95"/>
        <v>#REF!</v>
      </c>
      <c r="EAS247" s="29" t="e">
        <f t="shared" si="95"/>
        <v>#REF!</v>
      </c>
      <c r="EAT247" s="29" t="e">
        <f t="shared" si="95"/>
        <v>#REF!</v>
      </c>
      <c r="EAU247" s="29" t="e">
        <f t="shared" si="95"/>
        <v>#REF!</v>
      </c>
      <c r="EAV247" s="29" t="e">
        <f t="shared" si="95"/>
        <v>#REF!</v>
      </c>
      <c r="EAW247" s="29" t="e">
        <f t="shared" si="95"/>
        <v>#REF!</v>
      </c>
      <c r="EAX247" s="29" t="e">
        <f t="shared" si="95"/>
        <v>#REF!</v>
      </c>
      <c r="EAY247" s="29" t="e">
        <f t="shared" si="95"/>
        <v>#REF!</v>
      </c>
      <c r="EAZ247" s="29" t="e">
        <f t="shared" si="95"/>
        <v>#REF!</v>
      </c>
      <c r="EBA247" s="29" t="e">
        <f t="shared" si="95"/>
        <v>#REF!</v>
      </c>
      <c r="EBB247" s="29" t="e">
        <f t="shared" si="95"/>
        <v>#REF!</v>
      </c>
      <c r="EBC247" s="29" t="e">
        <f t="shared" si="95"/>
        <v>#REF!</v>
      </c>
      <c r="EBD247" s="29" t="e">
        <f t="shared" si="95"/>
        <v>#REF!</v>
      </c>
      <c r="EBE247" s="29" t="e">
        <f t="shared" si="95"/>
        <v>#REF!</v>
      </c>
      <c r="EBF247" s="29" t="e">
        <f t="shared" si="95"/>
        <v>#REF!</v>
      </c>
      <c r="EBG247" s="29" t="e">
        <f t="shared" si="95"/>
        <v>#REF!</v>
      </c>
      <c r="EBH247" s="29" t="e">
        <f t="shared" si="95"/>
        <v>#REF!</v>
      </c>
      <c r="EBI247" s="29" t="e">
        <f t="shared" si="95"/>
        <v>#REF!</v>
      </c>
      <c r="EBJ247" s="29" t="e">
        <f t="shared" si="95"/>
        <v>#REF!</v>
      </c>
      <c r="EBK247" s="29" t="e">
        <f t="shared" si="95"/>
        <v>#REF!</v>
      </c>
      <c r="EBL247" s="29" t="e">
        <f t="shared" si="95"/>
        <v>#REF!</v>
      </c>
      <c r="EBM247" s="29" t="e">
        <f t="shared" si="95"/>
        <v>#REF!</v>
      </c>
      <c r="EBN247" s="29" t="e">
        <f t="shared" si="95"/>
        <v>#REF!</v>
      </c>
      <c r="EBO247" s="29" t="e">
        <f t="shared" si="95"/>
        <v>#REF!</v>
      </c>
      <c r="EBP247" s="29" t="e">
        <f t="shared" si="95"/>
        <v>#REF!</v>
      </c>
      <c r="EBQ247" s="29" t="e">
        <f t="shared" si="95"/>
        <v>#REF!</v>
      </c>
      <c r="EBR247" s="29" t="e">
        <f t="shared" si="95"/>
        <v>#REF!</v>
      </c>
      <c r="EBS247" s="29" t="e">
        <f t="shared" si="95"/>
        <v>#REF!</v>
      </c>
      <c r="EBT247" s="29" t="e">
        <f t="shared" si="95"/>
        <v>#REF!</v>
      </c>
      <c r="EBU247" s="29" t="e">
        <f t="shared" si="95"/>
        <v>#REF!</v>
      </c>
      <c r="EBV247" s="29" t="e">
        <f t="shared" si="95"/>
        <v>#REF!</v>
      </c>
      <c r="EBW247" s="29" t="e">
        <f t="shared" si="95"/>
        <v>#REF!</v>
      </c>
      <c r="EBX247" s="29" t="e">
        <f t="shared" si="95"/>
        <v>#REF!</v>
      </c>
      <c r="EBY247" s="29" t="e">
        <f t="shared" si="95"/>
        <v>#REF!</v>
      </c>
      <c r="EBZ247" s="29" t="e">
        <f t="shared" si="95"/>
        <v>#REF!</v>
      </c>
      <c r="ECA247" s="29" t="e">
        <f t="shared" si="95"/>
        <v>#REF!</v>
      </c>
      <c r="ECB247" s="29" t="e">
        <f t="shared" si="95"/>
        <v>#REF!</v>
      </c>
      <c r="ECC247" s="29" t="e">
        <f t="shared" si="95"/>
        <v>#REF!</v>
      </c>
      <c r="ECD247" s="29" t="e">
        <f t="shared" si="95"/>
        <v>#REF!</v>
      </c>
      <c r="ECE247" s="29" t="e">
        <f t="shared" si="95"/>
        <v>#REF!</v>
      </c>
      <c r="ECF247" s="29" t="e">
        <f t="shared" si="95"/>
        <v>#REF!</v>
      </c>
      <c r="ECG247" s="29" t="e">
        <f t="shared" si="95"/>
        <v>#REF!</v>
      </c>
      <c r="ECH247" s="29" t="e">
        <f t="shared" si="95"/>
        <v>#REF!</v>
      </c>
      <c r="ECI247" s="29" t="e">
        <f t="shared" si="95"/>
        <v>#REF!</v>
      </c>
      <c r="ECJ247" s="29" t="e">
        <f t="shared" si="95"/>
        <v>#REF!</v>
      </c>
      <c r="ECK247" s="29" t="e">
        <f t="shared" si="95"/>
        <v>#REF!</v>
      </c>
      <c r="ECL247" s="29" t="e">
        <f t="shared" si="95"/>
        <v>#REF!</v>
      </c>
      <c r="ECM247" s="29" t="e">
        <f t="shared" si="95"/>
        <v>#REF!</v>
      </c>
      <c r="ECN247" s="29" t="e">
        <f t="shared" si="95"/>
        <v>#REF!</v>
      </c>
      <c r="ECO247" s="29" t="e">
        <f t="shared" ref="ECO247:EEZ247" si="96">ECS247&amp;ECT247</f>
        <v>#REF!</v>
      </c>
      <c r="ECP247" s="29" t="e">
        <f t="shared" si="96"/>
        <v>#REF!</v>
      </c>
      <c r="ECQ247" s="29" t="e">
        <f t="shared" si="96"/>
        <v>#REF!</v>
      </c>
      <c r="ECR247" s="29" t="e">
        <f t="shared" si="96"/>
        <v>#REF!</v>
      </c>
      <c r="ECS247" s="29" t="e">
        <f t="shared" si="96"/>
        <v>#REF!</v>
      </c>
      <c r="ECT247" s="29" t="e">
        <f t="shared" si="96"/>
        <v>#REF!</v>
      </c>
      <c r="ECU247" s="29" t="e">
        <f t="shared" si="96"/>
        <v>#REF!</v>
      </c>
      <c r="ECV247" s="29" t="e">
        <f t="shared" si="96"/>
        <v>#REF!</v>
      </c>
      <c r="ECW247" s="29" t="e">
        <f t="shared" si="96"/>
        <v>#REF!</v>
      </c>
      <c r="ECX247" s="29" t="e">
        <f t="shared" si="96"/>
        <v>#REF!</v>
      </c>
      <c r="ECY247" s="29" t="e">
        <f t="shared" si="96"/>
        <v>#REF!</v>
      </c>
      <c r="ECZ247" s="29" t="e">
        <f t="shared" si="96"/>
        <v>#REF!</v>
      </c>
      <c r="EDA247" s="29" t="e">
        <f t="shared" si="96"/>
        <v>#REF!</v>
      </c>
      <c r="EDB247" s="29" t="e">
        <f t="shared" si="96"/>
        <v>#REF!</v>
      </c>
      <c r="EDC247" s="29" t="e">
        <f t="shared" si="96"/>
        <v>#REF!</v>
      </c>
      <c r="EDD247" s="29" t="e">
        <f t="shared" si="96"/>
        <v>#REF!</v>
      </c>
      <c r="EDE247" s="29" t="e">
        <f t="shared" si="96"/>
        <v>#REF!</v>
      </c>
      <c r="EDF247" s="29" t="e">
        <f t="shared" si="96"/>
        <v>#REF!</v>
      </c>
      <c r="EDG247" s="29" t="e">
        <f t="shared" si="96"/>
        <v>#REF!</v>
      </c>
      <c r="EDH247" s="29" t="e">
        <f t="shared" si="96"/>
        <v>#REF!</v>
      </c>
      <c r="EDI247" s="29" t="e">
        <f t="shared" si="96"/>
        <v>#REF!</v>
      </c>
      <c r="EDJ247" s="29" t="e">
        <f t="shared" si="96"/>
        <v>#REF!</v>
      </c>
      <c r="EDK247" s="29" t="e">
        <f t="shared" si="96"/>
        <v>#REF!</v>
      </c>
      <c r="EDL247" s="29" t="e">
        <f t="shared" si="96"/>
        <v>#REF!</v>
      </c>
      <c r="EDM247" s="29" t="e">
        <f t="shared" si="96"/>
        <v>#REF!</v>
      </c>
      <c r="EDN247" s="29" t="e">
        <f t="shared" si="96"/>
        <v>#REF!</v>
      </c>
      <c r="EDO247" s="29" t="e">
        <f t="shared" si="96"/>
        <v>#REF!</v>
      </c>
      <c r="EDP247" s="29" t="e">
        <f t="shared" si="96"/>
        <v>#REF!</v>
      </c>
      <c r="EDQ247" s="29" t="e">
        <f t="shared" si="96"/>
        <v>#REF!</v>
      </c>
      <c r="EDR247" s="29" t="e">
        <f t="shared" si="96"/>
        <v>#REF!</v>
      </c>
      <c r="EDS247" s="29" t="e">
        <f t="shared" si="96"/>
        <v>#REF!</v>
      </c>
      <c r="EDT247" s="29" t="e">
        <f t="shared" si="96"/>
        <v>#REF!</v>
      </c>
      <c r="EDU247" s="29" t="e">
        <f t="shared" si="96"/>
        <v>#REF!</v>
      </c>
      <c r="EDV247" s="29" t="e">
        <f t="shared" si="96"/>
        <v>#REF!</v>
      </c>
      <c r="EDW247" s="29" t="e">
        <f t="shared" si="96"/>
        <v>#REF!</v>
      </c>
      <c r="EDX247" s="29" t="e">
        <f t="shared" si="96"/>
        <v>#REF!</v>
      </c>
      <c r="EDY247" s="29" t="e">
        <f t="shared" si="96"/>
        <v>#REF!</v>
      </c>
      <c r="EDZ247" s="29" t="e">
        <f t="shared" si="96"/>
        <v>#REF!</v>
      </c>
      <c r="EEA247" s="29" t="e">
        <f t="shared" si="96"/>
        <v>#REF!</v>
      </c>
      <c r="EEB247" s="29" t="e">
        <f t="shared" si="96"/>
        <v>#REF!</v>
      </c>
      <c r="EEC247" s="29" t="e">
        <f t="shared" si="96"/>
        <v>#REF!</v>
      </c>
      <c r="EED247" s="29" t="e">
        <f t="shared" si="96"/>
        <v>#REF!</v>
      </c>
      <c r="EEE247" s="29" t="e">
        <f t="shared" si="96"/>
        <v>#REF!</v>
      </c>
      <c r="EEF247" s="29" t="e">
        <f t="shared" si="96"/>
        <v>#REF!</v>
      </c>
      <c r="EEG247" s="29" t="e">
        <f t="shared" si="96"/>
        <v>#REF!</v>
      </c>
      <c r="EEH247" s="29" t="e">
        <f t="shared" si="96"/>
        <v>#REF!</v>
      </c>
      <c r="EEI247" s="29" t="e">
        <f t="shared" si="96"/>
        <v>#REF!</v>
      </c>
      <c r="EEJ247" s="29" t="e">
        <f t="shared" si="96"/>
        <v>#REF!</v>
      </c>
      <c r="EEK247" s="29" t="e">
        <f t="shared" si="96"/>
        <v>#REF!</v>
      </c>
      <c r="EEL247" s="29" t="e">
        <f t="shared" si="96"/>
        <v>#REF!</v>
      </c>
      <c r="EEM247" s="29" t="e">
        <f t="shared" si="96"/>
        <v>#REF!</v>
      </c>
      <c r="EEN247" s="29" t="e">
        <f t="shared" si="96"/>
        <v>#REF!</v>
      </c>
      <c r="EEO247" s="29" t="e">
        <f t="shared" si="96"/>
        <v>#REF!</v>
      </c>
      <c r="EEP247" s="29" t="e">
        <f t="shared" si="96"/>
        <v>#REF!</v>
      </c>
      <c r="EEQ247" s="29" t="e">
        <f t="shared" si="96"/>
        <v>#REF!</v>
      </c>
      <c r="EER247" s="29" t="e">
        <f t="shared" si="96"/>
        <v>#REF!</v>
      </c>
      <c r="EES247" s="29" t="e">
        <f t="shared" si="96"/>
        <v>#REF!</v>
      </c>
      <c r="EET247" s="29" t="e">
        <f t="shared" si="96"/>
        <v>#REF!</v>
      </c>
      <c r="EEU247" s="29" t="e">
        <f t="shared" si="96"/>
        <v>#REF!</v>
      </c>
      <c r="EEV247" s="29" t="e">
        <f t="shared" si="96"/>
        <v>#REF!</v>
      </c>
      <c r="EEW247" s="29" t="e">
        <f t="shared" si="96"/>
        <v>#REF!</v>
      </c>
      <c r="EEX247" s="29" t="e">
        <f t="shared" si="96"/>
        <v>#REF!</v>
      </c>
      <c r="EEY247" s="29" t="e">
        <f t="shared" si="96"/>
        <v>#REF!</v>
      </c>
      <c r="EEZ247" s="29" t="e">
        <f t="shared" si="96"/>
        <v>#REF!</v>
      </c>
      <c r="EFA247" s="29" t="e">
        <f t="shared" ref="EFA247:EHL247" si="97">EFE247&amp;EFF247</f>
        <v>#REF!</v>
      </c>
      <c r="EFB247" s="29" t="e">
        <f t="shared" si="97"/>
        <v>#REF!</v>
      </c>
      <c r="EFC247" s="29" t="e">
        <f t="shared" si="97"/>
        <v>#REF!</v>
      </c>
      <c r="EFD247" s="29" t="e">
        <f t="shared" si="97"/>
        <v>#REF!</v>
      </c>
      <c r="EFE247" s="29" t="e">
        <f t="shared" si="97"/>
        <v>#REF!</v>
      </c>
      <c r="EFF247" s="29" t="e">
        <f t="shared" si="97"/>
        <v>#REF!</v>
      </c>
      <c r="EFG247" s="29" t="e">
        <f t="shared" si="97"/>
        <v>#REF!</v>
      </c>
      <c r="EFH247" s="29" t="e">
        <f t="shared" si="97"/>
        <v>#REF!</v>
      </c>
      <c r="EFI247" s="29" t="e">
        <f t="shared" si="97"/>
        <v>#REF!</v>
      </c>
      <c r="EFJ247" s="29" t="e">
        <f t="shared" si="97"/>
        <v>#REF!</v>
      </c>
      <c r="EFK247" s="29" t="e">
        <f t="shared" si="97"/>
        <v>#REF!</v>
      </c>
      <c r="EFL247" s="29" t="e">
        <f t="shared" si="97"/>
        <v>#REF!</v>
      </c>
      <c r="EFM247" s="29" t="e">
        <f t="shared" si="97"/>
        <v>#REF!</v>
      </c>
      <c r="EFN247" s="29" t="e">
        <f t="shared" si="97"/>
        <v>#REF!</v>
      </c>
      <c r="EFO247" s="29" t="e">
        <f t="shared" si="97"/>
        <v>#REF!</v>
      </c>
      <c r="EFP247" s="29" t="e">
        <f t="shared" si="97"/>
        <v>#REF!</v>
      </c>
      <c r="EFQ247" s="29" t="e">
        <f t="shared" si="97"/>
        <v>#REF!</v>
      </c>
      <c r="EFR247" s="29" t="e">
        <f t="shared" si="97"/>
        <v>#REF!</v>
      </c>
      <c r="EFS247" s="29" t="e">
        <f t="shared" si="97"/>
        <v>#REF!</v>
      </c>
      <c r="EFT247" s="29" t="e">
        <f t="shared" si="97"/>
        <v>#REF!</v>
      </c>
      <c r="EFU247" s="29" t="e">
        <f t="shared" si="97"/>
        <v>#REF!</v>
      </c>
      <c r="EFV247" s="29" t="e">
        <f t="shared" si="97"/>
        <v>#REF!</v>
      </c>
      <c r="EFW247" s="29" t="e">
        <f t="shared" si="97"/>
        <v>#REF!</v>
      </c>
      <c r="EFX247" s="29" t="e">
        <f t="shared" si="97"/>
        <v>#REF!</v>
      </c>
      <c r="EFY247" s="29" t="e">
        <f t="shared" si="97"/>
        <v>#REF!</v>
      </c>
      <c r="EFZ247" s="29" t="e">
        <f t="shared" si="97"/>
        <v>#REF!</v>
      </c>
      <c r="EGA247" s="29" t="e">
        <f t="shared" si="97"/>
        <v>#REF!</v>
      </c>
      <c r="EGB247" s="29" t="e">
        <f t="shared" si="97"/>
        <v>#REF!</v>
      </c>
      <c r="EGC247" s="29" t="e">
        <f t="shared" si="97"/>
        <v>#REF!</v>
      </c>
      <c r="EGD247" s="29" t="e">
        <f t="shared" si="97"/>
        <v>#REF!</v>
      </c>
      <c r="EGE247" s="29" t="e">
        <f t="shared" si="97"/>
        <v>#REF!</v>
      </c>
      <c r="EGF247" s="29" t="e">
        <f t="shared" si="97"/>
        <v>#REF!</v>
      </c>
      <c r="EGG247" s="29" t="e">
        <f t="shared" si="97"/>
        <v>#REF!</v>
      </c>
      <c r="EGH247" s="29" t="e">
        <f t="shared" si="97"/>
        <v>#REF!</v>
      </c>
      <c r="EGI247" s="29" t="e">
        <f t="shared" si="97"/>
        <v>#REF!</v>
      </c>
      <c r="EGJ247" s="29" t="e">
        <f t="shared" si="97"/>
        <v>#REF!</v>
      </c>
      <c r="EGK247" s="29" t="e">
        <f t="shared" si="97"/>
        <v>#REF!</v>
      </c>
      <c r="EGL247" s="29" t="e">
        <f t="shared" si="97"/>
        <v>#REF!</v>
      </c>
      <c r="EGM247" s="29" t="e">
        <f t="shared" si="97"/>
        <v>#REF!</v>
      </c>
      <c r="EGN247" s="29" t="e">
        <f t="shared" si="97"/>
        <v>#REF!</v>
      </c>
      <c r="EGO247" s="29" t="e">
        <f t="shared" si="97"/>
        <v>#REF!</v>
      </c>
      <c r="EGP247" s="29" t="e">
        <f t="shared" si="97"/>
        <v>#REF!</v>
      </c>
      <c r="EGQ247" s="29" t="e">
        <f t="shared" si="97"/>
        <v>#REF!</v>
      </c>
      <c r="EGR247" s="29" t="e">
        <f t="shared" si="97"/>
        <v>#REF!</v>
      </c>
      <c r="EGS247" s="29" t="e">
        <f t="shared" si="97"/>
        <v>#REF!</v>
      </c>
      <c r="EGT247" s="29" t="e">
        <f t="shared" si="97"/>
        <v>#REF!</v>
      </c>
      <c r="EGU247" s="29" t="e">
        <f t="shared" si="97"/>
        <v>#REF!</v>
      </c>
      <c r="EGV247" s="29" t="e">
        <f t="shared" si="97"/>
        <v>#REF!</v>
      </c>
      <c r="EGW247" s="29" t="e">
        <f t="shared" si="97"/>
        <v>#REF!</v>
      </c>
      <c r="EGX247" s="29" t="e">
        <f t="shared" si="97"/>
        <v>#REF!</v>
      </c>
      <c r="EGY247" s="29" t="e">
        <f t="shared" si="97"/>
        <v>#REF!</v>
      </c>
      <c r="EGZ247" s="29" t="e">
        <f t="shared" si="97"/>
        <v>#REF!</v>
      </c>
      <c r="EHA247" s="29" t="e">
        <f t="shared" si="97"/>
        <v>#REF!</v>
      </c>
      <c r="EHB247" s="29" t="e">
        <f t="shared" si="97"/>
        <v>#REF!</v>
      </c>
      <c r="EHC247" s="29" t="e">
        <f t="shared" si="97"/>
        <v>#REF!</v>
      </c>
      <c r="EHD247" s="29" t="e">
        <f t="shared" si="97"/>
        <v>#REF!</v>
      </c>
      <c r="EHE247" s="29" t="e">
        <f t="shared" si="97"/>
        <v>#REF!</v>
      </c>
      <c r="EHF247" s="29" t="e">
        <f t="shared" si="97"/>
        <v>#REF!</v>
      </c>
      <c r="EHG247" s="29" t="e">
        <f t="shared" si="97"/>
        <v>#REF!</v>
      </c>
      <c r="EHH247" s="29" t="e">
        <f t="shared" si="97"/>
        <v>#REF!</v>
      </c>
      <c r="EHI247" s="29" t="e">
        <f t="shared" si="97"/>
        <v>#REF!</v>
      </c>
      <c r="EHJ247" s="29" t="e">
        <f t="shared" si="97"/>
        <v>#REF!</v>
      </c>
      <c r="EHK247" s="29" t="e">
        <f t="shared" si="97"/>
        <v>#REF!</v>
      </c>
      <c r="EHL247" s="29" t="e">
        <f t="shared" si="97"/>
        <v>#REF!</v>
      </c>
      <c r="EHM247" s="29" t="e">
        <f t="shared" ref="EHM247:EJX247" si="98">EHQ247&amp;EHR247</f>
        <v>#REF!</v>
      </c>
      <c r="EHN247" s="29" t="e">
        <f t="shared" si="98"/>
        <v>#REF!</v>
      </c>
      <c r="EHO247" s="29" t="e">
        <f t="shared" si="98"/>
        <v>#REF!</v>
      </c>
      <c r="EHP247" s="29" t="e">
        <f t="shared" si="98"/>
        <v>#REF!</v>
      </c>
      <c r="EHQ247" s="29" t="e">
        <f t="shared" si="98"/>
        <v>#REF!</v>
      </c>
      <c r="EHR247" s="29" t="e">
        <f t="shared" si="98"/>
        <v>#REF!</v>
      </c>
      <c r="EHS247" s="29" t="e">
        <f t="shared" si="98"/>
        <v>#REF!</v>
      </c>
      <c r="EHT247" s="29" t="e">
        <f t="shared" si="98"/>
        <v>#REF!</v>
      </c>
      <c r="EHU247" s="29" t="e">
        <f t="shared" si="98"/>
        <v>#REF!</v>
      </c>
      <c r="EHV247" s="29" t="e">
        <f t="shared" si="98"/>
        <v>#REF!</v>
      </c>
      <c r="EHW247" s="29" t="e">
        <f t="shared" si="98"/>
        <v>#REF!</v>
      </c>
      <c r="EHX247" s="29" t="e">
        <f t="shared" si="98"/>
        <v>#REF!</v>
      </c>
      <c r="EHY247" s="29" t="e">
        <f t="shared" si="98"/>
        <v>#REF!</v>
      </c>
      <c r="EHZ247" s="29" t="e">
        <f t="shared" si="98"/>
        <v>#REF!</v>
      </c>
      <c r="EIA247" s="29" t="e">
        <f t="shared" si="98"/>
        <v>#REF!</v>
      </c>
      <c r="EIB247" s="29" t="e">
        <f t="shared" si="98"/>
        <v>#REF!</v>
      </c>
      <c r="EIC247" s="29" t="e">
        <f t="shared" si="98"/>
        <v>#REF!</v>
      </c>
      <c r="EID247" s="29" t="e">
        <f t="shared" si="98"/>
        <v>#REF!</v>
      </c>
      <c r="EIE247" s="29" t="e">
        <f t="shared" si="98"/>
        <v>#REF!</v>
      </c>
      <c r="EIF247" s="29" t="e">
        <f t="shared" si="98"/>
        <v>#REF!</v>
      </c>
      <c r="EIG247" s="29" t="e">
        <f t="shared" si="98"/>
        <v>#REF!</v>
      </c>
      <c r="EIH247" s="29" t="e">
        <f t="shared" si="98"/>
        <v>#REF!</v>
      </c>
      <c r="EII247" s="29" t="e">
        <f t="shared" si="98"/>
        <v>#REF!</v>
      </c>
      <c r="EIJ247" s="29" t="e">
        <f t="shared" si="98"/>
        <v>#REF!</v>
      </c>
      <c r="EIK247" s="29" t="e">
        <f t="shared" si="98"/>
        <v>#REF!</v>
      </c>
      <c r="EIL247" s="29" t="e">
        <f t="shared" si="98"/>
        <v>#REF!</v>
      </c>
      <c r="EIM247" s="29" t="e">
        <f t="shared" si="98"/>
        <v>#REF!</v>
      </c>
      <c r="EIN247" s="29" t="e">
        <f t="shared" si="98"/>
        <v>#REF!</v>
      </c>
      <c r="EIO247" s="29" t="e">
        <f t="shared" si="98"/>
        <v>#REF!</v>
      </c>
      <c r="EIP247" s="29" t="e">
        <f t="shared" si="98"/>
        <v>#REF!</v>
      </c>
      <c r="EIQ247" s="29" t="e">
        <f t="shared" si="98"/>
        <v>#REF!</v>
      </c>
      <c r="EIR247" s="29" t="e">
        <f t="shared" si="98"/>
        <v>#REF!</v>
      </c>
      <c r="EIS247" s="29" t="e">
        <f t="shared" si="98"/>
        <v>#REF!</v>
      </c>
      <c r="EIT247" s="29" t="e">
        <f t="shared" si="98"/>
        <v>#REF!</v>
      </c>
      <c r="EIU247" s="29" t="e">
        <f t="shared" si="98"/>
        <v>#REF!</v>
      </c>
      <c r="EIV247" s="29" t="e">
        <f t="shared" si="98"/>
        <v>#REF!</v>
      </c>
      <c r="EIW247" s="29" t="e">
        <f t="shared" si="98"/>
        <v>#REF!</v>
      </c>
      <c r="EIX247" s="29" t="e">
        <f t="shared" si="98"/>
        <v>#REF!</v>
      </c>
      <c r="EIY247" s="29" t="e">
        <f t="shared" si="98"/>
        <v>#REF!</v>
      </c>
      <c r="EIZ247" s="29" t="e">
        <f t="shared" si="98"/>
        <v>#REF!</v>
      </c>
      <c r="EJA247" s="29" t="e">
        <f t="shared" si="98"/>
        <v>#REF!</v>
      </c>
      <c r="EJB247" s="29" t="e">
        <f t="shared" si="98"/>
        <v>#REF!</v>
      </c>
      <c r="EJC247" s="29" t="e">
        <f t="shared" si="98"/>
        <v>#REF!</v>
      </c>
      <c r="EJD247" s="29" t="e">
        <f t="shared" si="98"/>
        <v>#REF!</v>
      </c>
      <c r="EJE247" s="29" t="e">
        <f t="shared" si="98"/>
        <v>#REF!</v>
      </c>
      <c r="EJF247" s="29" t="e">
        <f t="shared" si="98"/>
        <v>#REF!</v>
      </c>
      <c r="EJG247" s="29" t="e">
        <f t="shared" si="98"/>
        <v>#REF!</v>
      </c>
      <c r="EJH247" s="29" t="e">
        <f t="shared" si="98"/>
        <v>#REF!</v>
      </c>
      <c r="EJI247" s="29" t="e">
        <f t="shared" si="98"/>
        <v>#REF!</v>
      </c>
      <c r="EJJ247" s="29" t="e">
        <f t="shared" si="98"/>
        <v>#REF!</v>
      </c>
      <c r="EJK247" s="29" t="e">
        <f t="shared" si="98"/>
        <v>#REF!</v>
      </c>
      <c r="EJL247" s="29" t="e">
        <f t="shared" si="98"/>
        <v>#REF!</v>
      </c>
      <c r="EJM247" s="29" t="e">
        <f t="shared" si="98"/>
        <v>#REF!</v>
      </c>
      <c r="EJN247" s="29" t="e">
        <f t="shared" si="98"/>
        <v>#REF!</v>
      </c>
      <c r="EJO247" s="29" t="e">
        <f t="shared" si="98"/>
        <v>#REF!</v>
      </c>
      <c r="EJP247" s="29" t="e">
        <f t="shared" si="98"/>
        <v>#REF!</v>
      </c>
      <c r="EJQ247" s="29" t="e">
        <f t="shared" si="98"/>
        <v>#REF!</v>
      </c>
      <c r="EJR247" s="29" t="e">
        <f t="shared" si="98"/>
        <v>#REF!</v>
      </c>
      <c r="EJS247" s="29" t="e">
        <f t="shared" si="98"/>
        <v>#REF!</v>
      </c>
      <c r="EJT247" s="29" t="e">
        <f t="shared" si="98"/>
        <v>#REF!</v>
      </c>
      <c r="EJU247" s="29" t="e">
        <f t="shared" si="98"/>
        <v>#REF!</v>
      </c>
      <c r="EJV247" s="29" t="e">
        <f t="shared" si="98"/>
        <v>#REF!</v>
      </c>
      <c r="EJW247" s="29" t="e">
        <f t="shared" si="98"/>
        <v>#REF!</v>
      </c>
      <c r="EJX247" s="29" t="e">
        <f t="shared" si="98"/>
        <v>#REF!</v>
      </c>
      <c r="EJY247" s="29" t="e">
        <f t="shared" ref="EJY247:EMJ247" si="99">EKC247&amp;EKD247</f>
        <v>#REF!</v>
      </c>
      <c r="EJZ247" s="29" t="e">
        <f t="shared" si="99"/>
        <v>#REF!</v>
      </c>
      <c r="EKA247" s="29" t="e">
        <f t="shared" si="99"/>
        <v>#REF!</v>
      </c>
      <c r="EKB247" s="29" t="e">
        <f t="shared" si="99"/>
        <v>#REF!</v>
      </c>
      <c r="EKC247" s="29" t="e">
        <f t="shared" si="99"/>
        <v>#REF!</v>
      </c>
      <c r="EKD247" s="29" t="e">
        <f t="shared" si="99"/>
        <v>#REF!</v>
      </c>
      <c r="EKE247" s="29" t="e">
        <f t="shared" si="99"/>
        <v>#REF!</v>
      </c>
      <c r="EKF247" s="29" t="e">
        <f t="shared" si="99"/>
        <v>#REF!</v>
      </c>
      <c r="EKG247" s="29" t="e">
        <f t="shared" si="99"/>
        <v>#REF!</v>
      </c>
      <c r="EKH247" s="29" t="e">
        <f t="shared" si="99"/>
        <v>#REF!</v>
      </c>
      <c r="EKI247" s="29" t="e">
        <f t="shared" si="99"/>
        <v>#REF!</v>
      </c>
      <c r="EKJ247" s="29" t="e">
        <f t="shared" si="99"/>
        <v>#REF!</v>
      </c>
      <c r="EKK247" s="29" t="e">
        <f t="shared" si="99"/>
        <v>#REF!</v>
      </c>
      <c r="EKL247" s="29" t="e">
        <f t="shared" si="99"/>
        <v>#REF!</v>
      </c>
      <c r="EKM247" s="29" t="e">
        <f t="shared" si="99"/>
        <v>#REF!</v>
      </c>
      <c r="EKN247" s="29" t="e">
        <f t="shared" si="99"/>
        <v>#REF!</v>
      </c>
      <c r="EKO247" s="29" t="e">
        <f t="shared" si="99"/>
        <v>#REF!</v>
      </c>
      <c r="EKP247" s="29" t="e">
        <f t="shared" si="99"/>
        <v>#REF!</v>
      </c>
      <c r="EKQ247" s="29" t="e">
        <f t="shared" si="99"/>
        <v>#REF!</v>
      </c>
      <c r="EKR247" s="29" t="e">
        <f t="shared" si="99"/>
        <v>#REF!</v>
      </c>
      <c r="EKS247" s="29" t="e">
        <f t="shared" si="99"/>
        <v>#REF!</v>
      </c>
      <c r="EKT247" s="29" t="e">
        <f t="shared" si="99"/>
        <v>#REF!</v>
      </c>
      <c r="EKU247" s="29" t="e">
        <f t="shared" si="99"/>
        <v>#REF!</v>
      </c>
      <c r="EKV247" s="29" t="e">
        <f t="shared" si="99"/>
        <v>#REF!</v>
      </c>
      <c r="EKW247" s="29" t="e">
        <f t="shared" si="99"/>
        <v>#REF!</v>
      </c>
      <c r="EKX247" s="29" t="e">
        <f t="shared" si="99"/>
        <v>#REF!</v>
      </c>
      <c r="EKY247" s="29" t="e">
        <f t="shared" si="99"/>
        <v>#REF!</v>
      </c>
      <c r="EKZ247" s="29" t="e">
        <f t="shared" si="99"/>
        <v>#REF!</v>
      </c>
      <c r="ELA247" s="29" t="e">
        <f t="shared" si="99"/>
        <v>#REF!</v>
      </c>
      <c r="ELB247" s="29" t="e">
        <f t="shared" si="99"/>
        <v>#REF!</v>
      </c>
      <c r="ELC247" s="29" t="e">
        <f t="shared" si="99"/>
        <v>#REF!</v>
      </c>
      <c r="ELD247" s="29" t="e">
        <f t="shared" si="99"/>
        <v>#REF!</v>
      </c>
      <c r="ELE247" s="29" t="e">
        <f t="shared" si="99"/>
        <v>#REF!</v>
      </c>
      <c r="ELF247" s="29" t="e">
        <f t="shared" si="99"/>
        <v>#REF!</v>
      </c>
      <c r="ELG247" s="29" t="e">
        <f t="shared" si="99"/>
        <v>#REF!</v>
      </c>
      <c r="ELH247" s="29" t="e">
        <f t="shared" si="99"/>
        <v>#REF!</v>
      </c>
      <c r="ELI247" s="29" t="e">
        <f t="shared" si="99"/>
        <v>#REF!</v>
      </c>
      <c r="ELJ247" s="29" t="e">
        <f t="shared" si="99"/>
        <v>#REF!</v>
      </c>
      <c r="ELK247" s="29" t="e">
        <f t="shared" si="99"/>
        <v>#REF!</v>
      </c>
      <c r="ELL247" s="29" t="e">
        <f t="shared" si="99"/>
        <v>#REF!</v>
      </c>
      <c r="ELM247" s="29" t="e">
        <f t="shared" si="99"/>
        <v>#REF!</v>
      </c>
      <c r="ELN247" s="29" t="e">
        <f t="shared" si="99"/>
        <v>#REF!</v>
      </c>
      <c r="ELO247" s="29" t="e">
        <f t="shared" si="99"/>
        <v>#REF!</v>
      </c>
      <c r="ELP247" s="29" t="e">
        <f t="shared" si="99"/>
        <v>#REF!</v>
      </c>
      <c r="ELQ247" s="29" t="e">
        <f t="shared" si="99"/>
        <v>#REF!</v>
      </c>
      <c r="ELR247" s="29" t="e">
        <f t="shared" si="99"/>
        <v>#REF!</v>
      </c>
      <c r="ELS247" s="29" t="e">
        <f t="shared" si="99"/>
        <v>#REF!</v>
      </c>
      <c r="ELT247" s="29" t="e">
        <f t="shared" si="99"/>
        <v>#REF!</v>
      </c>
      <c r="ELU247" s="29" t="e">
        <f t="shared" si="99"/>
        <v>#REF!</v>
      </c>
      <c r="ELV247" s="29" t="e">
        <f t="shared" si="99"/>
        <v>#REF!</v>
      </c>
      <c r="ELW247" s="29" t="e">
        <f t="shared" si="99"/>
        <v>#REF!</v>
      </c>
      <c r="ELX247" s="29" t="e">
        <f t="shared" si="99"/>
        <v>#REF!</v>
      </c>
      <c r="ELY247" s="29" t="e">
        <f t="shared" si="99"/>
        <v>#REF!</v>
      </c>
      <c r="ELZ247" s="29" t="e">
        <f t="shared" si="99"/>
        <v>#REF!</v>
      </c>
      <c r="EMA247" s="29" t="e">
        <f t="shared" si="99"/>
        <v>#REF!</v>
      </c>
      <c r="EMB247" s="29" t="e">
        <f t="shared" si="99"/>
        <v>#REF!</v>
      </c>
      <c r="EMC247" s="29" t="e">
        <f t="shared" si="99"/>
        <v>#REF!</v>
      </c>
      <c r="EMD247" s="29" t="e">
        <f t="shared" si="99"/>
        <v>#REF!</v>
      </c>
      <c r="EME247" s="29" t="e">
        <f t="shared" si="99"/>
        <v>#REF!</v>
      </c>
      <c r="EMF247" s="29" t="e">
        <f t="shared" si="99"/>
        <v>#REF!</v>
      </c>
      <c r="EMG247" s="29" t="e">
        <f t="shared" si="99"/>
        <v>#REF!</v>
      </c>
      <c r="EMH247" s="29" t="e">
        <f t="shared" si="99"/>
        <v>#REF!</v>
      </c>
      <c r="EMI247" s="29" t="e">
        <f t="shared" si="99"/>
        <v>#REF!</v>
      </c>
      <c r="EMJ247" s="29" t="e">
        <f t="shared" si="99"/>
        <v>#REF!</v>
      </c>
      <c r="EMK247" s="29" t="e">
        <f t="shared" ref="EMK247:EOV247" si="100">EMO247&amp;EMP247</f>
        <v>#REF!</v>
      </c>
      <c r="EML247" s="29" t="e">
        <f t="shared" si="100"/>
        <v>#REF!</v>
      </c>
      <c r="EMM247" s="29" t="e">
        <f t="shared" si="100"/>
        <v>#REF!</v>
      </c>
      <c r="EMN247" s="29" t="e">
        <f t="shared" si="100"/>
        <v>#REF!</v>
      </c>
      <c r="EMO247" s="29" t="e">
        <f t="shared" si="100"/>
        <v>#REF!</v>
      </c>
      <c r="EMP247" s="29" t="e">
        <f t="shared" si="100"/>
        <v>#REF!</v>
      </c>
      <c r="EMQ247" s="29" t="e">
        <f t="shared" si="100"/>
        <v>#REF!</v>
      </c>
      <c r="EMR247" s="29" t="e">
        <f t="shared" si="100"/>
        <v>#REF!</v>
      </c>
      <c r="EMS247" s="29" t="e">
        <f t="shared" si="100"/>
        <v>#REF!</v>
      </c>
      <c r="EMT247" s="29" t="e">
        <f t="shared" si="100"/>
        <v>#REF!</v>
      </c>
      <c r="EMU247" s="29" t="e">
        <f t="shared" si="100"/>
        <v>#REF!</v>
      </c>
      <c r="EMV247" s="29" t="e">
        <f t="shared" si="100"/>
        <v>#REF!</v>
      </c>
      <c r="EMW247" s="29" t="e">
        <f t="shared" si="100"/>
        <v>#REF!</v>
      </c>
      <c r="EMX247" s="29" t="e">
        <f t="shared" si="100"/>
        <v>#REF!</v>
      </c>
      <c r="EMY247" s="29" t="e">
        <f t="shared" si="100"/>
        <v>#REF!</v>
      </c>
      <c r="EMZ247" s="29" t="e">
        <f t="shared" si="100"/>
        <v>#REF!</v>
      </c>
      <c r="ENA247" s="29" t="e">
        <f t="shared" si="100"/>
        <v>#REF!</v>
      </c>
      <c r="ENB247" s="29" t="e">
        <f t="shared" si="100"/>
        <v>#REF!</v>
      </c>
      <c r="ENC247" s="29" t="e">
        <f t="shared" si="100"/>
        <v>#REF!</v>
      </c>
      <c r="END247" s="29" t="e">
        <f t="shared" si="100"/>
        <v>#REF!</v>
      </c>
      <c r="ENE247" s="29" t="e">
        <f t="shared" si="100"/>
        <v>#REF!</v>
      </c>
      <c r="ENF247" s="29" t="e">
        <f t="shared" si="100"/>
        <v>#REF!</v>
      </c>
      <c r="ENG247" s="29" t="e">
        <f t="shared" si="100"/>
        <v>#REF!</v>
      </c>
      <c r="ENH247" s="29" t="e">
        <f t="shared" si="100"/>
        <v>#REF!</v>
      </c>
      <c r="ENI247" s="29" t="e">
        <f t="shared" si="100"/>
        <v>#REF!</v>
      </c>
      <c r="ENJ247" s="29" t="e">
        <f t="shared" si="100"/>
        <v>#REF!</v>
      </c>
      <c r="ENK247" s="29" t="e">
        <f t="shared" si="100"/>
        <v>#REF!</v>
      </c>
      <c r="ENL247" s="29" t="e">
        <f t="shared" si="100"/>
        <v>#REF!</v>
      </c>
      <c r="ENM247" s="29" t="e">
        <f t="shared" si="100"/>
        <v>#REF!</v>
      </c>
      <c r="ENN247" s="29" t="e">
        <f t="shared" si="100"/>
        <v>#REF!</v>
      </c>
      <c r="ENO247" s="29" t="e">
        <f t="shared" si="100"/>
        <v>#REF!</v>
      </c>
      <c r="ENP247" s="29" t="e">
        <f t="shared" si="100"/>
        <v>#REF!</v>
      </c>
      <c r="ENQ247" s="29" t="e">
        <f t="shared" si="100"/>
        <v>#REF!</v>
      </c>
      <c r="ENR247" s="29" t="e">
        <f t="shared" si="100"/>
        <v>#REF!</v>
      </c>
      <c r="ENS247" s="29" t="e">
        <f t="shared" si="100"/>
        <v>#REF!</v>
      </c>
      <c r="ENT247" s="29" t="e">
        <f t="shared" si="100"/>
        <v>#REF!</v>
      </c>
      <c r="ENU247" s="29" t="e">
        <f t="shared" si="100"/>
        <v>#REF!</v>
      </c>
      <c r="ENV247" s="29" t="e">
        <f t="shared" si="100"/>
        <v>#REF!</v>
      </c>
      <c r="ENW247" s="29" t="e">
        <f t="shared" si="100"/>
        <v>#REF!</v>
      </c>
      <c r="ENX247" s="29" t="e">
        <f t="shared" si="100"/>
        <v>#REF!</v>
      </c>
      <c r="ENY247" s="29" t="e">
        <f t="shared" si="100"/>
        <v>#REF!</v>
      </c>
      <c r="ENZ247" s="29" t="e">
        <f t="shared" si="100"/>
        <v>#REF!</v>
      </c>
      <c r="EOA247" s="29" t="e">
        <f t="shared" si="100"/>
        <v>#REF!</v>
      </c>
      <c r="EOB247" s="29" t="e">
        <f t="shared" si="100"/>
        <v>#REF!</v>
      </c>
      <c r="EOC247" s="29" t="e">
        <f t="shared" si="100"/>
        <v>#REF!</v>
      </c>
      <c r="EOD247" s="29" t="e">
        <f t="shared" si="100"/>
        <v>#REF!</v>
      </c>
      <c r="EOE247" s="29" t="e">
        <f t="shared" si="100"/>
        <v>#REF!</v>
      </c>
      <c r="EOF247" s="29" t="e">
        <f t="shared" si="100"/>
        <v>#REF!</v>
      </c>
      <c r="EOG247" s="29" t="e">
        <f t="shared" si="100"/>
        <v>#REF!</v>
      </c>
      <c r="EOH247" s="29" t="e">
        <f t="shared" si="100"/>
        <v>#REF!</v>
      </c>
      <c r="EOI247" s="29" t="e">
        <f t="shared" si="100"/>
        <v>#REF!</v>
      </c>
      <c r="EOJ247" s="29" t="e">
        <f t="shared" si="100"/>
        <v>#REF!</v>
      </c>
      <c r="EOK247" s="29" t="e">
        <f t="shared" si="100"/>
        <v>#REF!</v>
      </c>
      <c r="EOL247" s="29" t="e">
        <f t="shared" si="100"/>
        <v>#REF!</v>
      </c>
      <c r="EOM247" s="29" t="e">
        <f t="shared" si="100"/>
        <v>#REF!</v>
      </c>
      <c r="EON247" s="29" t="e">
        <f t="shared" si="100"/>
        <v>#REF!</v>
      </c>
      <c r="EOO247" s="29" t="e">
        <f t="shared" si="100"/>
        <v>#REF!</v>
      </c>
      <c r="EOP247" s="29" t="e">
        <f t="shared" si="100"/>
        <v>#REF!</v>
      </c>
      <c r="EOQ247" s="29" t="e">
        <f t="shared" si="100"/>
        <v>#REF!</v>
      </c>
      <c r="EOR247" s="29" t="e">
        <f t="shared" si="100"/>
        <v>#REF!</v>
      </c>
      <c r="EOS247" s="29" t="e">
        <f t="shared" si="100"/>
        <v>#REF!</v>
      </c>
      <c r="EOT247" s="29" t="e">
        <f t="shared" si="100"/>
        <v>#REF!</v>
      </c>
      <c r="EOU247" s="29" t="e">
        <f t="shared" si="100"/>
        <v>#REF!</v>
      </c>
      <c r="EOV247" s="29" t="e">
        <f t="shared" si="100"/>
        <v>#REF!</v>
      </c>
      <c r="EOW247" s="29" t="e">
        <f t="shared" ref="EOW247:ERH247" si="101">EPA247&amp;EPB247</f>
        <v>#REF!</v>
      </c>
      <c r="EOX247" s="29" t="e">
        <f t="shared" si="101"/>
        <v>#REF!</v>
      </c>
      <c r="EOY247" s="29" t="e">
        <f t="shared" si="101"/>
        <v>#REF!</v>
      </c>
      <c r="EOZ247" s="29" t="e">
        <f t="shared" si="101"/>
        <v>#REF!</v>
      </c>
      <c r="EPA247" s="29" t="e">
        <f t="shared" si="101"/>
        <v>#REF!</v>
      </c>
      <c r="EPB247" s="29" t="e">
        <f t="shared" si="101"/>
        <v>#REF!</v>
      </c>
      <c r="EPC247" s="29" t="e">
        <f t="shared" si="101"/>
        <v>#REF!</v>
      </c>
      <c r="EPD247" s="29" t="e">
        <f t="shared" si="101"/>
        <v>#REF!</v>
      </c>
      <c r="EPE247" s="29" t="e">
        <f t="shared" si="101"/>
        <v>#REF!</v>
      </c>
      <c r="EPF247" s="29" t="e">
        <f t="shared" si="101"/>
        <v>#REF!</v>
      </c>
      <c r="EPG247" s="29" t="e">
        <f t="shared" si="101"/>
        <v>#REF!</v>
      </c>
      <c r="EPH247" s="29" t="e">
        <f t="shared" si="101"/>
        <v>#REF!</v>
      </c>
      <c r="EPI247" s="29" t="e">
        <f t="shared" si="101"/>
        <v>#REF!</v>
      </c>
      <c r="EPJ247" s="29" t="e">
        <f t="shared" si="101"/>
        <v>#REF!</v>
      </c>
      <c r="EPK247" s="29" t="e">
        <f t="shared" si="101"/>
        <v>#REF!</v>
      </c>
      <c r="EPL247" s="29" t="e">
        <f t="shared" si="101"/>
        <v>#REF!</v>
      </c>
      <c r="EPM247" s="29" t="e">
        <f t="shared" si="101"/>
        <v>#REF!</v>
      </c>
      <c r="EPN247" s="29" t="e">
        <f t="shared" si="101"/>
        <v>#REF!</v>
      </c>
      <c r="EPO247" s="29" t="e">
        <f t="shared" si="101"/>
        <v>#REF!</v>
      </c>
      <c r="EPP247" s="29" t="e">
        <f t="shared" si="101"/>
        <v>#REF!</v>
      </c>
      <c r="EPQ247" s="29" t="e">
        <f t="shared" si="101"/>
        <v>#REF!</v>
      </c>
      <c r="EPR247" s="29" t="e">
        <f t="shared" si="101"/>
        <v>#REF!</v>
      </c>
      <c r="EPS247" s="29" t="e">
        <f t="shared" si="101"/>
        <v>#REF!</v>
      </c>
      <c r="EPT247" s="29" t="e">
        <f t="shared" si="101"/>
        <v>#REF!</v>
      </c>
      <c r="EPU247" s="29" t="e">
        <f t="shared" si="101"/>
        <v>#REF!</v>
      </c>
      <c r="EPV247" s="29" t="e">
        <f t="shared" si="101"/>
        <v>#REF!</v>
      </c>
      <c r="EPW247" s="29" t="e">
        <f t="shared" si="101"/>
        <v>#REF!</v>
      </c>
      <c r="EPX247" s="29" t="e">
        <f t="shared" si="101"/>
        <v>#REF!</v>
      </c>
      <c r="EPY247" s="29" t="e">
        <f t="shared" si="101"/>
        <v>#REF!</v>
      </c>
      <c r="EPZ247" s="29" t="e">
        <f t="shared" si="101"/>
        <v>#REF!</v>
      </c>
      <c r="EQA247" s="29" t="e">
        <f t="shared" si="101"/>
        <v>#REF!</v>
      </c>
      <c r="EQB247" s="29" t="e">
        <f t="shared" si="101"/>
        <v>#REF!</v>
      </c>
      <c r="EQC247" s="29" t="e">
        <f t="shared" si="101"/>
        <v>#REF!</v>
      </c>
      <c r="EQD247" s="29" t="e">
        <f t="shared" si="101"/>
        <v>#REF!</v>
      </c>
      <c r="EQE247" s="29" t="e">
        <f t="shared" si="101"/>
        <v>#REF!</v>
      </c>
      <c r="EQF247" s="29" t="e">
        <f t="shared" si="101"/>
        <v>#REF!</v>
      </c>
      <c r="EQG247" s="29" t="e">
        <f t="shared" si="101"/>
        <v>#REF!</v>
      </c>
      <c r="EQH247" s="29" t="e">
        <f t="shared" si="101"/>
        <v>#REF!</v>
      </c>
      <c r="EQI247" s="29" t="e">
        <f t="shared" si="101"/>
        <v>#REF!</v>
      </c>
      <c r="EQJ247" s="29" t="e">
        <f t="shared" si="101"/>
        <v>#REF!</v>
      </c>
      <c r="EQK247" s="29" t="e">
        <f t="shared" si="101"/>
        <v>#REF!</v>
      </c>
      <c r="EQL247" s="29" t="e">
        <f t="shared" si="101"/>
        <v>#REF!</v>
      </c>
      <c r="EQM247" s="29" t="e">
        <f t="shared" si="101"/>
        <v>#REF!</v>
      </c>
      <c r="EQN247" s="29" t="e">
        <f t="shared" si="101"/>
        <v>#REF!</v>
      </c>
      <c r="EQO247" s="29" t="e">
        <f t="shared" si="101"/>
        <v>#REF!</v>
      </c>
      <c r="EQP247" s="29" t="e">
        <f t="shared" si="101"/>
        <v>#REF!</v>
      </c>
      <c r="EQQ247" s="29" t="e">
        <f t="shared" si="101"/>
        <v>#REF!</v>
      </c>
      <c r="EQR247" s="29" t="e">
        <f t="shared" si="101"/>
        <v>#REF!</v>
      </c>
      <c r="EQS247" s="29" t="e">
        <f t="shared" si="101"/>
        <v>#REF!</v>
      </c>
      <c r="EQT247" s="29" t="e">
        <f t="shared" si="101"/>
        <v>#REF!</v>
      </c>
      <c r="EQU247" s="29" t="e">
        <f t="shared" si="101"/>
        <v>#REF!</v>
      </c>
      <c r="EQV247" s="29" t="e">
        <f t="shared" si="101"/>
        <v>#REF!</v>
      </c>
      <c r="EQW247" s="29" t="e">
        <f t="shared" si="101"/>
        <v>#REF!</v>
      </c>
      <c r="EQX247" s="29" t="e">
        <f t="shared" si="101"/>
        <v>#REF!</v>
      </c>
      <c r="EQY247" s="29" t="e">
        <f t="shared" si="101"/>
        <v>#REF!</v>
      </c>
      <c r="EQZ247" s="29" t="e">
        <f t="shared" si="101"/>
        <v>#REF!</v>
      </c>
      <c r="ERA247" s="29" t="e">
        <f t="shared" si="101"/>
        <v>#REF!</v>
      </c>
      <c r="ERB247" s="29" t="e">
        <f t="shared" si="101"/>
        <v>#REF!</v>
      </c>
      <c r="ERC247" s="29" t="e">
        <f t="shared" si="101"/>
        <v>#REF!</v>
      </c>
      <c r="ERD247" s="29" t="e">
        <f t="shared" si="101"/>
        <v>#REF!</v>
      </c>
      <c r="ERE247" s="29" t="e">
        <f t="shared" si="101"/>
        <v>#REF!</v>
      </c>
      <c r="ERF247" s="29" t="e">
        <f t="shared" si="101"/>
        <v>#REF!</v>
      </c>
      <c r="ERG247" s="29" t="e">
        <f t="shared" si="101"/>
        <v>#REF!</v>
      </c>
      <c r="ERH247" s="29" t="e">
        <f t="shared" si="101"/>
        <v>#REF!</v>
      </c>
      <c r="ERI247" s="29" t="e">
        <f t="shared" ref="ERI247:ETT247" si="102">ERM247&amp;ERN247</f>
        <v>#REF!</v>
      </c>
      <c r="ERJ247" s="29" t="e">
        <f t="shared" si="102"/>
        <v>#REF!</v>
      </c>
      <c r="ERK247" s="29" t="e">
        <f t="shared" si="102"/>
        <v>#REF!</v>
      </c>
      <c r="ERL247" s="29" t="e">
        <f t="shared" si="102"/>
        <v>#REF!</v>
      </c>
      <c r="ERM247" s="29" t="e">
        <f t="shared" si="102"/>
        <v>#REF!</v>
      </c>
      <c r="ERN247" s="29" t="e">
        <f t="shared" si="102"/>
        <v>#REF!</v>
      </c>
      <c r="ERO247" s="29" t="e">
        <f t="shared" si="102"/>
        <v>#REF!</v>
      </c>
      <c r="ERP247" s="29" t="e">
        <f t="shared" si="102"/>
        <v>#REF!</v>
      </c>
      <c r="ERQ247" s="29" t="e">
        <f t="shared" si="102"/>
        <v>#REF!</v>
      </c>
      <c r="ERR247" s="29" t="e">
        <f t="shared" si="102"/>
        <v>#REF!</v>
      </c>
      <c r="ERS247" s="29" t="e">
        <f t="shared" si="102"/>
        <v>#REF!</v>
      </c>
      <c r="ERT247" s="29" t="e">
        <f t="shared" si="102"/>
        <v>#REF!</v>
      </c>
      <c r="ERU247" s="29" t="e">
        <f t="shared" si="102"/>
        <v>#REF!</v>
      </c>
      <c r="ERV247" s="29" t="e">
        <f t="shared" si="102"/>
        <v>#REF!</v>
      </c>
      <c r="ERW247" s="29" t="e">
        <f t="shared" si="102"/>
        <v>#REF!</v>
      </c>
      <c r="ERX247" s="29" t="e">
        <f t="shared" si="102"/>
        <v>#REF!</v>
      </c>
      <c r="ERY247" s="29" t="e">
        <f t="shared" si="102"/>
        <v>#REF!</v>
      </c>
      <c r="ERZ247" s="29" t="e">
        <f t="shared" si="102"/>
        <v>#REF!</v>
      </c>
      <c r="ESA247" s="29" t="e">
        <f t="shared" si="102"/>
        <v>#REF!</v>
      </c>
      <c r="ESB247" s="29" t="e">
        <f t="shared" si="102"/>
        <v>#REF!</v>
      </c>
      <c r="ESC247" s="29" t="e">
        <f t="shared" si="102"/>
        <v>#REF!</v>
      </c>
      <c r="ESD247" s="29" t="e">
        <f t="shared" si="102"/>
        <v>#REF!</v>
      </c>
      <c r="ESE247" s="29" t="e">
        <f t="shared" si="102"/>
        <v>#REF!</v>
      </c>
      <c r="ESF247" s="29" t="e">
        <f t="shared" si="102"/>
        <v>#REF!</v>
      </c>
      <c r="ESG247" s="29" t="e">
        <f t="shared" si="102"/>
        <v>#REF!</v>
      </c>
      <c r="ESH247" s="29" t="e">
        <f t="shared" si="102"/>
        <v>#REF!</v>
      </c>
      <c r="ESI247" s="29" t="e">
        <f t="shared" si="102"/>
        <v>#REF!</v>
      </c>
      <c r="ESJ247" s="29" t="e">
        <f t="shared" si="102"/>
        <v>#REF!</v>
      </c>
      <c r="ESK247" s="29" t="e">
        <f t="shared" si="102"/>
        <v>#REF!</v>
      </c>
      <c r="ESL247" s="29" t="e">
        <f t="shared" si="102"/>
        <v>#REF!</v>
      </c>
      <c r="ESM247" s="29" t="e">
        <f t="shared" si="102"/>
        <v>#REF!</v>
      </c>
      <c r="ESN247" s="29" t="e">
        <f t="shared" si="102"/>
        <v>#REF!</v>
      </c>
      <c r="ESO247" s="29" t="e">
        <f t="shared" si="102"/>
        <v>#REF!</v>
      </c>
      <c r="ESP247" s="29" t="e">
        <f t="shared" si="102"/>
        <v>#REF!</v>
      </c>
      <c r="ESQ247" s="29" t="e">
        <f t="shared" si="102"/>
        <v>#REF!</v>
      </c>
      <c r="ESR247" s="29" t="e">
        <f t="shared" si="102"/>
        <v>#REF!</v>
      </c>
      <c r="ESS247" s="29" t="e">
        <f t="shared" si="102"/>
        <v>#REF!</v>
      </c>
      <c r="EST247" s="29" t="e">
        <f t="shared" si="102"/>
        <v>#REF!</v>
      </c>
      <c r="ESU247" s="29" t="e">
        <f t="shared" si="102"/>
        <v>#REF!</v>
      </c>
      <c r="ESV247" s="29" t="e">
        <f t="shared" si="102"/>
        <v>#REF!</v>
      </c>
      <c r="ESW247" s="29" t="e">
        <f t="shared" si="102"/>
        <v>#REF!</v>
      </c>
      <c r="ESX247" s="29" t="e">
        <f t="shared" si="102"/>
        <v>#REF!</v>
      </c>
      <c r="ESY247" s="29" t="e">
        <f t="shared" si="102"/>
        <v>#REF!</v>
      </c>
      <c r="ESZ247" s="29" t="e">
        <f t="shared" si="102"/>
        <v>#REF!</v>
      </c>
      <c r="ETA247" s="29" t="e">
        <f t="shared" si="102"/>
        <v>#REF!</v>
      </c>
      <c r="ETB247" s="29" t="e">
        <f t="shared" si="102"/>
        <v>#REF!</v>
      </c>
      <c r="ETC247" s="29" t="e">
        <f t="shared" si="102"/>
        <v>#REF!</v>
      </c>
      <c r="ETD247" s="29" t="e">
        <f t="shared" si="102"/>
        <v>#REF!</v>
      </c>
      <c r="ETE247" s="29" t="e">
        <f t="shared" si="102"/>
        <v>#REF!</v>
      </c>
      <c r="ETF247" s="29" t="e">
        <f t="shared" si="102"/>
        <v>#REF!</v>
      </c>
      <c r="ETG247" s="29" t="e">
        <f t="shared" si="102"/>
        <v>#REF!</v>
      </c>
      <c r="ETH247" s="29" t="e">
        <f t="shared" si="102"/>
        <v>#REF!</v>
      </c>
      <c r="ETI247" s="29" t="e">
        <f t="shared" si="102"/>
        <v>#REF!</v>
      </c>
      <c r="ETJ247" s="29" t="e">
        <f t="shared" si="102"/>
        <v>#REF!</v>
      </c>
      <c r="ETK247" s="29" t="e">
        <f t="shared" si="102"/>
        <v>#REF!</v>
      </c>
      <c r="ETL247" s="29" t="e">
        <f t="shared" si="102"/>
        <v>#REF!</v>
      </c>
      <c r="ETM247" s="29" t="e">
        <f t="shared" si="102"/>
        <v>#REF!</v>
      </c>
      <c r="ETN247" s="29" t="e">
        <f t="shared" si="102"/>
        <v>#REF!</v>
      </c>
      <c r="ETO247" s="29" t="e">
        <f t="shared" si="102"/>
        <v>#REF!</v>
      </c>
      <c r="ETP247" s="29" t="e">
        <f t="shared" si="102"/>
        <v>#REF!</v>
      </c>
      <c r="ETQ247" s="29" t="e">
        <f t="shared" si="102"/>
        <v>#REF!</v>
      </c>
      <c r="ETR247" s="29" t="e">
        <f t="shared" si="102"/>
        <v>#REF!</v>
      </c>
      <c r="ETS247" s="29" t="e">
        <f t="shared" si="102"/>
        <v>#REF!</v>
      </c>
      <c r="ETT247" s="29" t="e">
        <f t="shared" si="102"/>
        <v>#REF!</v>
      </c>
      <c r="ETU247" s="29" t="e">
        <f t="shared" ref="ETU247:EWF247" si="103">ETY247&amp;ETZ247</f>
        <v>#REF!</v>
      </c>
      <c r="ETV247" s="29" t="e">
        <f t="shared" si="103"/>
        <v>#REF!</v>
      </c>
      <c r="ETW247" s="29" t="e">
        <f t="shared" si="103"/>
        <v>#REF!</v>
      </c>
      <c r="ETX247" s="29" t="e">
        <f t="shared" si="103"/>
        <v>#REF!</v>
      </c>
      <c r="ETY247" s="29" t="e">
        <f t="shared" si="103"/>
        <v>#REF!</v>
      </c>
      <c r="ETZ247" s="29" t="e">
        <f t="shared" si="103"/>
        <v>#REF!</v>
      </c>
      <c r="EUA247" s="29" t="e">
        <f t="shared" si="103"/>
        <v>#REF!</v>
      </c>
      <c r="EUB247" s="29" t="e">
        <f t="shared" si="103"/>
        <v>#REF!</v>
      </c>
      <c r="EUC247" s="29" t="e">
        <f t="shared" si="103"/>
        <v>#REF!</v>
      </c>
      <c r="EUD247" s="29" t="e">
        <f t="shared" si="103"/>
        <v>#REF!</v>
      </c>
      <c r="EUE247" s="29" t="e">
        <f t="shared" si="103"/>
        <v>#REF!</v>
      </c>
      <c r="EUF247" s="29" t="e">
        <f t="shared" si="103"/>
        <v>#REF!</v>
      </c>
      <c r="EUG247" s="29" t="e">
        <f t="shared" si="103"/>
        <v>#REF!</v>
      </c>
      <c r="EUH247" s="29" t="e">
        <f t="shared" si="103"/>
        <v>#REF!</v>
      </c>
      <c r="EUI247" s="29" t="e">
        <f t="shared" si="103"/>
        <v>#REF!</v>
      </c>
      <c r="EUJ247" s="29" t="e">
        <f t="shared" si="103"/>
        <v>#REF!</v>
      </c>
      <c r="EUK247" s="29" t="e">
        <f t="shared" si="103"/>
        <v>#REF!</v>
      </c>
      <c r="EUL247" s="29" t="e">
        <f t="shared" si="103"/>
        <v>#REF!</v>
      </c>
      <c r="EUM247" s="29" t="e">
        <f t="shared" si="103"/>
        <v>#REF!</v>
      </c>
      <c r="EUN247" s="29" t="e">
        <f t="shared" si="103"/>
        <v>#REF!</v>
      </c>
      <c r="EUO247" s="29" t="e">
        <f t="shared" si="103"/>
        <v>#REF!</v>
      </c>
      <c r="EUP247" s="29" t="e">
        <f t="shared" si="103"/>
        <v>#REF!</v>
      </c>
      <c r="EUQ247" s="29" t="e">
        <f t="shared" si="103"/>
        <v>#REF!</v>
      </c>
      <c r="EUR247" s="29" t="e">
        <f t="shared" si="103"/>
        <v>#REF!</v>
      </c>
      <c r="EUS247" s="29" t="e">
        <f t="shared" si="103"/>
        <v>#REF!</v>
      </c>
      <c r="EUT247" s="29" t="e">
        <f t="shared" si="103"/>
        <v>#REF!</v>
      </c>
      <c r="EUU247" s="29" t="e">
        <f t="shared" si="103"/>
        <v>#REF!</v>
      </c>
      <c r="EUV247" s="29" t="e">
        <f t="shared" si="103"/>
        <v>#REF!</v>
      </c>
      <c r="EUW247" s="29" t="e">
        <f t="shared" si="103"/>
        <v>#REF!</v>
      </c>
      <c r="EUX247" s="29" t="e">
        <f t="shared" si="103"/>
        <v>#REF!</v>
      </c>
      <c r="EUY247" s="29" t="e">
        <f t="shared" si="103"/>
        <v>#REF!</v>
      </c>
      <c r="EUZ247" s="29" t="e">
        <f t="shared" si="103"/>
        <v>#REF!</v>
      </c>
      <c r="EVA247" s="29" t="e">
        <f t="shared" si="103"/>
        <v>#REF!</v>
      </c>
      <c r="EVB247" s="29" t="e">
        <f t="shared" si="103"/>
        <v>#REF!</v>
      </c>
      <c r="EVC247" s="29" t="e">
        <f t="shared" si="103"/>
        <v>#REF!</v>
      </c>
      <c r="EVD247" s="29" t="e">
        <f t="shared" si="103"/>
        <v>#REF!</v>
      </c>
      <c r="EVE247" s="29" t="e">
        <f t="shared" si="103"/>
        <v>#REF!</v>
      </c>
      <c r="EVF247" s="29" t="e">
        <f t="shared" si="103"/>
        <v>#REF!</v>
      </c>
      <c r="EVG247" s="29" t="e">
        <f t="shared" si="103"/>
        <v>#REF!</v>
      </c>
      <c r="EVH247" s="29" t="e">
        <f t="shared" si="103"/>
        <v>#REF!</v>
      </c>
      <c r="EVI247" s="29" t="e">
        <f t="shared" si="103"/>
        <v>#REF!</v>
      </c>
      <c r="EVJ247" s="29" t="e">
        <f t="shared" si="103"/>
        <v>#REF!</v>
      </c>
      <c r="EVK247" s="29" t="e">
        <f t="shared" si="103"/>
        <v>#REF!</v>
      </c>
      <c r="EVL247" s="29" t="e">
        <f t="shared" si="103"/>
        <v>#REF!</v>
      </c>
      <c r="EVM247" s="29" t="e">
        <f t="shared" si="103"/>
        <v>#REF!</v>
      </c>
      <c r="EVN247" s="29" t="e">
        <f t="shared" si="103"/>
        <v>#REF!</v>
      </c>
      <c r="EVO247" s="29" t="e">
        <f t="shared" si="103"/>
        <v>#REF!</v>
      </c>
      <c r="EVP247" s="29" t="e">
        <f t="shared" si="103"/>
        <v>#REF!</v>
      </c>
      <c r="EVQ247" s="29" t="e">
        <f t="shared" si="103"/>
        <v>#REF!</v>
      </c>
      <c r="EVR247" s="29" t="e">
        <f t="shared" si="103"/>
        <v>#REF!</v>
      </c>
      <c r="EVS247" s="29" t="e">
        <f t="shared" si="103"/>
        <v>#REF!</v>
      </c>
      <c r="EVT247" s="29" t="e">
        <f t="shared" si="103"/>
        <v>#REF!</v>
      </c>
      <c r="EVU247" s="29" t="e">
        <f t="shared" si="103"/>
        <v>#REF!</v>
      </c>
      <c r="EVV247" s="29" t="e">
        <f t="shared" si="103"/>
        <v>#REF!</v>
      </c>
      <c r="EVW247" s="29" t="e">
        <f t="shared" si="103"/>
        <v>#REF!</v>
      </c>
      <c r="EVX247" s="29" t="e">
        <f t="shared" si="103"/>
        <v>#REF!</v>
      </c>
      <c r="EVY247" s="29" t="e">
        <f t="shared" si="103"/>
        <v>#REF!</v>
      </c>
      <c r="EVZ247" s="29" t="e">
        <f t="shared" si="103"/>
        <v>#REF!</v>
      </c>
      <c r="EWA247" s="29" t="e">
        <f t="shared" si="103"/>
        <v>#REF!</v>
      </c>
      <c r="EWB247" s="29" t="e">
        <f t="shared" si="103"/>
        <v>#REF!</v>
      </c>
      <c r="EWC247" s="29" t="e">
        <f t="shared" si="103"/>
        <v>#REF!</v>
      </c>
      <c r="EWD247" s="29" t="e">
        <f t="shared" si="103"/>
        <v>#REF!</v>
      </c>
      <c r="EWE247" s="29" t="e">
        <f t="shared" si="103"/>
        <v>#REF!</v>
      </c>
      <c r="EWF247" s="29" t="e">
        <f t="shared" si="103"/>
        <v>#REF!</v>
      </c>
      <c r="EWG247" s="29" t="e">
        <f t="shared" ref="EWG247:EYR247" si="104">EWK247&amp;EWL247</f>
        <v>#REF!</v>
      </c>
      <c r="EWH247" s="29" t="e">
        <f t="shared" si="104"/>
        <v>#REF!</v>
      </c>
      <c r="EWI247" s="29" t="e">
        <f t="shared" si="104"/>
        <v>#REF!</v>
      </c>
      <c r="EWJ247" s="29" t="e">
        <f t="shared" si="104"/>
        <v>#REF!</v>
      </c>
      <c r="EWK247" s="29" t="e">
        <f t="shared" si="104"/>
        <v>#REF!</v>
      </c>
      <c r="EWL247" s="29" t="e">
        <f t="shared" si="104"/>
        <v>#REF!</v>
      </c>
      <c r="EWM247" s="29" t="e">
        <f t="shared" si="104"/>
        <v>#REF!</v>
      </c>
      <c r="EWN247" s="29" t="e">
        <f t="shared" si="104"/>
        <v>#REF!</v>
      </c>
      <c r="EWO247" s="29" t="e">
        <f t="shared" si="104"/>
        <v>#REF!</v>
      </c>
      <c r="EWP247" s="29" t="e">
        <f t="shared" si="104"/>
        <v>#REF!</v>
      </c>
      <c r="EWQ247" s="29" t="e">
        <f t="shared" si="104"/>
        <v>#REF!</v>
      </c>
      <c r="EWR247" s="29" t="e">
        <f t="shared" si="104"/>
        <v>#REF!</v>
      </c>
      <c r="EWS247" s="29" t="e">
        <f t="shared" si="104"/>
        <v>#REF!</v>
      </c>
      <c r="EWT247" s="29" t="e">
        <f t="shared" si="104"/>
        <v>#REF!</v>
      </c>
      <c r="EWU247" s="29" t="e">
        <f t="shared" si="104"/>
        <v>#REF!</v>
      </c>
      <c r="EWV247" s="29" t="e">
        <f t="shared" si="104"/>
        <v>#REF!</v>
      </c>
      <c r="EWW247" s="29" t="e">
        <f t="shared" si="104"/>
        <v>#REF!</v>
      </c>
      <c r="EWX247" s="29" t="e">
        <f t="shared" si="104"/>
        <v>#REF!</v>
      </c>
      <c r="EWY247" s="29" t="e">
        <f t="shared" si="104"/>
        <v>#REF!</v>
      </c>
      <c r="EWZ247" s="29" t="e">
        <f t="shared" si="104"/>
        <v>#REF!</v>
      </c>
      <c r="EXA247" s="29" t="e">
        <f t="shared" si="104"/>
        <v>#REF!</v>
      </c>
      <c r="EXB247" s="29" t="e">
        <f t="shared" si="104"/>
        <v>#REF!</v>
      </c>
      <c r="EXC247" s="29" t="e">
        <f t="shared" si="104"/>
        <v>#REF!</v>
      </c>
      <c r="EXD247" s="29" t="e">
        <f t="shared" si="104"/>
        <v>#REF!</v>
      </c>
      <c r="EXE247" s="29" t="e">
        <f t="shared" si="104"/>
        <v>#REF!</v>
      </c>
      <c r="EXF247" s="29" t="e">
        <f t="shared" si="104"/>
        <v>#REF!</v>
      </c>
      <c r="EXG247" s="29" t="e">
        <f t="shared" si="104"/>
        <v>#REF!</v>
      </c>
      <c r="EXH247" s="29" t="e">
        <f t="shared" si="104"/>
        <v>#REF!</v>
      </c>
      <c r="EXI247" s="29" t="e">
        <f t="shared" si="104"/>
        <v>#REF!</v>
      </c>
      <c r="EXJ247" s="29" t="e">
        <f t="shared" si="104"/>
        <v>#REF!</v>
      </c>
      <c r="EXK247" s="29" t="e">
        <f t="shared" si="104"/>
        <v>#REF!</v>
      </c>
      <c r="EXL247" s="29" t="e">
        <f t="shared" si="104"/>
        <v>#REF!</v>
      </c>
      <c r="EXM247" s="29" t="e">
        <f t="shared" si="104"/>
        <v>#REF!</v>
      </c>
      <c r="EXN247" s="29" t="e">
        <f t="shared" si="104"/>
        <v>#REF!</v>
      </c>
      <c r="EXO247" s="29" t="e">
        <f t="shared" si="104"/>
        <v>#REF!</v>
      </c>
      <c r="EXP247" s="29" t="e">
        <f t="shared" si="104"/>
        <v>#REF!</v>
      </c>
      <c r="EXQ247" s="29" t="e">
        <f t="shared" si="104"/>
        <v>#REF!</v>
      </c>
      <c r="EXR247" s="29" t="e">
        <f t="shared" si="104"/>
        <v>#REF!</v>
      </c>
      <c r="EXS247" s="29" t="e">
        <f t="shared" si="104"/>
        <v>#REF!</v>
      </c>
      <c r="EXT247" s="29" t="e">
        <f t="shared" si="104"/>
        <v>#REF!</v>
      </c>
      <c r="EXU247" s="29" t="e">
        <f t="shared" si="104"/>
        <v>#REF!</v>
      </c>
      <c r="EXV247" s="29" t="e">
        <f t="shared" si="104"/>
        <v>#REF!</v>
      </c>
      <c r="EXW247" s="29" t="e">
        <f t="shared" si="104"/>
        <v>#REF!</v>
      </c>
      <c r="EXX247" s="29" t="e">
        <f t="shared" si="104"/>
        <v>#REF!</v>
      </c>
      <c r="EXY247" s="29" t="e">
        <f t="shared" si="104"/>
        <v>#REF!</v>
      </c>
      <c r="EXZ247" s="29" t="e">
        <f t="shared" si="104"/>
        <v>#REF!</v>
      </c>
      <c r="EYA247" s="29" t="e">
        <f t="shared" si="104"/>
        <v>#REF!</v>
      </c>
      <c r="EYB247" s="29" t="e">
        <f t="shared" si="104"/>
        <v>#REF!</v>
      </c>
      <c r="EYC247" s="29" t="e">
        <f t="shared" si="104"/>
        <v>#REF!</v>
      </c>
      <c r="EYD247" s="29" t="e">
        <f t="shared" si="104"/>
        <v>#REF!</v>
      </c>
      <c r="EYE247" s="29" t="e">
        <f t="shared" si="104"/>
        <v>#REF!</v>
      </c>
      <c r="EYF247" s="29" t="e">
        <f t="shared" si="104"/>
        <v>#REF!</v>
      </c>
      <c r="EYG247" s="29" t="e">
        <f t="shared" si="104"/>
        <v>#REF!</v>
      </c>
      <c r="EYH247" s="29" t="e">
        <f t="shared" si="104"/>
        <v>#REF!</v>
      </c>
      <c r="EYI247" s="29" t="e">
        <f t="shared" si="104"/>
        <v>#REF!</v>
      </c>
      <c r="EYJ247" s="29" t="e">
        <f t="shared" si="104"/>
        <v>#REF!</v>
      </c>
      <c r="EYK247" s="29" t="e">
        <f t="shared" si="104"/>
        <v>#REF!</v>
      </c>
      <c r="EYL247" s="29" t="e">
        <f t="shared" si="104"/>
        <v>#REF!</v>
      </c>
      <c r="EYM247" s="29" t="e">
        <f t="shared" si="104"/>
        <v>#REF!</v>
      </c>
      <c r="EYN247" s="29" t="e">
        <f t="shared" si="104"/>
        <v>#REF!</v>
      </c>
      <c r="EYO247" s="29" t="e">
        <f t="shared" si="104"/>
        <v>#REF!</v>
      </c>
      <c r="EYP247" s="29" t="e">
        <f t="shared" si="104"/>
        <v>#REF!</v>
      </c>
      <c r="EYQ247" s="29" t="e">
        <f t="shared" si="104"/>
        <v>#REF!</v>
      </c>
      <c r="EYR247" s="29" t="e">
        <f t="shared" si="104"/>
        <v>#REF!</v>
      </c>
      <c r="EYS247" s="29" t="e">
        <f t="shared" ref="EYS247:FBD247" si="105">EYW247&amp;EYX247</f>
        <v>#REF!</v>
      </c>
      <c r="EYT247" s="29" t="e">
        <f t="shared" si="105"/>
        <v>#REF!</v>
      </c>
      <c r="EYU247" s="29" t="e">
        <f t="shared" si="105"/>
        <v>#REF!</v>
      </c>
      <c r="EYV247" s="29" t="e">
        <f t="shared" si="105"/>
        <v>#REF!</v>
      </c>
      <c r="EYW247" s="29" t="e">
        <f t="shared" si="105"/>
        <v>#REF!</v>
      </c>
      <c r="EYX247" s="29" t="e">
        <f t="shared" si="105"/>
        <v>#REF!</v>
      </c>
      <c r="EYY247" s="29" t="e">
        <f t="shared" si="105"/>
        <v>#REF!</v>
      </c>
      <c r="EYZ247" s="29" t="e">
        <f t="shared" si="105"/>
        <v>#REF!</v>
      </c>
      <c r="EZA247" s="29" t="e">
        <f t="shared" si="105"/>
        <v>#REF!</v>
      </c>
      <c r="EZB247" s="29" t="e">
        <f t="shared" si="105"/>
        <v>#REF!</v>
      </c>
      <c r="EZC247" s="29" t="e">
        <f t="shared" si="105"/>
        <v>#REF!</v>
      </c>
      <c r="EZD247" s="29" t="e">
        <f t="shared" si="105"/>
        <v>#REF!</v>
      </c>
      <c r="EZE247" s="29" t="e">
        <f t="shared" si="105"/>
        <v>#REF!</v>
      </c>
      <c r="EZF247" s="29" t="e">
        <f t="shared" si="105"/>
        <v>#REF!</v>
      </c>
      <c r="EZG247" s="29" t="e">
        <f t="shared" si="105"/>
        <v>#REF!</v>
      </c>
      <c r="EZH247" s="29" t="e">
        <f t="shared" si="105"/>
        <v>#REF!</v>
      </c>
      <c r="EZI247" s="29" t="e">
        <f t="shared" si="105"/>
        <v>#REF!</v>
      </c>
      <c r="EZJ247" s="29" t="e">
        <f t="shared" si="105"/>
        <v>#REF!</v>
      </c>
      <c r="EZK247" s="29" t="e">
        <f t="shared" si="105"/>
        <v>#REF!</v>
      </c>
      <c r="EZL247" s="29" t="e">
        <f t="shared" si="105"/>
        <v>#REF!</v>
      </c>
      <c r="EZM247" s="29" t="e">
        <f t="shared" si="105"/>
        <v>#REF!</v>
      </c>
      <c r="EZN247" s="29" t="e">
        <f t="shared" si="105"/>
        <v>#REF!</v>
      </c>
      <c r="EZO247" s="29" t="e">
        <f t="shared" si="105"/>
        <v>#REF!</v>
      </c>
      <c r="EZP247" s="29" t="e">
        <f t="shared" si="105"/>
        <v>#REF!</v>
      </c>
      <c r="EZQ247" s="29" t="e">
        <f t="shared" si="105"/>
        <v>#REF!</v>
      </c>
      <c r="EZR247" s="29" t="e">
        <f t="shared" si="105"/>
        <v>#REF!</v>
      </c>
      <c r="EZS247" s="29" t="e">
        <f t="shared" si="105"/>
        <v>#REF!</v>
      </c>
      <c r="EZT247" s="29" t="e">
        <f t="shared" si="105"/>
        <v>#REF!</v>
      </c>
      <c r="EZU247" s="29" t="e">
        <f t="shared" si="105"/>
        <v>#REF!</v>
      </c>
      <c r="EZV247" s="29" t="e">
        <f t="shared" si="105"/>
        <v>#REF!</v>
      </c>
      <c r="EZW247" s="29" t="e">
        <f t="shared" si="105"/>
        <v>#REF!</v>
      </c>
      <c r="EZX247" s="29" t="e">
        <f t="shared" si="105"/>
        <v>#REF!</v>
      </c>
      <c r="EZY247" s="29" t="e">
        <f t="shared" si="105"/>
        <v>#REF!</v>
      </c>
      <c r="EZZ247" s="29" t="e">
        <f t="shared" si="105"/>
        <v>#REF!</v>
      </c>
      <c r="FAA247" s="29" t="e">
        <f t="shared" si="105"/>
        <v>#REF!</v>
      </c>
      <c r="FAB247" s="29" t="e">
        <f t="shared" si="105"/>
        <v>#REF!</v>
      </c>
      <c r="FAC247" s="29" t="e">
        <f t="shared" si="105"/>
        <v>#REF!</v>
      </c>
      <c r="FAD247" s="29" t="e">
        <f t="shared" si="105"/>
        <v>#REF!</v>
      </c>
      <c r="FAE247" s="29" t="e">
        <f t="shared" si="105"/>
        <v>#REF!</v>
      </c>
      <c r="FAF247" s="29" t="e">
        <f t="shared" si="105"/>
        <v>#REF!</v>
      </c>
      <c r="FAG247" s="29" t="e">
        <f t="shared" si="105"/>
        <v>#REF!</v>
      </c>
      <c r="FAH247" s="29" t="e">
        <f t="shared" si="105"/>
        <v>#REF!</v>
      </c>
      <c r="FAI247" s="29" t="e">
        <f t="shared" si="105"/>
        <v>#REF!</v>
      </c>
      <c r="FAJ247" s="29" t="e">
        <f t="shared" si="105"/>
        <v>#REF!</v>
      </c>
      <c r="FAK247" s="29" t="e">
        <f t="shared" si="105"/>
        <v>#REF!</v>
      </c>
      <c r="FAL247" s="29" t="e">
        <f t="shared" si="105"/>
        <v>#REF!</v>
      </c>
      <c r="FAM247" s="29" t="e">
        <f t="shared" si="105"/>
        <v>#REF!</v>
      </c>
      <c r="FAN247" s="29" t="e">
        <f t="shared" si="105"/>
        <v>#REF!</v>
      </c>
      <c r="FAO247" s="29" t="e">
        <f t="shared" si="105"/>
        <v>#REF!</v>
      </c>
      <c r="FAP247" s="29" t="e">
        <f t="shared" si="105"/>
        <v>#REF!</v>
      </c>
      <c r="FAQ247" s="29" t="e">
        <f t="shared" si="105"/>
        <v>#REF!</v>
      </c>
      <c r="FAR247" s="29" t="e">
        <f t="shared" si="105"/>
        <v>#REF!</v>
      </c>
      <c r="FAS247" s="29" t="e">
        <f t="shared" si="105"/>
        <v>#REF!</v>
      </c>
      <c r="FAT247" s="29" t="e">
        <f t="shared" si="105"/>
        <v>#REF!</v>
      </c>
      <c r="FAU247" s="29" t="e">
        <f t="shared" si="105"/>
        <v>#REF!</v>
      </c>
      <c r="FAV247" s="29" t="e">
        <f t="shared" si="105"/>
        <v>#REF!</v>
      </c>
      <c r="FAW247" s="29" t="e">
        <f t="shared" si="105"/>
        <v>#REF!</v>
      </c>
      <c r="FAX247" s="29" t="e">
        <f t="shared" si="105"/>
        <v>#REF!</v>
      </c>
      <c r="FAY247" s="29" t="e">
        <f t="shared" si="105"/>
        <v>#REF!</v>
      </c>
      <c r="FAZ247" s="29" t="e">
        <f t="shared" si="105"/>
        <v>#REF!</v>
      </c>
      <c r="FBA247" s="29" t="e">
        <f t="shared" si="105"/>
        <v>#REF!</v>
      </c>
      <c r="FBB247" s="29" t="e">
        <f t="shared" si="105"/>
        <v>#REF!</v>
      </c>
      <c r="FBC247" s="29" t="e">
        <f t="shared" si="105"/>
        <v>#REF!</v>
      </c>
      <c r="FBD247" s="29" t="e">
        <f t="shared" si="105"/>
        <v>#REF!</v>
      </c>
      <c r="FBE247" s="29" t="e">
        <f t="shared" ref="FBE247:FDP247" si="106">FBI247&amp;FBJ247</f>
        <v>#REF!</v>
      </c>
      <c r="FBF247" s="29" t="e">
        <f t="shared" si="106"/>
        <v>#REF!</v>
      </c>
      <c r="FBG247" s="29" t="e">
        <f t="shared" si="106"/>
        <v>#REF!</v>
      </c>
      <c r="FBH247" s="29" t="e">
        <f t="shared" si="106"/>
        <v>#REF!</v>
      </c>
      <c r="FBI247" s="29" t="e">
        <f t="shared" si="106"/>
        <v>#REF!</v>
      </c>
      <c r="FBJ247" s="29" t="e">
        <f t="shared" si="106"/>
        <v>#REF!</v>
      </c>
      <c r="FBK247" s="29" t="e">
        <f t="shared" si="106"/>
        <v>#REF!</v>
      </c>
      <c r="FBL247" s="29" t="e">
        <f t="shared" si="106"/>
        <v>#REF!</v>
      </c>
      <c r="FBM247" s="29" t="e">
        <f t="shared" si="106"/>
        <v>#REF!</v>
      </c>
      <c r="FBN247" s="29" t="e">
        <f t="shared" si="106"/>
        <v>#REF!</v>
      </c>
      <c r="FBO247" s="29" t="e">
        <f t="shared" si="106"/>
        <v>#REF!</v>
      </c>
      <c r="FBP247" s="29" t="e">
        <f t="shared" si="106"/>
        <v>#REF!</v>
      </c>
      <c r="FBQ247" s="29" t="e">
        <f t="shared" si="106"/>
        <v>#REF!</v>
      </c>
      <c r="FBR247" s="29" t="e">
        <f t="shared" si="106"/>
        <v>#REF!</v>
      </c>
      <c r="FBS247" s="29" t="e">
        <f t="shared" si="106"/>
        <v>#REF!</v>
      </c>
      <c r="FBT247" s="29" t="e">
        <f t="shared" si="106"/>
        <v>#REF!</v>
      </c>
      <c r="FBU247" s="29" t="e">
        <f t="shared" si="106"/>
        <v>#REF!</v>
      </c>
      <c r="FBV247" s="29" t="e">
        <f t="shared" si="106"/>
        <v>#REF!</v>
      </c>
      <c r="FBW247" s="29" t="e">
        <f t="shared" si="106"/>
        <v>#REF!</v>
      </c>
      <c r="FBX247" s="29" t="e">
        <f t="shared" si="106"/>
        <v>#REF!</v>
      </c>
      <c r="FBY247" s="29" t="e">
        <f t="shared" si="106"/>
        <v>#REF!</v>
      </c>
      <c r="FBZ247" s="29" t="e">
        <f t="shared" si="106"/>
        <v>#REF!</v>
      </c>
      <c r="FCA247" s="29" t="e">
        <f t="shared" si="106"/>
        <v>#REF!</v>
      </c>
      <c r="FCB247" s="29" t="e">
        <f t="shared" si="106"/>
        <v>#REF!</v>
      </c>
      <c r="FCC247" s="29" t="e">
        <f t="shared" si="106"/>
        <v>#REF!</v>
      </c>
      <c r="FCD247" s="29" t="e">
        <f t="shared" si="106"/>
        <v>#REF!</v>
      </c>
      <c r="FCE247" s="29" t="e">
        <f t="shared" si="106"/>
        <v>#REF!</v>
      </c>
      <c r="FCF247" s="29" t="e">
        <f t="shared" si="106"/>
        <v>#REF!</v>
      </c>
      <c r="FCG247" s="29" t="e">
        <f t="shared" si="106"/>
        <v>#REF!</v>
      </c>
      <c r="FCH247" s="29" t="e">
        <f t="shared" si="106"/>
        <v>#REF!</v>
      </c>
      <c r="FCI247" s="29" t="e">
        <f t="shared" si="106"/>
        <v>#REF!</v>
      </c>
      <c r="FCJ247" s="29" t="e">
        <f t="shared" si="106"/>
        <v>#REF!</v>
      </c>
      <c r="FCK247" s="29" t="e">
        <f t="shared" si="106"/>
        <v>#REF!</v>
      </c>
      <c r="FCL247" s="29" t="e">
        <f t="shared" si="106"/>
        <v>#REF!</v>
      </c>
      <c r="FCM247" s="29" t="e">
        <f t="shared" si="106"/>
        <v>#REF!</v>
      </c>
      <c r="FCN247" s="29" t="e">
        <f t="shared" si="106"/>
        <v>#REF!</v>
      </c>
      <c r="FCO247" s="29" t="e">
        <f t="shared" si="106"/>
        <v>#REF!</v>
      </c>
      <c r="FCP247" s="29" t="e">
        <f t="shared" si="106"/>
        <v>#REF!</v>
      </c>
      <c r="FCQ247" s="29" t="e">
        <f t="shared" si="106"/>
        <v>#REF!</v>
      </c>
      <c r="FCR247" s="29" t="e">
        <f t="shared" si="106"/>
        <v>#REF!</v>
      </c>
      <c r="FCS247" s="29" t="e">
        <f t="shared" si="106"/>
        <v>#REF!</v>
      </c>
      <c r="FCT247" s="29" t="e">
        <f t="shared" si="106"/>
        <v>#REF!</v>
      </c>
      <c r="FCU247" s="29" t="e">
        <f t="shared" si="106"/>
        <v>#REF!</v>
      </c>
      <c r="FCV247" s="29" t="e">
        <f t="shared" si="106"/>
        <v>#REF!</v>
      </c>
      <c r="FCW247" s="29" t="e">
        <f t="shared" si="106"/>
        <v>#REF!</v>
      </c>
      <c r="FCX247" s="29" t="e">
        <f t="shared" si="106"/>
        <v>#REF!</v>
      </c>
      <c r="FCY247" s="29" t="e">
        <f t="shared" si="106"/>
        <v>#REF!</v>
      </c>
      <c r="FCZ247" s="29" t="e">
        <f t="shared" si="106"/>
        <v>#REF!</v>
      </c>
      <c r="FDA247" s="29" t="e">
        <f t="shared" si="106"/>
        <v>#REF!</v>
      </c>
      <c r="FDB247" s="29" t="e">
        <f t="shared" si="106"/>
        <v>#REF!</v>
      </c>
      <c r="FDC247" s="29" t="e">
        <f t="shared" si="106"/>
        <v>#REF!</v>
      </c>
      <c r="FDD247" s="29" t="e">
        <f t="shared" si="106"/>
        <v>#REF!</v>
      </c>
      <c r="FDE247" s="29" t="e">
        <f t="shared" si="106"/>
        <v>#REF!</v>
      </c>
      <c r="FDF247" s="29" t="e">
        <f t="shared" si="106"/>
        <v>#REF!</v>
      </c>
      <c r="FDG247" s="29" t="e">
        <f t="shared" si="106"/>
        <v>#REF!</v>
      </c>
      <c r="FDH247" s="29" t="e">
        <f t="shared" si="106"/>
        <v>#REF!</v>
      </c>
      <c r="FDI247" s="29" t="e">
        <f t="shared" si="106"/>
        <v>#REF!</v>
      </c>
      <c r="FDJ247" s="29" t="e">
        <f t="shared" si="106"/>
        <v>#REF!</v>
      </c>
      <c r="FDK247" s="29" t="e">
        <f t="shared" si="106"/>
        <v>#REF!</v>
      </c>
      <c r="FDL247" s="29" t="e">
        <f t="shared" si="106"/>
        <v>#REF!</v>
      </c>
      <c r="FDM247" s="29" t="e">
        <f t="shared" si="106"/>
        <v>#REF!</v>
      </c>
      <c r="FDN247" s="29" t="e">
        <f t="shared" si="106"/>
        <v>#REF!</v>
      </c>
      <c r="FDO247" s="29" t="e">
        <f t="shared" si="106"/>
        <v>#REF!</v>
      </c>
      <c r="FDP247" s="29" t="e">
        <f t="shared" si="106"/>
        <v>#REF!</v>
      </c>
      <c r="FDQ247" s="29" t="e">
        <f t="shared" ref="FDQ247:FGB247" si="107">FDU247&amp;FDV247</f>
        <v>#REF!</v>
      </c>
      <c r="FDR247" s="29" t="e">
        <f t="shared" si="107"/>
        <v>#REF!</v>
      </c>
      <c r="FDS247" s="29" t="e">
        <f t="shared" si="107"/>
        <v>#REF!</v>
      </c>
      <c r="FDT247" s="29" t="e">
        <f t="shared" si="107"/>
        <v>#REF!</v>
      </c>
      <c r="FDU247" s="29" t="e">
        <f t="shared" si="107"/>
        <v>#REF!</v>
      </c>
      <c r="FDV247" s="29" t="e">
        <f t="shared" si="107"/>
        <v>#REF!</v>
      </c>
      <c r="FDW247" s="29" t="e">
        <f t="shared" si="107"/>
        <v>#REF!</v>
      </c>
      <c r="FDX247" s="29" t="e">
        <f t="shared" si="107"/>
        <v>#REF!</v>
      </c>
      <c r="FDY247" s="29" t="e">
        <f t="shared" si="107"/>
        <v>#REF!</v>
      </c>
      <c r="FDZ247" s="29" t="e">
        <f t="shared" si="107"/>
        <v>#REF!</v>
      </c>
      <c r="FEA247" s="29" t="e">
        <f t="shared" si="107"/>
        <v>#REF!</v>
      </c>
      <c r="FEB247" s="29" t="e">
        <f t="shared" si="107"/>
        <v>#REF!</v>
      </c>
      <c r="FEC247" s="29" t="e">
        <f t="shared" si="107"/>
        <v>#REF!</v>
      </c>
      <c r="FED247" s="29" t="e">
        <f t="shared" si="107"/>
        <v>#REF!</v>
      </c>
      <c r="FEE247" s="29" t="e">
        <f t="shared" si="107"/>
        <v>#REF!</v>
      </c>
      <c r="FEF247" s="29" t="e">
        <f t="shared" si="107"/>
        <v>#REF!</v>
      </c>
      <c r="FEG247" s="29" t="e">
        <f t="shared" si="107"/>
        <v>#REF!</v>
      </c>
      <c r="FEH247" s="29" t="e">
        <f t="shared" si="107"/>
        <v>#REF!</v>
      </c>
      <c r="FEI247" s="29" t="e">
        <f t="shared" si="107"/>
        <v>#REF!</v>
      </c>
      <c r="FEJ247" s="29" t="e">
        <f t="shared" si="107"/>
        <v>#REF!</v>
      </c>
      <c r="FEK247" s="29" t="e">
        <f t="shared" si="107"/>
        <v>#REF!</v>
      </c>
      <c r="FEL247" s="29" t="e">
        <f t="shared" si="107"/>
        <v>#REF!</v>
      </c>
      <c r="FEM247" s="29" t="e">
        <f t="shared" si="107"/>
        <v>#REF!</v>
      </c>
      <c r="FEN247" s="29" t="e">
        <f t="shared" si="107"/>
        <v>#REF!</v>
      </c>
      <c r="FEO247" s="29" t="e">
        <f t="shared" si="107"/>
        <v>#REF!</v>
      </c>
      <c r="FEP247" s="29" t="e">
        <f t="shared" si="107"/>
        <v>#REF!</v>
      </c>
      <c r="FEQ247" s="29" t="e">
        <f t="shared" si="107"/>
        <v>#REF!</v>
      </c>
      <c r="FER247" s="29" t="e">
        <f t="shared" si="107"/>
        <v>#REF!</v>
      </c>
      <c r="FES247" s="29" t="e">
        <f t="shared" si="107"/>
        <v>#REF!</v>
      </c>
      <c r="FET247" s="29" t="e">
        <f t="shared" si="107"/>
        <v>#REF!</v>
      </c>
      <c r="FEU247" s="29" t="e">
        <f t="shared" si="107"/>
        <v>#REF!</v>
      </c>
      <c r="FEV247" s="29" t="e">
        <f t="shared" si="107"/>
        <v>#REF!</v>
      </c>
      <c r="FEW247" s="29" t="e">
        <f t="shared" si="107"/>
        <v>#REF!</v>
      </c>
      <c r="FEX247" s="29" t="e">
        <f t="shared" si="107"/>
        <v>#REF!</v>
      </c>
      <c r="FEY247" s="29" t="e">
        <f t="shared" si="107"/>
        <v>#REF!</v>
      </c>
      <c r="FEZ247" s="29" t="e">
        <f t="shared" si="107"/>
        <v>#REF!</v>
      </c>
      <c r="FFA247" s="29" t="e">
        <f t="shared" si="107"/>
        <v>#REF!</v>
      </c>
      <c r="FFB247" s="29" t="e">
        <f t="shared" si="107"/>
        <v>#REF!</v>
      </c>
      <c r="FFC247" s="29" t="e">
        <f t="shared" si="107"/>
        <v>#REF!</v>
      </c>
      <c r="FFD247" s="29" t="e">
        <f t="shared" si="107"/>
        <v>#REF!</v>
      </c>
      <c r="FFE247" s="29" t="e">
        <f t="shared" si="107"/>
        <v>#REF!</v>
      </c>
      <c r="FFF247" s="29" t="e">
        <f t="shared" si="107"/>
        <v>#REF!</v>
      </c>
      <c r="FFG247" s="29" t="e">
        <f t="shared" si="107"/>
        <v>#REF!</v>
      </c>
      <c r="FFH247" s="29" t="e">
        <f t="shared" si="107"/>
        <v>#REF!</v>
      </c>
      <c r="FFI247" s="29" t="e">
        <f t="shared" si="107"/>
        <v>#REF!</v>
      </c>
      <c r="FFJ247" s="29" t="e">
        <f t="shared" si="107"/>
        <v>#REF!</v>
      </c>
      <c r="FFK247" s="29" t="e">
        <f t="shared" si="107"/>
        <v>#REF!</v>
      </c>
      <c r="FFL247" s="29" t="e">
        <f t="shared" si="107"/>
        <v>#REF!</v>
      </c>
      <c r="FFM247" s="29" t="e">
        <f t="shared" si="107"/>
        <v>#REF!</v>
      </c>
      <c r="FFN247" s="29" t="e">
        <f t="shared" si="107"/>
        <v>#REF!</v>
      </c>
      <c r="FFO247" s="29" t="e">
        <f t="shared" si="107"/>
        <v>#REF!</v>
      </c>
      <c r="FFP247" s="29" t="e">
        <f t="shared" si="107"/>
        <v>#REF!</v>
      </c>
      <c r="FFQ247" s="29" t="e">
        <f t="shared" si="107"/>
        <v>#REF!</v>
      </c>
      <c r="FFR247" s="29" t="e">
        <f t="shared" si="107"/>
        <v>#REF!</v>
      </c>
      <c r="FFS247" s="29" t="e">
        <f t="shared" si="107"/>
        <v>#REF!</v>
      </c>
      <c r="FFT247" s="29" t="e">
        <f t="shared" si="107"/>
        <v>#REF!</v>
      </c>
      <c r="FFU247" s="29" t="e">
        <f t="shared" si="107"/>
        <v>#REF!</v>
      </c>
      <c r="FFV247" s="29" t="e">
        <f t="shared" si="107"/>
        <v>#REF!</v>
      </c>
      <c r="FFW247" s="29" t="e">
        <f t="shared" si="107"/>
        <v>#REF!</v>
      </c>
      <c r="FFX247" s="29" t="e">
        <f t="shared" si="107"/>
        <v>#REF!</v>
      </c>
      <c r="FFY247" s="29" t="e">
        <f t="shared" si="107"/>
        <v>#REF!</v>
      </c>
      <c r="FFZ247" s="29" t="e">
        <f t="shared" si="107"/>
        <v>#REF!</v>
      </c>
      <c r="FGA247" s="29" t="e">
        <f t="shared" si="107"/>
        <v>#REF!</v>
      </c>
      <c r="FGB247" s="29" t="e">
        <f t="shared" si="107"/>
        <v>#REF!</v>
      </c>
      <c r="FGC247" s="29" t="e">
        <f t="shared" ref="FGC247:FIN247" si="108">FGG247&amp;FGH247</f>
        <v>#REF!</v>
      </c>
      <c r="FGD247" s="29" t="e">
        <f t="shared" si="108"/>
        <v>#REF!</v>
      </c>
      <c r="FGE247" s="29" t="e">
        <f t="shared" si="108"/>
        <v>#REF!</v>
      </c>
      <c r="FGF247" s="29" t="e">
        <f t="shared" si="108"/>
        <v>#REF!</v>
      </c>
      <c r="FGG247" s="29" t="e">
        <f t="shared" si="108"/>
        <v>#REF!</v>
      </c>
      <c r="FGH247" s="29" t="e">
        <f t="shared" si="108"/>
        <v>#REF!</v>
      </c>
      <c r="FGI247" s="29" t="e">
        <f t="shared" si="108"/>
        <v>#REF!</v>
      </c>
      <c r="FGJ247" s="29" t="e">
        <f t="shared" si="108"/>
        <v>#REF!</v>
      </c>
      <c r="FGK247" s="29" t="e">
        <f t="shared" si="108"/>
        <v>#REF!</v>
      </c>
      <c r="FGL247" s="29" t="e">
        <f t="shared" si="108"/>
        <v>#REF!</v>
      </c>
      <c r="FGM247" s="29" t="e">
        <f t="shared" si="108"/>
        <v>#REF!</v>
      </c>
      <c r="FGN247" s="29" t="e">
        <f t="shared" si="108"/>
        <v>#REF!</v>
      </c>
      <c r="FGO247" s="29" t="e">
        <f t="shared" si="108"/>
        <v>#REF!</v>
      </c>
      <c r="FGP247" s="29" t="e">
        <f t="shared" si="108"/>
        <v>#REF!</v>
      </c>
      <c r="FGQ247" s="29" t="e">
        <f t="shared" si="108"/>
        <v>#REF!</v>
      </c>
      <c r="FGR247" s="29" t="e">
        <f t="shared" si="108"/>
        <v>#REF!</v>
      </c>
      <c r="FGS247" s="29" t="e">
        <f t="shared" si="108"/>
        <v>#REF!</v>
      </c>
      <c r="FGT247" s="29" t="e">
        <f t="shared" si="108"/>
        <v>#REF!</v>
      </c>
      <c r="FGU247" s="29" t="e">
        <f t="shared" si="108"/>
        <v>#REF!</v>
      </c>
      <c r="FGV247" s="29" t="e">
        <f t="shared" si="108"/>
        <v>#REF!</v>
      </c>
      <c r="FGW247" s="29" t="e">
        <f t="shared" si="108"/>
        <v>#REF!</v>
      </c>
      <c r="FGX247" s="29" t="e">
        <f t="shared" si="108"/>
        <v>#REF!</v>
      </c>
      <c r="FGY247" s="29" t="e">
        <f t="shared" si="108"/>
        <v>#REF!</v>
      </c>
      <c r="FGZ247" s="29" t="e">
        <f t="shared" si="108"/>
        <v>#REF!</v>
      </c>
      <c r="FHA247" s="29" t="e">
        <f t="shared" si="108"/>
        <v>#REF!</v>
      </c>
      <c r="FHB247" s="29" t="e">
        <f t="shared" si="108"/>
        <v>#REF!</v>
      </c>
      <c r="FHC247" s="29" t="e">
        <f t="shared" si="108"/>
        <v>#REF!</v>
      </c>
      <c r="FHD247" s="29" t="e">
        <f t="shared" si="108"/>
        <v>#REF!</v>
      </c>
      <c r="FHE247" s="29" t="e">
        <f t="shared" si="108"/>
        <v>#REF!</v>
      </c>
      <c r="FHF247" s="29" t="e">
        <f t="shared" si="108"/>
        <v>#REF!</v>
      </c>
      <c r="FHG247" s="29" t="e">
        <f t="shared" si="108"/>
        <v>#REF!</v>
      </c>
      <c r="FHH247" s="29" t="e">
        <f t="shared" si="108"/>
        <v>#REF!</v>
      </c>
      <c r="FHI247" s="29" t="e">
        <f t="shared" si="108"/>
        <v>#REF!</v>
      </c>
      <c r="FHJ247" s="29" t="e">
        <f t="shared" si="108"/>
        <v>#REF!</v>
      </c>
      <c r="FHK247" s="29" t="e">
        <f t="shared" si="108"/>
        <v>#REF!</v>
      </c>
      <c r="FHL247" s="29" t="e">
        <f t="shared" si="108"/>
        <v>#REF!</v>
      </c>
      <c r="FHM247" s="29" t="e">
        <f t="shared" si="108"/>
        <v>#REF!</v>
      </c>
      <c r="FHN247" s="29" t="e">
        <f t="shared" si="108"/>
        <v>#REF!</v>
      </c>
      <c r="FHO247" s="29" t="e">
        <f t="shared" si="108"/>
        <v>#REF!</v>
      </c>
      <c r="FHP247" s="29" t="e">
        <f t="shared" si="108"/>
        <v>#REF!</v>
      </c>
      <c r="FHQ247" s="29" t="e">
        <f t="shared" si="108"/>
        <v>#REF!</v>
      </c>
      <c r="FHR247" s="29" t="e">
        <f t="shared" si="108"/>
        <v>#REF!</v>
      </c>
      <c r="FHS247" s="29" t="e">
        <f t="shared" si="108"/>
        <v>#REF!</v>
      </c>
      <c r="FHT247" s="29" t="e">
        <f t="shared" si="108"/>
        <v>#REF!</v>
      </c>
      <c r="FHU247" s="29" t="e">
        <f t="shared" si="108"/>
        <v>#REF!</v>
      </c>
      <c r="FHV247" s="29" t="e">
        <f t="shared" si="108"/>
        <v>#REF!</v>
      </c>
      <c r="FHW247" s="29" t="e">
        <f t="shared" si="108"/>
        <v>#REF!</v>
      </c>
      <c r="FHX247" s="29" t="e">
        <f t="shared" si="108"/>
        <v>#REF!</v>
      </c>
      <c r="FHY247" s="29" t="e">
        <f t="shared" si="108"/>
        <v>#REF!</v>
      </c>
      <c r="FHZ247" s="29" t="e">
        <f t="shared" si="108"/>
        <v>#REF!</v>
      </c>
      <c r="FIA247" s="29" t="e">
        <f t="shared" si="108"/>
        <v>#REF!</v>
      </c>
      <c r="FIB247" s="29" t="e">
        <f t="shared" si="108"/>
        <v>#REF!</v>
      </c>
      <c r="FIC247" s="29" t="e">
        <f t="shared" si="108"/>
        <v>#REF!</v>
      </c>
      <c r="FID247" s="29" t="e">
        <f t="shared" si="108"/>
        <v>#REF!</v>
      </c>
      <c r="FIE247" s="29" t="e">
        <f t="shared" si="108"/>
        <v>#REF!</v>
      </c>
      <c r="FIF247" s="29" t="e">
        <f t="shared" si="108"/>
        <v>#REF!</v>
      </c>
      <c r="FIG247" s="29" t="e">
        <f t="shared" si="108"/>
        <v>#REF!</v>
      </c>
      <c r="FIH247" s="29" t="e">
        <f t="shared" si="108"/>
        <v>#REF!</v>
      </c>
      <c r="FII247" s="29" t="e">
        <f t="shared" si="108"/>
        <v>#REF!</v>
      </c>
      <c r="FIJ247" s="29" t="e">
        <f t="shared" si="108"/>
        <v>#REF!</v>
      </c>
      <c r="FIK247" s="29" t="e">
        <f t="shared" si="108"/>
        <v>#REF!</v>
      </c>
      <c r="FIL247" s="29" t="e">
        <f t="shared" si="108"/>
        <v>#REF!</v>
      </c>
      <c r="FIM247" s="29" t="e">
        <f t="shared" si="108"/>
        <v>#REF!</v>
      </c>
      <c r="FIN247" s="29" t="e">
        <f t="shared" si="108"/>
        <v>#REF!</v>
      </c>
      <c r="FIO247" s="29" t="e">
        <f t="shared" ref="FIO247:FKZ247" si="109">FIS247&amp;FIT247</f>
        <v>#REF!</v>
      </c>
      <c r="FIP247" s="29" t="e">
        <f t="shared" si="109"/>
        <v>#REF!</v>
      </c>
      <c r="FIQ247" s="29" t="e">
        <f t="shared" si="109"/>
        <v>#REF!</v>
      </c>
      <c r="FIR247" s="29" t="e">
        <f t="shared" si="109"/>
        <v>#REF!</v>
      </c>
      <c r="FIS247" s="29" t="e">
        <f t="shared" si="109"/>
        <v>#REF!</v>
      </c>
      <c r="FIT247" s="29" t="e">
        <f t="shared" si="109"/>
        <v>#REF!</v>
      </c>
      <c r="FIU247" s="29" t="e">
        <f t="shared" si="109"/>
        <v>#REF!</v>
      </c>
      <c r="FIV247" s="29" t="e">
        <f t="shared" si="109"/>
        <v>#REF!</v>
      </c>
      <c r="FIW247" s="29" t="e">
        <f t="shared" si="109"/>
        <v>#REF!</v>
      </c>
      <c r="FIX247" s="29" t="e">
        <f t="shared" si="109"/>
        <v>#REF!</v>
      </c>
      <c r="FIY247" s="29" t="e">
        <f t="shared" si="109"/>
        <v>#REF!</v>
      </c>
      <c r="FIZ247" s="29" t="e">
        <f t="shared" si="109"/>
        <v>#REF!</v>
      </c>
      <c r="FJA247" s="29" t="e">
        <f t="shared" si="109"/>
        <v>#REF!</v>
      </c>
      <c r="FJB247" s="29" t="e">
        <f t="shared" si="109"/>
        <v>#REF!</v>
      </c>
      <c r="FJC247" s="29" t="e">
        <f t="shared" si="109"/>
        <v>#REF!</v>
      </c>
      <c r="FJD247" s="29" t="e">
        <f t="shared" si="109"/>
        <v>#REF!</v>
      </c>
      <c r="FJE247" s="29" t="e">
        <f t="shared" si="109"/>
        <v>#REF!</v>
      </c>
      <c r="FJF247" s="29" t="e">
        <f t="shared" si="109"/>
        <v>#REF!</v>
      </c>
      <c r="FJG247" s="29" t="e">
        <f t="shared" si="109"/>
        <v>#REF!</v>
      </c>
      <c r="FJH247" s="29" t="e">
        <f t="shared" si="109"/>
        <v>#REF!</v>
      </c>
      <c r="FJI247" s="29" t="e">
        <f t="shared" si="109"/>
        <v>#REF!</v>
      </c>
      <c r="FJJ247" s="29" t="e">
        <f t="shared" si="109"/>
        <v>#REF!</v>
      </c>
      <c r="FJK247" s="29" t="e">
        <f t="shared" si="109"/>
        <v>#REF!</v>
      </c>
      <c r="FJL247" s="29" t="e">
        <f t="shared" si="109"/>
        <v>#REF!</v>
      </c>
      <c r="FJM247" s="29" t="e">
        <f t="shared" si="109"/>
        <v>#REF!</v>
      </c>
      <c r="FJN247" s="29" t="e">
        <f t="shared" si="109"/>
        <v>#REF!</v>
      </c>
      <c r="FJO247" s="29" t="e">
        <f t="shared" si="109"/>
        <v>#REF!</v>
      </c>
      <c r="FJP247" s="29" t="e">
        <f t="shared" si="109"/>
        <v>#REF!</v>
      </c>
      <c r="FJQ247" s="29" t="e">
        <f t="shared" si="109"/>
        <v>#REF!</v>
      </c>
      <c r="FJR247" s="29" t="e">
        <f t="shared" si="109"/>
        <v>#REF!</v>
      </c>
      <c r="FJS247" s="29" t="e">
        <f t="shared" si="109"/>
        <v>#REF!</v>
      </c>
      <c r="FJT247" s="29" t="e">
        <f t="shared" si="109"/>
        <v>#REF!</v>
      </c>
      <c r="FJU247" s="29" t="e">
        <f t="shared" si="109"/>
        <v>#REF!</v>
      </c>
      <c r="FJV247" s="29" t="e">
        <f t="shared" si="109"/>
        <v>#REF!</v>
      </c>
      <c r="FJW247" s="29" t="e">
        <f t="shared" si="109"/>
        <v>#REF!</v>
      </c>
      <c r="FJX247" s="29" t="e">
        <f t="shared" si="109"/>
        <v>#REF!</v>
      </c>
      <c r="FJY247" s="29" t="e">
        <f t="shared" si="109"/>
        <v>#REF!</v>
      </c>
      <c r="FJZ247" s="29" t="e">
        <f t="shared" si="109"/>
        <v>#REF!</v>
      </c>
      <c r="FKA247" s="29" t="e">
        <f t="shared" si="109"/>
        <v>#REF!</v>
      </c>
      <c r="FKB247" s="29" t="e">
        <f t="shared" si="109"/>
        <v>#REF!</v>
      </c>
      <c r="FKC247" s="29" t="e">
        <f t="shared" si="109"/>
        <v>#REF!</v>
      </c>
      <c r="FKD247" s="29" t="e">
        <f t="shared" si="109"/>
        <v>#REF!</v>
      </c>
      <c r="FKE247" s="29" t="e">
        <f t="shared" si="109"/>
        <v>#REF!</v>
      </c>
      <c r="FKF247" s="29" t="e">
        <f t="shared" si="109"/>
        <v>#REF!</v>
      </c>
      <c r="FKG247" s="29" t="e">
        <f t="shared" si="109"/>
        <v>#REF!</v>
      </c>
      <c r="FKH247" s="29" t="e">
        <f t="shared" si="109"/>
        <v>#REF!</v>
      </c>
      <c r="FKI247" s="29" t="e">
        <f t="shared" si="109"/>
        <v>#REF!</v>
      </c>
      <c r="FKJ247" s="29" t="e">
        <f t="shared" si="109"/>
        <v>#REF!</v>
      </c>
      <c r="FKK247" s="29" t="e">
        <f t="shared" si="109"/>
        <v>#REF!</v>
      </c>
      <c r="FKL247" s="29" t="e">
        <f t="shared" si="109"/>
        <v>#REF!</v>
      </c>
      <c r="FKM247" s="29" t="e">
        <f t="shared" si="109"/>
        <v>#REF!</v>
      </c>
      <c r="FKN247" s="29" t="e">
        <f t="shared" si="109"/>
        <v>#REF!</v>
      </c>
      <c r="FKO247" s="29" t="e">
        <f t="shared" si="109"/>
        <v>#REF!</v>
      </c>
      <c r="FKP247" s="29" t="e">
        <f t="shared" si="109"/>
        <v>#REF!</v>
      </c>
      <c r="FKQ247" s="29" t="e">
        <f t="shared" si="109"/>
        <v>#REF!</v>
      </c>
      <c r="FKR247" s="29" t="e">
        <f t="shared" si="109"/>
        <v>#REF!</v>
      </c>
      <c r="FKS247" s="29" t="e">
        <f t="shared" si="109"/>
        <v>#REF!</v>
      </c>
      <c r="FKT247" s="29" t="e">
        <f t="shared" si="109"/>
        <v>#REF!</v>
      </c>
      <c r="FKU247" s="29" t="e">
        <f t="shared" si="109"/>
        <v>#REF!</v>
      </c>
      <c r="FKV247" s="29" t="e">
        <f t="shared" si="109"/>
        <v>#REF!</v>
      </c>
      <c r="FKW247" s="29" t="e">
        <f t="shared" si="109"/>
        <v>#REF!</v>
      </c>
      <c r="FKX247" s="29" t="e">
        <f t="shared" si="109"/>
        <v>#REF!</v>
      </c>
      <c r="FKY247" s="29" t="e">
        <f t="shared" si="109"/>
        <v>#REF!</v>
      </c>
      <c r="FKZ247" s="29" t="e">
        <f t="shared" si="109"/>
        <v>#REF!</v>
      </c>
      <c r="FLA247" s="29" t="e">
        <f t="shared" ref="FLA247:FNL247" si="110">FLE247&amp;FLF247</f>
        <v>#REF!</v>
      </c>
      <c r="FLB247" s="29" t="e">
        <f t="shared" si="110"/>
        <v>#REF!</v>
      </c>
      <c r="FLC247" s="29" t="e">
        <f t="shared" si="110"/>
        <v>#REF!</v>
      </c>
      <c r="FLD247" s="29" t="e">
        <f t="shared" si="110"/>
        <v>#REF!</v>
      </c>
      <c r="FLE247" s="29" t="e">
        <f t="shared" si="110"/>
        <v>#REF!</v>
      </c>
      <c r="FLF247" s="29" t="e">
        <f t="shared" si="110"/>
        <v>#REF!</v>
      </c>
      <c r="FLG247" s="29" t="e">
        <f t="shared" si="110"/>
        <v>#REF!</v>
      </c>
      <c r="FLH247" s="29" t="e">
        <f t="shared" si="110"/>
        <v>#REF!</v>
      </c>
      <c r="FLI247" s="29" t="e">
        <f t="shared" si="110"/>
        <v>#REF!</v>
      </c>
      <c r="FLJ247" s="29" t="e">
        <f t="shared" si="110"/>
        <v>#REF!</v>
      </c>
      <c r="FLK247" s="29" t="e">
        <f t="shared" si="110"/>
        <v>#REF!</v>
      </c>
      <c r="FLL247" s="29" t="e">
        <f t="shared" si="110"/>
        <v>#REF!</v>
      </c>
      <c r="FLM247" s="29" t="e">
        <f t="shared" si="110"/>
        <v>#REF!</v>
      </c>
      <c r="FLN247" s="29" t="e">
        <f t="shared" si="110"/>
        <v>#REF!</v>
      </c>
      <c r="FLO247" s="29" t="e">
        <f t="shared" si="110"/>
        <v>#REF!</v>
      </c>
      <c r="FLP247" s="29" t="e">
        <f t="shared" si="110"/>
        <v>#REF!</v>
      </c>
      <c r="FLQ247" s="29" t="e">
        <f t="shared" si="110"/>
        <v>#REF!</v>
      </c>
      <c r="FLR247" s="29" t="e">
        <f t="shared" si="110"/>
        <v>#REF!</v>
      </c>
      <c r="FLS247" s="29" t="e">
        <f t="shared" si="110"/>
        <v>#REF!</v>
      </c>
      <c r="FLT247" s="29" t="e">
        <f t="shared" si="110"/>
        <v>#REF!</v>
      </c>
      <c r="FLU247" s="29" t="e">
        <f t="shared" si="110"/>
        <v>#REF!</v>
      </c>
      <c r="FLV247" s="29" t="e">
        <f t="shared" si="110"/>
        <v>#REF!</v>
      </c>
      <c r="FLW247" s="29" t="e">
        <f t="shared" si="110"/>
        <v>#REF!</v>
      </c>
      <c r="FLX247" s="29" t="e">
        <f t="shared" si="110"/>
        <v>#REF!</v>
      </c>
      <c r="FLY247" s="29" t="e">
        <f t="shared" si="110"/>
        <v>#REF!</v>
      </c>
      <c r="FLZ247" s="29" t="e">
        <f t="shared" si="110"/>
        <v>#REF!</v>
      </c>
      <c r="FMA247" s="29" t="e">
        <f t="shared" si="110"/>
        <v>#REF!</v>
      </c>
      <c r="FMB247" s="29" t="e">
        <f t="shared" si="110"/>
        <v>#REF!</v>
      </c>
      <c r="FMC247" s="29" t="e">
        <f t="shared" si="110"/>
        <v>#REF!</v>
      </c>
      <c r="FMD247" s="29" t="e">
        <f t="shared" si="110"/>
        <v>#REF!</v>
      </c>
      <c r="FME247" s="29" t="e">
        <f t="shared" si="110"/>
        <v>#REF!</v>
      </c>
      <c r="FMF247" s="29" t="e">
        <f t="shared" si="110"/>
        <v>#REF!</v>
      </c>
      <c r="FMG247" s="29" t="e">
        <f t="shared" si="110"/>
        <v>#REF!</v>
      </c>
      <c r="FMH247" s="29" t="e">
        <f t="shared" si="110"/>
        <v>#REF!</v>
      </c>
      <c r="FMI247" s="29" t="e">
        <f t="shared" si="110"/>
        <v>#REF!</v>
      </c>
      <c r="FMJ247" s="29" t="e">
        <f t="shared" si="110"/>
        <v>#REF!</v>
      </c>
      <c r="FMK247" s="29" t="e">
        <f t="shared" si="110"/>
        <v>#REF!</v>
      </c>
      <c r="FML247" s="29" t="e">
        <f t="shared" si="110"/>
        <v>#REF!</v>
      </c>
      <c r="FMM247" s="29" t="e">
        <f t="shared" si="110"/>
        <v>#REF!</v>
      </c>
      <c r="FMN247" s="29" t="e">
        <f t="shared" si="110"/>
        <v>#REF!</v>
      </c>
      <c r="FMO247" s="29" t="e">
        <f t="shared" si="110"/>
        <v>#REF!</v>
      </c>
      <c r="FMP247" s="29" t="e">
        <f t="shared" si="110"/>
        <v>#REF!</v>
      </c>
      <c r="FMQ247" s="29" t="e">
        <f t="shared" si="110"/>
        <v>#REF!</v>
      </c>
      <c r="FMR247" s="29" t="e">
        <f t="shared" si="110"/>
        <v>#REF!</v>
      </c>
      <c r="FMS247" s="29" t="e">
        <f t="shared" si="110"/>
        <v>#REF!</v>
      </c>
      <c r="FMT247" s="29" t="e">
        <f t="shared" si="110"/>
        <v>#REF!</v>
      </c>
      <c r="FMU247" s="29" t="e">
        <f t="shared" si="110"/>
        <v>#REF!</v>
      </c>
      <c r="FMV247" s="29" t="e">
        <f t="shared" si="110"/>
        <v>#REF!</v>
      </c>
      <c r="FMW247" s="29" t="e">
        <f t="shared" si="110"/>
        <v>#REF!</v>
      </c>
      <c r="FMX247" s="29" t="e">
        <f t="shared" si="110"/>
        <v>#REF!</v>
      </c>
      <c r="FMY247" s="29" t="e">
        <f t="shared" si="110"/>
        <v>#REF!</v>
      </c>
      <c r="FMZ247" s="29" t="e">
        <f t="shared" si="110"/>
        <v>#REF!</v>
      </c>
      <c r="FNA247" s="29" t="e">
        <f t="shared" si="110"/>
        <v>#REF!</v>
      </c>
      <c r="FNB247" s="29" t="e">
        <f t="shared" si="110"/>
        <v>#REF!</v>
      </c>
      <c r="FNC247" s="29" t="e">
        <f t="shared" si="110"/>
        <v>#REF!</v>
      </c>
      <c r="FND247" s="29" t="e">
        <f t="shared" si="110"/>
        <v>#REF!</v>
      </c>
      <c r="FNE247" s="29" t="e">
        <f t="shared" si="110"/>
        <v>#REF!</v>
      </c>
      <c r="FNF247" s="29" t="e">
        <f t="shared" si="110"/>
        <v>#REF!</v>
      </c>
      <c r="FNG247" s="29" t="e">
        <f t="shared" si="110"/>
        <v>#REF!</v>
      </c>
      <c r="FNH247" s="29" t="e">
        <f t="shared" si="110"/>
        <v>#REF!</v>
      </c>
      <c r="FNI247" s="29" t="e">
        <f t="shared" si="110"/>
        <v>#REF!</v>
      </c>
      <c r="FNJ247" s="29" t="e">
        <f t="shared" si="110"/>
        <v>#REF!</v>
      </c>
      <c r="FNK247" s="29" t="e">
        <f t="shared" si="110"/>
        <v>#REF!</v>
      </c>
      <c r="FNL247" s="29" t="e">
        <f t="shared" si="110"/>
        <v>#REF!</v>
      </c>
      <c r="FNM247" s="29" t="e">
        <f t="shared" ref="FNM247:FPX247" si="111">FNQ247&amp;FNR247</f>
        <v>#REF!</v>
      </c>
      <c r="FNN247" s="29" t="e">
        <f t="shared" si="111"/>
        <v>#REF!</v>
      </c>
      <c r="FNO247" s="29" t="e">
        <f t="shared" si="111"/>
        <v>#REF!</v>
      </c>
      <c r="FNP247" s="29" t="e">
        <f t="shared" si="111"/>
        <v>#REF!</v>
      </c>
      <c r="FNQ247" s="29" t="e">
        <f t="shared" si="111"/>
        <v>#REF!</v>
      </c>
      <c r="FNR247" s="29" t="e">
        <f t="shared" si="111"/>
        <v>#REF!</v>
      </c>
      <c r="FNS247" s="29" t="e">
        <f t="shared" si="111"/>
        <v>#REF!</v>
      </c>
      <c r="FNT247" s="29" t="e">
        <f t="shared" si="111"/>
        <v>#REF!</v>
      </c>
      <c r="FNU247" s="29" t="e">
        <f t="shared" si="111"/>
        <v>#REF!</v>
      </c>
      <c r="FNV247" s="29" t="e">
        <f t="shared" si="111"/>
        <v>#REF!</v>
      </c>
      <c r="FNW247" s="29" t="e">
        <f t="shared" si="111"/>
        <v>#REF!</v>
      </c>
      <c r="FNX247" s="29" t="e">
        <f t="shared" si="111"/>
        <v>#REF!</v>
      </c>
      <c r="FNY247" s="29" t="e">
        <f t="shared" si="111"/>
        <v>#REF!</v>
      </c>
      <c r="FNZ247" s="29" t="e">
        <f t="shared" si="111"/>
        <v>#REF!</v>
      </c>
      <c r="FOA247" s="29" t="e">
        <f t="shared" si="111"/>
        <v>#REF!</v>
      </c>
      <c r="FOB247" s="29" t="e">
        <f t="shared" si="111"/>
        <v>#REF!</v>
      </c>
      <c r="FOC247" s="29" t="e">
        <f t="shared" si="111"/>
        <v>#REF!</v>
      </c>
      <c r="FOD247" s="29" t="e">
        <f t="shared" si="111"/>
        <v>#REF!</v>
      </c>
      <c r="FOE247" s="29" t="e">
        <f t="shared" si="111"/>
        <v>#REF!</v>
      </c>
      <c r="FOF247" s="29" t="e">
        <f t="shared" si="111"/>
        <v>#REF!</v>
      </c>
      <c r="FOG247" s="29" t="e">
        <f t="shared" si="111"/>
        <v>#REF!</v>
      </c>
      <c r="FOH247" s="29" t="e">
        <f t="shared" si="111"/>
        <v>#REF!</v>
      </c>
      <c r="FOI247" s="29" t="e">
        <f t="shared" si="111"/>
        <v>#REF!</v>
      </c>
      <c r="FOJ247" s="29" t="e">
        <f t="shared" si="111"/>
        <v>#REF!</v>
      </c>
      <c r="FOK247" s="29" t="e">
        <f t="shared" si="111"/>
        <v>#REF!</v>
      </c>
      <c r="FOL247" s="29" t="e">
        <f t="shared" si="111"/>
        <v>#REF!</v>
      </c>
      <c r="FOM247" s="29" t="e">
        <f t="shared" si="111"/>
        <v>#REF!</v>
      </c>
      <c r="FON247" s="29" t="e">
        <f t="shared" si="111"/>
        <v>#REF!</v>
      </c>
      <c r="FOO247" s="29" t="e">
        <f t="shared" si="111"/>
        <v>#REF!</v>
      </c>
      <c r="FOP247" s="29" t="e">
        <f t="shared" si="111"/>
        <v>#REF!</v>
      </c>
      <c r="FOQ247" s="29" t="e">
        <f t="shared" si="111"/>
        <v>#REF!</v>
      </c>
      <c r="FOR247" s="29" t="e">
        <f t="shared" si="111"/>
        <v>#REF!</v>
      </c>
      <c r="FOS247" s="29" t="e">
        <f t="shared" si="111"/>
        <v>#REF!</v>
      </c>
      <c r="FOT247" s="29" t="e">
        <f t="shared" si="111"/>
        <v>#REF!</v>
      </c>
      <c r="FOU247" s="29" t="e">
        <f t="shared" si="111"/>
        <v>#REF!</v>
      </c>
      <c r="FOV247" s="29" t="e">
        <f t="shared" si="111"/>
        <v>#REF!</v>
      </c>
      <c r="FOW247" s="29" t="e">
        <f t="shared" si="111"/>
        <v>#REF!</v>
      </c>
      <c r="FOX247" s="29" t="e">
        <f t="shared" si="111"/>
        <v>#REF!</v>
      </c>
      <c r="FOY247" s="29" t="e">
        <f t="shared" si="111"/>
        <v>#REF!</v>
      </c>
      <c r="FOZ247" s="29" t="e">
        <f t="shared" si="111"/>
        <v>#REF!</v>
      </c>
      <c r="FPA247" s="29" t="e">
        <f t="shared" si="111"/>
        <v>#REF!</v>
      </c>
      <c r="FPB247" s="29" t="e">
        <f t="shared" si="111"/>
        <v>#REF!</v>
      </c>
      <c r="FPC247" s="29" t="e">
        <f t="shared" si="111"/>
        <v>#REF!</v>
      </c>
      <c r="FPD247" s="29" t="e">
        <f t="shared" si="111"/>
        <v>#REF!</v>
      </c>
      <c r="FPE247" s="29" t="e">
        <f t="shared" si="111"/>
        <v>#REF!</v>
      </c>
      <c r="FPF247" s="29" t="e">
        <f t="shared" si="111"/>
        <v>#REF!</v>
      </c>
      <c r="FPG247" s="29" t="e">
        <f t="shared" si="111"/>
        <v>#REF!</v>
      </c>
      <c r="FPH247" s="29" t="e">
        <f t="shared" si="111"/>
        <v>#REF!</v>
      </c>
      <c r="FPI247" s="29" t="e">
        <f t="shared" si="111"/>
        <v>#REF!</v>
      </c>
      <c r="FPJ247" s="29" t="e">
        <f t="shared" si="111"/>
        <v>#REF!</v>
      </c>
      <c r="FPK247" s="29" t="e">
        <f t="shared" si="111"/>
        <v>#REF!</v>
      </c>
      <c r="FPL247" s="29" t="e">
        <f t="shared" si="111"/>
        <v>#REF!</v>
      </c>
      <c r="FPM247" s="29" t="e">
        <f t="shared" si="111"/>
        <v>#REF!</v>
      </c>
      <c r="FPN247" s="29" t="e">
        <f t="shared" si="111"/>
        <v>#REF!</v>
      </c>
      <c r="FPO247" s="29" t="e">
        <f t="shared" si="111"/>
        <v>#REF!</v>
      </c>
      <c r="FPP247" s="29" t="e">
        <f t="shared" si="111"/>
        <v>#REF!</v>
      </c>
      <c r="FPQ247" s="29" t="e">
        <f t="shared" si="111"/>
        <v>#REF!</v>
      </c>
      <c r="FPR247" s="29" t="e">
        <f t="shared" si="111"/>
        <v>#REF!</v>
      </c>
      <c r="FPS247" s="29" t="e">
        <f t="shared" si="111"/>
        <v>#REF!</v>
      </c>
      <c r="FPT247" s="29" t="e">
        <f t="shared" si="111"/>
        <v>#REF!</v>
      </c>
      <c r="FPU247" s="29" t="e">
        <f t="shared" si="111"/>
        <v>#REF!</v>
      </c>
      <c r="FPV247" s="29" t="e">
        <f t="shared" si="111"/>
        <v>#REF!</v>
      </c>
      <c r="FPW247" s="29" t="e">
        <f t="shared" si="111"/>
        <v>#REF!</v>
      </c>
      <c r="FPX247" s="29" t="e">
        <f t="shared" si="111"/>
        <v>#REF!</v>
      </c>
      <c r="FPY247" s="29" t="e">
        <f t="shared" ref="FPY247:FSJ247" si="112">FQC247&amp;FQD247</f>
        <v>#REF!</v>
      </c>
      <c r="FPZ247" s="29" t="e">
        <f t="shared" si="112"/>
        <v>#REF!</v>
      </c>
      <c r="FQA247" s="29" t="e">
        <f t="shared" si="112"/>
        <v>#REF!</v>
      </c>
      <c r="FQB247" s="29" t="e">
        <f t="shared" si="112"/>
        <v>#REF!</v>
      </c>
      <c r="FQC247" s="29" t="e">
        <f t="shared" si="112"/>
        <v>#REF!</v>
      </c>
      <c r="FQD247" s="29" t="e">
        <f t="shared" si="112"/>
        <v>#REF!</v>
      </c>
      <c r="FQE247" s="29" t="e">
        <f t="shared" si="112"/>
        <v>#REF!</v>
      </c>
      <c r="FQF247" s="29" t="e">
        <f t="shared" si="112"/>
        <v>#REF!</v>
      </c>
      <c r="FQG247" s="29" t="e">
        <f t="shared" si="112"/>
        <v>#REF!</v>
      </c>
      <c r="FQH247" s="29" t="e">
        <f t="shared" si="112"/>
        <v>#REF!</v>
      </c>
      <c r="FQI247" s="29" t="e">
        <f t="shared" si="112"/>
        <v>#REF!</v>
      </c>
      <c r="FQJ247" s="29" t="e">
        <f t="shared" si="112"/>
        <v>#REF!</v>
      </c>
      <c r="FQK247" s="29" t="e">
        <f t="shared" si="112"/>
        <v>#REF!</v>
      </c>
      <c r="FQL247" s="29" t="e">
        <f t="shared" si="112"/>
        <v>#REF!</v>
      </c>
      <c r="FQM247" s="29" t="e">
        <f t="shared" si="112"/>
        <v>#REF!</v>
      </c>
      <c r="FQN247" s="29" t="e">
        <f t="shared" si="112"/>
        <v>#REF!</v>
      </c>
      <c r="FQO247" s="29" t="e">
        <f t="shared" si="112"/>
        <v>#REF!</v>
      </c>
      <c r="FQP247" s="29" t="e">
        <f t="shared" si="112"/>
        <v>#REF!</v>
      </c>
      <c r="FQQ247" s="29" t="e">
        <f t="shared" si="112"/>
        <v>#REF!</v>
      </c>
      <c r="FQR247" s="29" t="e">
        <f t="shared" si="112"/>
        <v>#REF!</v>
      </c>
      <c r="FQS247" s="29" t="e">
        <f t="shared" si="112"/>
        <v>#REF!</v>
      </c>
      <c r="FQT247" s="29" t="e">
        <f t="shared" si="112"/>
        <v>#REF!</v>
      </c>
      <c r="FQU247" s="29" t="e">
        <f t="shared" si="112"/>
        <v>#REF!</v>
      </c>
      <c r="FQV247" s="29" t="e">
        <f t="shared" si="112"/>
        <v>#REF!</v>
      </c>
      <c r="FQW247" s="29" t="e">
        <f t="shared" si="112"/>
        <v>#REF!</v>
      </c>
      <c r="FQX247" s="29" t="e">
        <f t="shared" si="112"/>
        <v>#REF!</v>
      </c>
      <c r="FQY247" s="29" t="e">
        <f t="shared" si="112"/>
        <v>#REF!</v>
      </c>
      <c r="FQZ247" s="29" t="e">
        <f t="shared" si="112"/>
        <v>#REF!</v>
      </c>
      <c r="FRA247" s="29" t="e">
        <f t="shared" si="112"/>
        <v>#REF!</v>
      </c>
      <c r="FRB247" s="29" t="e">
        <f t="shared" si="112"/>
        <v>#REF!</v>
      </c>
      <c r="FRC247" s="29" t="e">
        <f t="shared" si="112"/>
        <v>#REF!</v>
      </c>
      <c r="FRD247" s="29" t="e">
        <f t="shared" si="112"/>
        <v>#REF!</v>
      </c>
      <c r="FRE247" s="29" t="e">
        <f t="shared" si="112"/>
        <v>#REF!</v>
      </c>
      <c r="FRF247" s="29" t="e">
        <f t="shared" si="112"/>
        <v>#REF!</v>
      </c>
      <c r="FRG247" s="29" t="e">
        <f t="shared" si="112"/>
        <v>#REF!</v>
      </c>
      <c r="FRH247" s="29" t="e">
        <f t="shared" si="112"/>
        <v>#REF!</v>
      </c>
      <c r="FRI247" s="29" t="e">
        <f t="shared" si="112"/>
        <v>#REF!</v>
      </c>
      <c r="FRJ247" s="29" t="e">
        <f t="shared" si="112"/>
        <v>#REF!</v>
      </c>
      <c r="FRK247" s="29" t="e">
        <f t="shared" si="112"/>
        <v>#REF!</v>
      </c>
      <c r="FRL247" s="29" t="e">
        <f t="shared" si="112"/>
        <v>#REF!</v>
      </c>
      <c r="FRM247" s="29" t="e">
        <f t="shared" si="112"/>
        <v>#REF!</v>
      </c>
      <c r="FRN247" s="29" t="e">
        <f t="shared" si="112"/>
        <v>#REF!</v>
      </c>
      <c r="FRO247" s="29" t="e">
        <f t="shared" si="112"/>
        <v>#REF!</v>
      </c>
      <c r="FRP247" s="29" t="e">
        <f t="shared" si="112"/>
        <v>#REF!</v>
      </c>
      <c r="FRQ247" s="29" t="e">
        <f t="shared" si="112"/>
        <v>#REF!</v>
      </c>
      <c r="FRR247" s="29" t="e">
        <f t="shared" si="112"/>
        <v>#REF!</v>
      </c>
      <c r="FRS247" s="29" t="e">
        <f t="shared" si="112"/>
        <v>#REF!</v>
      </c>
      <c r="FRT247" s="29" t="e">
        <f t="shared" si="112"/>
        <v>#REF!</v>
      </c>
      <c r="FRU247" s="29" t="e">
        <f t="shared" si="112"/>
        <v>#REF!</v>
      </c>
      <c r="FRV247" s="29" t="e">
        <f t="shared" si="112"/>
        <v>#REF!</v>
      </c>
      <c r="FRW247" s="29" t="e">
        <f t="shared" si="112"/>
        <v>#REF!</v>
      </c>
      <c r="FRX247" s="29" t="e">
        <f t="shared" si="112"/>
        <v>#REF!</v>
      </c>
      <c r="FRY247" s="29" t="e">
        <f t="shared" si="112"/>
        <v>#REF!</v>
      </c>
      <c r="FRZ247" s="29" t="e">
        <f t="shared" si="112"/>
        <v>#REF!</v>
      </c>
      <c r="FSA247" s="29" t="e">
        <f t="shared" si="112"/>
        <v>#REF!</v>
      </c>
      <c r="FSB247" s="29" t="e">
        <f t="shared" si="112"/>
        <v>#REF!</v>
      </c>
      <c r="FSC247" s="29" t="e">
        <f t="shared" si="112"/>
        <v>#REF!</v>
      </c>
      <c r="FSD247" s="29" t="e">
        <f t="shared" si="112"/>
        <v>#REF!</v>
      </c>
      <c r="FSE247" s="29" t="e">
        <f t="shared" si="112"/>
        <v>#REF!</v>
      </c>
      <c r="FSF247" s="29" t="e">
        <f t="shared" si="112"/>
        <v>#REF!</v>
      </c>
      <c r="FSG247" s="29" t="e">
        <f t="shared" si="112"/>
        <v>#REF!</v>
      </c>
      <c r="FSH247" s="29" t="e">
        <f t="shared" si="112"/>
        <v>#REF!</v>
      </c>
      <c r="FSI247" s="29" t="e">
        <f t="shared" si="112"/>
        <v>#REF!</v>
      </c>
      <c r="FSJ247" s="29" t="e">
        <f t="shared" si="112"/>
        <v>#REF!</v>
      </c>
      <c r="FSK247" s="29" t="e">
        <f t="shared" ref="FSK247:FUV247" si="113">FSO247&amp;FSP247</f>
        <v>#REF!</v>
      </c>
      <c r="FSL247" s="29" t="e">
        <f t="shared" si="113"/>
        <v>#REF!</v>
      </c>
      <c r="FSM247" s="29" t="e">
        <f t="shared" si="113"/>
        <v>#REF!</v>
      </c>
      <c r="FSN247" s="29" t="e">
        <f t="shared" si="113"/>
        <v>#REF!</v>
      </c>
      <c r="FSO247" s="29" t="e">
        <f t="shared" si="113"/>
        <v>#REF!</v>
      </c>
      <c r="FSP247" s="29" t="e">
        <f t="shared" si="113"/>
        <v>#REF!</v>
      </c>
      <c r="FSQ247" s="29" t="e">
        <f t="shared" si="113"/>
        <v>#REF!</v>
      </c>
      <c r="FSR247" s="29" t="e">
        <f t="shared" si="113"/>
        <v>#REF!</v>
      </c>
      <c r="FSS247" s="29" t="e">
        <f t="shared" si="113"/>
        <v>#REF!</v>
      </c>
      <c r="FST247" s="29" t="e">
        <f t="shared" si="113"/>
        <v>#REF!</v>
      </c>
      <c r="FSU247" s="29" t="e">
        <f t="shared" si="113"/>
        <v>#REF!</v>
      </c>
      <c r="FSV247" s="29" t="e">
        <f t="shared" si="113"/>
        <v>#REF!</v>
      </c>
      <c r="FSW247" s="29" t="e">
        <f t="shared" si="113"/>
        <v>#REF!</v>
      </c>
      <c r="FSX247" s="29" t="e">
        <f t="shared" si="113"/>
        <v>#REF!</v>
      </c>
      <c r="FSY247" s="29" t="e">
        <f t="shared" si="113"/>
        <v>#REF!</v>
      </c>
      <c r="FSZ247" s="29" t="e">
        <f t="shared" si="113"/>
        <v>#REF!</v>
      </c>
      <c r="FTA247" s="29" t="e">
        <f t="shared" si="113"/>
        <v>#REF!</v>
      </c>
      <c r="FTB247" s="29" t="e">
        <f t="shared" si="113"/>
        <v>#REF!</v>
      </c>
      <c r="FTC247" s="29" t="e">
        <f t="shared" si="113"/>
        <v>#REF!</v>
      </c>
      <c r="FTD247" s="29" t="e">
        <f t="shared" si="113"/>
        <v>#REF!</v>
      </c>
      <c r="FTE247" s="29" t="e">
        <f t="shared" si="113"/>
        <v>#REF!</v>
      </c>
      <c r="FTF247" s="29" t="e">
        <f t="shared" si="113"/>
        <v>#REF!</v>
      </c>
      <c r="FTG247" s="29" t="e">
        <f t="shared" si="113"/>
        <v>#REF!</v>
      </c>
      <c r="FTH247" s="29" t="e">
        <f t="shared" si="113"/>
        <v>#REF!</v>
      </c>
      <c r="FTI247" s="29" t="e">
        <f t="shared" si="113"/>
        <v>#REF!</v>
      </c>
      <c r="FTJ247" s="29" t="e">
        <f t="shared" si="113"/>
        <v>#REF!</v>
      </c>
      <c r="FTK247" s="29" t="e">
        <f t="shared" si="113"/>
        <v>#REF!</v>
      </c>
      <c r="FTL247" s="29" t="e">
        <f t="shared" si="113"/>
        <v>#REF!</v>
      </c>
      <c r="FTM247" s="29" t="e">
        <f t="shared" si="113"/>
        <v>#REF!</v>
      </c>
      <c r="FTN247" s="29" t="e">
        <f t="shared" si="113"/>
        <v>#REF!</v>
      </c>
      <c r="FTO247" s="29" t="e">
        <f t="shared" si="113"/>
        <v>#REF!</v>
      </c>
      <c r="FTP247" s="29" t="e">
        <f t="shared" si="113"/>
        <v>#REF!</v>
      </c>
      <c r="FTQ247" s="29" t="e">
        <f t="shared" si="113"/>
        <v>#REF!</v>
      </c>
      <c r="FTR247" s="29" t="e">
        <f t="shared" si="113"/>
        <v>#REF!</v>
      </c>
      <c r="FTS247" s="29" t="e">
        <f t="shared" si="113"/>
        <v>#REF!</v>
      </c>
      <c r="FTT247" s="29" t="e">
        <f t="shared" si="113"/>
        <v>#REF!</v>
      </c>
      <c r="FTU247" s="29" t="e">
        <f t="shared" si="113"/>
        <v>#REF!</v>
      </c>
      <c r="FTV247" s="29" t="e">
        <f t="shared" si="113"/>
        <v>#REF!</v>
      </c>
      <c r="FTW247" s="29" t="e">
        <f t="shared" si="113"/>
        <v>#REF!</v>
      </c>
      <c r="FTX247" s="29" t="e">
        <f t="shared" si="113"/>
        <v>#REF!</v>
      </c>
      <c r="FTY247" s="29" t="e">
        <f t="shared" si="113"/>
        <v>#REF!</v>
      </c>
      <c r="FTZ247" s="29" t="e">
        <f t="shared" si="113"/>
        <v>#REF!</v>
      </c>
      <c r="FUA247" s="29" t="e">
        <f t="shared" si="113"/>
        <v>#REF!</v>
      </c>
      <c r="FUB247" s="29" t="e">
        <f t="shared" si="113"/>
        <v>#REF!</v>
      </c>
      <c r="FUC247" s="29" t="e">
        <f t="shared" si="113"/>
        <v>#REF!</v>
      </c>
      <c r="FUD247" s="29" t="e">
        <f t="shared" si="113"/>
        <v>#REF!</v>
      </c>
      <c r="FUE247" s="29" t="e">
        <f t="shared" si="113"/>
        <v>#REF!</v>
      </c>
      <c r="FUF247" s="29" t="e">
        <f t="shared" si="113"/>
        <v>#REF!</v>
      </c>
      <c r="FUG247" s="29" t="e">
        <f t="shared" si="113"/>
        <v>#REF!</v>
      </c>
      <c r="FUH247" s="29" t="e">
        <f t="shared" si="113"/>
        <v>#REF!</v>
      </c>
      <c r="FUI247" s="29" t="e">
        <f t="shared" si="113"/>
        <v>#REF!</v>
      </c>
      <c r="FUJ247" s="29" t="e">
        <f t="shared" si="113"/>
        <v>#REF!</v>
      </c>
      <c r="FUK247" s="29" t="e">
        <f t="shared" si="113"/>
        <v>#REF!</v>
      </c>
      <c r="FUL247" s="29" t="e">
        <f t="shared" si="113"/>
        <v>#REF!</v>
      </c>
      <c r="FUM247" s="29" t="e">
        <f t="shared" si="113"/>
        <v>#REF!</v>
      </c>
      <c r="FUN247" s="29" t="e">
        <f t="shared" si="113"/>
        <v>#REF!</v>
      </c>
      <c r="FUO247" s="29" t="e">
        <f t="shared" si="113"/>
        <v>#REF!</v>
      </c>
      <c r="FUP247" s="29" t="e">
        <f t="shared" si="113"/>
        <v>#REF!</v>
      </c>
      <c r="FUQ247" s="29" t="e">
        <f t="shared" si="113"/>
        <v>#REF!</v>
      </c>
      <c r="FUR247" s="29" t="e">
        <f t="shared" si="113"/>
        <v>#REF!</v>
      </c>
      <c r="FUS247" s="29" t="e">
        <f t="shared" si="113"/>
        <v>#REF!</v>
      </c>
      <c r="FUT247" s="29" t="e">
        <f t="shared" si="113"/>
        <v>#REF!</v>
      </c>
      <c r="FUU247" s="29" t="e">
        <f t="shared" si="113"/>
        <v>#REF!</v>
      </c>
      <c r="FUV247" s="29" t="e">
        <f t="shared" si="113"/>
        <v>#REF!</v>
      </c>
      <c r="FUW247" s="29" t="e">
        <f t="shared" ref="FUW247:FXH247" si="114">FVA247&amp;FVB247</f>
        <v>#REF!</v>
      </c>
      <c r="FUX247" s="29" t="e">
        <f t="shared" si="114"/>
        <v>#REF!</v>
      </c>
      <c r="FUY247" s="29" t="e">
        <f t="shared" si="114"/>
        <v>#REF!</v>
      </c>
      <c r="FUZ247" s="29" t="e">
        <f t="shared" si="114"/>
        <v>#REF!</v>
      </c>
      <c r="FVA247" s="29" t="e">
        <f t="shared" si="114"/>
        <v>#REF!</v>
      </c>
      <c r="FVB247" s="29" t="e">
        <f t="shared" si="114"/>
        <v>#REF!</v>
      </c>
      <c r="FVC247" s="29" t="e">
        <f t="shared" si="114"/>
        <v>#REF!</v>
      </c>
      <c r="FVD247" s="29" t="e">
        <f t="shared" si="114"/>
        <v>#REF!</v>
      </c>
      <c r="FVE247" s="29" t="e">
        <f t="shared" si="114"/>
        <v>#REF!</v>
      </c>
      <c r="FVF247" s="29" t="e">
        <f t="shared" si="114"/>
        <v>#REF!</v>
      </c>
      <c r="FVG247" s="29" t="e">
        <f t="shared" si="114"/>
        <v>#REF!</v>
      </c>
      <c r="FVH247" s="29" t="e">
        <f t="shared" si="114"/>
        <v>#REF!</v>
      </c>
      <c r="FVI247" s="29" t="e">
        <f t="shared" si="114"/>
        <v>#REF!</v>
      </c>
      <c r="FVJ247" s="29" t="e">
        <f t="shared" si="114"/>
        <v>#REF!</v>
      </c>
      <c r="FVK247" s="29" t="e">
        <f t="shared" si="114"/>
        <v>#REF!</v>
      </c>
      <c r="FVL247" s="29" t="e">
        <f t="shared" si="114"/>
        <v>#REF!</v>
      </c>
      <c r="FVM247" s="29" t="e">
        <f t="shared" si="114"/>
        <v>#REF!</v>
      </c>
      <c r="FVN247" s="29" t="e">
        <f t="shared" si="114"/>
        <v>#REF!</v>
      </c>
      <c r="FVO247" s="29" t="e">
        <f t="shared" si="114"/>
        <v>#REF!</v>
      </c>
      <c r="FVP247" s="29" t="e">
        <f t="shared" si="114"/>
        <v>#REF!</v>
      </c>
      <c r="FVQ247" s="29" t="e">
        <f t="shared" si="114"/>
        <v>#REF!</v>
      </c>
      <c r="FVR247" s="29" t="e">
        <f t="shared" si="114"/>
        <v>#REF!</v>
      </c>
      <c r="FVS247" s="29" t="e">
        <f t="shared" si="114"/>
        <v>#REF!</v>
      </c>
      <c r="FVT247" s="29" t="e">
        <f t="shared" si="114"/>
        <v>#REF!</v>
      </c>
      <c r="FVU247" s="29" t="e">
        <f t="shared" si="114"/>
        <v>#REF!</v>
      </c>
      <c r="FVV247" s="29" t="e">
        <f t="shared" si="114"/>
        <v>#REF!</v>
      </c>
      <c r="FVW247" s="29" t="e">
        <f t="shared" si="114"/>
        <v>#REF!</v>
      </c>
      <c r="FVX247" s="29" t="e">
        <f t="shared" si="114"/>
        <v>#REF!</v>
      </c>
      <c r="FVY247" s="29" t="e">
        <f t="shared" si="114"/>
        <v>#REF!</v>
      </c>
      <c r="FVZ247" s="29" t="e">
        <f t="shared" si="114"/>
        <v>#REF!</v>
      </c>
      <c r="FWA247" s="29" t="e">
        <f t="shared" si="114"/>
        <v>#REF!</v>
      </c>
      <c r="FWB247" s="29" t="e">
        <f t="shared" si="114"/>
        <v>#REF!</v>
      </c>
      <c r="FWC247" s="29" t="e">
        <f t="shared" si="114"/>
        <v>#REF!</v>
      </c>
      <c r="FWD247" s="29" t="e">
        <f t="shared" si="114"/>
        <v>#REF!</v>
      </c>
      <c r="FWE247" s="29" t="e">
        <f t="shared" si="114"/>
        <v>#REF!</v>
      </c>
      <c r="FWF247" s="29" t="e">
        <f t="shared" si="114"/>
        <v>#REF!</v>
      </c>
      <c r="FWG247" s="29" t="e">
        <f t="shared" si="114"/>
        <v>#REF!</v>
      </c>
      <c r="FWH247" s="29" t="e">
        <f t="shared" si="114"/>
        <v>#REF!</v>
      </c>
      <c r="FWI247" s="29" t="e">
        <f t="shared" si="114"/>
        <v>#REF!</v>
      </c>
      <c r="FWJ247" s="29" t="e">
        <f t="shared" si="114"/>
        <v>#REF!</v>
      </c>
      <c r="FWK247" s="29" t="e">
        <f t="shared" si="114"/>
        <v>#REF!</v>
      </c>
      <c r="FWL247" s="29" t="e">
        <f t="shared" si="114"/>
        <v>#REF!</v>
      </c>
      <c r="FWM247" s="29" t="e">
        <f t="shared" si="114"/>
        <v>#REF!</v>
      </c>
      <c r="FWN247" s="29" t="e">
        <f t="shared" si="114"/>
        <v>#REF!</v>
      </c>
      <c r="FWO247" s="29" t="e">
        <f t="shared" si="114"/>
        <v>#REF!</v>
      </c>
      <c r="FWP247" s="29" t="e">
        <f t="shared" si="114"/>
        <v>#REF!</v>
      </c>
      <c r="FWQ247" s="29" t="e">
        <f t="shared" si="114"/>
        <v>#REF!</v>
      </c>
      <c r="FWR247" s="29" t="e">
        <f t="shared" si="114"/>
        <v>#REF!</v>
      </c>
      <c r="FWS247" s="29" t="e">
        <f t="shared" si="114"/>
        <v>#REF!</v>
      </c>
      <c r="FWT247" s="29" t="e">
        <f t="shared" si="114"/>
        <v>#REF!</v>
      </c>
      <c r="FWU247" s="29" t="e">
        <f t="shared" si="114"/>
        <v>#REF!</v>
      </c>
      <c r="FWV247" s="29" t="e">
        <f t="shared" si="114"/>
        <v>#REF!</v>
      </c>
      <c r="FWW247" s="29" t="e">
        <f t="shared" si="114"/>
        <v>#REF!</v>
      </c>
      <c r="FWX247" s="29" t="e">
        <f t="shared" si="114"/>
        <v>#REF!</v>
      </c>
      <c r="FWY247" s="29" t="e">
        <f t="shared" si="114"/>
        <v>#REF!</v>
      </c>
      <c r="FWZ247" s="29" t="e">
        <f t="shared" si="114"/>
        <v>#REF!</v>
      </c>
      <c r="FXA247" s="29" t="e">
        <f t="shared" si="114"/>
        <v>#REF!</v>
      </c>
      <c r="FXB247" s="29" t="e">
        <f t="shared" si="114"/>
        <v>#REF!</v>
      </c>
      <c r="FXC247" s="29" t="e">
        <f t="shared" si="114"/>
        <v>#REF!</v>
      </c>
      <c r="FXD247" s="29" t="e">
        <f t="shared" si="114"/>
        <v>#REF!</v>
      </c>
      <c r="FXE247" s="29" t="e">
        <f t="shared" si="114"/>
        <v>#REF!</v>
      </c>
      <c r="FXF247" s="29" t="e">
        <f t="shared" si="114"/>
        <v>#REF!</v>
      </c>
      <c r="FXG247" s="29" t="e">
        <f t="shared" si="114"/>
        <v>#REF!</v>
      </c>
      <c r="FXH247" s="29" t="e">
        <f t="shared" si="114"/>
        <v>#REF!</v>
      </c>
      <c r="FXI247" s="29" t="e">
        <f t="shared" ref="FXI247:FZT247" si="115">FXM247&amp;FXN247</f>
        <v>#REF!</v>
      </c>
      <c r="FXJ247" s="29" t="e">
        <f t="shared" si="115"/>
        <v>#REF!</v>
      </c>
      <c r="FXK247" s="29" t="e">
        <f t="shared" si="115"/>
        <v>#REF!</v>
      </c>
      <c r="FXL247" s="29" t="e">
        <f t="shared" si="115"/>
        <v>#REF!</v>
      </c>
      <c r="FXM247" s="29" t="e">
        <f t="shared" si="115"/>
        <v>#REF!</v>
      </c>
      <c r="FXN247" s="29" t="e">
        <f t="shared" si="115"/>
        <v>#REF!</v>
      </c>
      <c r="FXO247" s="29" t="e">
        <f t="shared" si="115"/>
        <v>#REF!</v>
      </c>
      <c r="FXP247" s="29" t="e">
        <f t="shared" si="115"/>
        <v>#REF!</v>
      </c>
      <c r="FXQ247" s="29" t="e">
        <f t="shared" si="115"/>
        <v>#REF!</v>
      </c>
      <c r="FXR247" s="29" t="e">
        <f t="shared" si="115"/>
        <v>#REF!</v>
      </c>
      <c r="FXS247" s="29" t="e">
        <f t="shared" si="115"/>
        <v>#REF!</v>
      </c>
      <c r="FXT247" s="29" t="e">
        <f t="shared" si="115"/>
        <v>#REF!</v>
      </c>
      <c r="FXU247" s="29" t="e">
        <f t="shared" si="115"/>
        <v>#REF!</v>
      </c>
      <c r="FXV247" s="29" t="e">
        <f t="shared" si="115"/>
        <v>#REF!</v>
      </c>
      <c r="FXW247" s="29" t="e">
        <f t="shared" si="115"/>
        <v>#REF!</v>
      </c>
      <c r="FXX247" s="29" t="e">
        <f t="shared" si="115"/>
        <v>#REF!</v>
      </c>
      <c r="FXY247" s="29" t="e">
        <f t="shared" si="115"/>
        <v>#REF!</v>
      </c>
      <c r="FXZ247" s="29" t="e">
        <f t="shared" si="115"/>
        <v>#REF!</v>
      </c>
      <c r="FYA247" s="29" t="e">
        <f t="shared" si="115"/>
        <v>#REF!</v>
      </c>
      <c r="FYB247" s="29" t="e">
        <f t="shared" si="115"/>
        <v>#REF!</v>
      </c>
      <c r="FYC247" s="29" t="e">
        <f t="shared" si="115"/>
        <v>#REF!</v>
      </c>
      <c r="FYD247" s="29" t="e">
        <f t="shared" si="115"/>
        <v>#REF!</v>
      </c>
      <c r="FYE247" s="29" t="e">
        <f t="shared" si="115"/>
        <v>#REF!</v>
      </c>
      <c r="FYF247" s="29" t="e">
        <f t="shared" si="115"/>
        <v>#REF!</v>
      </c>
      <c r="FYG247" s="29" t="e">
        <f t="shared" si="115"/>
        <v>#REF!</v>
      </c>
      <c r="FYH247" s="29" t="e">
        <f t="shared" si="115"/>
        <v>#REF!</v>
      </c>
      <c r="FYI247" s="29" t="e">
        <f t="shared" si="115"/>
        <v>#REF!</v>
      </c>
      <c r="FYJ247" s="29" t="e">
        <f t="shared" si="115"/>
        <v>#REF!</v>
      </c>
      <c r="FYK247" s="29" t="e">
        <f t="shared" si="115"/>
        <v>#REF!</v>
      </c>
      <c r="FYL247" s="29" t="e">
        <f t="shared" si="115"/>
        <v>#REF!</v>
      </c>
      <c r="FYM247" s="29" t="e">
        <f t="shared" si="115"/>
        <v>#REF!</v>
      </c>
      <c r="FYN247" s="29" t="e">
        <f t="shared" si="115"/>
        <v>#REF!</v>
      </c>
      <c r="FYO247" s="29" t="e">
        <f t="shared" si="115"/>
        <v>#REF!</v>
      </c>
      <c r="FYP247" s="29" t="e">
        <f t="shared" si="115"/>
        <v>#REF!</v>
      </c>
      <c r="FYQ247" s="29" t="e">
        <f t="shared" si="115"/>
        <v>#REF!</v>
      </c>
      <c r="FYR247" s="29" t="e">
        <f t="shared" si="115"/>
        <v>#REF!</v>
      </c>
      <c r="FYS247" s="29" t="e">
        <f t="shared" si="115"/>
        <v>#REF!</v>
      </c>
      <c r="FYT247" s="29" t="e">
        <f t="shared" si="115"/>
        <v>#REF!</v>
      </c>
      <c r="FYU247" s="29" t="e">
        <f t="shared" si="115"/>
        <v>#REF!</v>
      </c>
      <c r="FYV247" s="29" t="e">
        <f t="shared" si="115"/>
        <v>#REF!</v>
      </c>
      <c r="FYW247" s="29" t="e">
        <f t="shared" si="115"/>
        <v>#REF!</v>
      </c>
      <c r="FYX247" s="29" t="e">
        <f t="shared" si="115"/>
        <v>#REF!</v>
      </c>
      <c r="FYY247" s="29" t="e">
        <f t="shared" si="115"/>
        <v>#REF!</v>
      </c>
      <c r="FYZ247" s="29" t="e">
        <f t="shared" si="115"/>
        <v>#REF!</v>
      </c>
      <c r="FZA247" s="29" t="e">
        <f t="shared" si="115"/>
        <v>#REF!</v>
      </c>
      <c r="FZB247" s="29" t="e">
        <f t="shared" si="115"/>
        <v>#REF!</v>
      </c>
      <c r="FZC247" s="29" t="e">
        <f t="shared" si="115"/>
        <v>#REF!</v>
      </c>
      <c r="FZD247" s="29" t="e">
        <f t="shared" si="115"/>
        <v>#REF!</v>
      </c>
      <c r="FZE247" s="29" t="e">
        <f t="shared" si="115"/>
        <v>#REF!</v>
      </c>
      <c r="FZF247" s="29" t="e">
        <f t="shared" si="115"/>
        <v>#REF!</v>
      </c>
      <c r="FZG247" s="29" t="e">
        <f t="shared" si="115"/>
        <v>#REF!</v>
      </c>
      <c r="FZH247" s="29" t="e">
        <f t="shared" si="115"/>
        <v>#REF!</v>
      </c>
      <c r="FZI247" s="29" t="e">
        <f t="shared" si="115"/>
        <v>#REF!</v>
      </c>
      <c r="FZJ247" s="29" t="e">
        <f t="shared" si="115"/>
        <v>#REF!</v>
      </c>
      <c r="FZK247" s="29" t="e">
        <f t="shared" si="115"/>
        <v>#REF!</v>
      </c>
      <c r="FZL247" s="29" t="e">
        <f t="shared" si="115"/>
        <v>#REF!</v>
      </c>
      <c r="FZM247" s="29" t="e">
        <f t="shared" si="115"/>
        <v>#REF!</v>
      </c>
      <c r="FZN247" s="29" t="e">
        <f t="shared" si="115"/>
        <v>#REF!</v>
      </c>
      <c r="FZO247" s="29" t="e">
        <f t="shared" si="115"/>
        <v>#REF!</v>
      </c>
      <c r="FZP247" s="29" t="e">
        <f t="shared" si="115"/>
        <v>#REF!</v>
      </c>
      <c r="FZQ247" s="29" t="e">
        <f t="shared" si="115"/>
        <v>#REF!</v>
      </c>
      <c r="FZR247" s="29" t="e">
        <f t="shared" si="115"/>
        <v>#REF!</v>
      </c>
      <c r="FZS247" s="29" t="e">
        <f t="shared" si="115"/>
        <v>#REF!</v>
      </c>
      <c r="FZT247" s="29" t="e">
        <f t="shared" si="115"/>
        <v>#REF!</v>
      </c>
      <c r="FZU247" s="29" t="e">
        <f t="shared" ref="FZU247:GCF247" si="116">FZY247&amp;FZZ247</f>
        <v>#REF!</v>
      </c>
      <c r="FZV247" s="29" t="e">
        <f t="shared" si="116"/>
        <v>#REF!</v>
      </c>
      <c r="FZW247" s="29" t="e">
        <f t="shared" si="116"/>
        <v>#REF!</v>
      </c>
      <c r="FZX247" s="29" t="e">
        <f t="shared" si="116"/>
        <v>#REF!</v>
      </c>
      <c r="FZY247" s="29" t="e">
        <f t="shared" si="116"/>
        <v>#REF!</v>
      </c>
      <c r="FZZ247" s="29" t="e">
        <f t="shared" si="116"/>
        <v>#REF!</v>
      </c>
      <c r="GAA247" s="29" t="e">
        <f t="shared" si="116"/>
        <v>#REF!</v>
      </c>
      <c r="GAB247" s="29" t="e">
        <f t="shared" si="116"/>
        <v>#REF!</v>
      </c>
      <c r="GAC247" s="29" t="e">
        <f t="shared" si="116"/>
        <v>#REF!</v>
      </c>
      <c r="GAD247" s="29" t="e">
        <f t="shared" si="116"/>
        <v>#REF!</v>
      </c>
      <c r="GAE247" s="29" t="e">
        <f t="shared" si="116"/>
        <v>#REF!</v>
      </c>
      <c r="GAF247" s="29" t="e">
        <f t="shared" si="116"/>
        <v>#REF!</v>
      </c>
      <c r="GAG247" s="29" t="e">
        <f t="shared" si="116"/>
        <v>#REF!</v>
      </c>
      <c r="GAH247" s="29" t="e">
        <f t="shared" si="116"/>
        <v>#REF!</v>
      </c>
      <c r="GAI247" s="29" t="e">
        <f t="shared" si="116"/>
        <v>#REF!</v>
      </c>
      <c r="GAJ247" s="29" t="e">
        <f t="shared" si="116"/>
        <v>#REF!</v>
      </c>
      <c r="GAK247" s="29" t="e">
        <f t="shared" si="116"/>
        <v>#REF!</v>
      </c>
      <c r="GAL247" s="29" t="e">
        <f t="shared" si="116"/>
        <v>#REF!</v>
      </c>
      <c r="GAM247" s="29" t="e">
        <f t="shared" si="116"/>
        <v>#REF!</v>
      </c>
      <c r="GAN247" s="29" t="e">
        <f t="shared" si="116"/>
        <v>#REF!</v>
      </c>
      <c r="GAO247" s="29" t="e">
        <f t="shared" si="116"/>
        <v>#REF!</v>
      </c>
      <c r="GAP247" s="29" t="e">
        <f t="shared" si="116"/>
        <v>#REF!</v>
      </c>
      <c r="GAQ247" s="29" t="e">
        <f t="shared" si="116"/>
        <v>#REF!</v>
      </c>
      <c r="GAR247" s="29" t="e">
        <f t="shared" si="116"/>
        <v>#REF!</v>
      </c>
      <c r="GAS247" s="29" t="e">
        <f t="shared" si="116"/>
        <v>#REF!</v>
      </c>
      <c r="GAT247" s="29" t="e">
        <f t="shared" si="116"/>
        <v>#REF!</v>
      </c>
      <c r="GAU247" s="29" t="e">
        <f t="shared" si="116"/>
        <v>#REF!</v>
      </c>
      <c r="GAV247" s="29" t="e">
        <f t="shared" si="116"/>
        <v>#REF!</v>
      </c>
      <c r="GAW247" s="29" t="e">
        <f t="shared" si="116"/>
        <v>#REF!</v>
      </c>
      <c r="GAX247" s="29" t="e">
        <f t="shared" si="116"/>
        <v>#REF!</v>
      </c>
      <c r="GAY247" s="29" t="e">
        <f t="shared" si="116"/>
        <v>#REF!</v>
      </c>
      <c r="GAZ247" s="29" t="e">
        <f t="shared" si="116"/>
        <v>#REF!</v>
      </c>
      <c r="GBA247" s="29" t="e">
        <f t="shared" si="116"/>
        <v>#REF!</v>
      </c>
      <c r="GBB247" s="29" t="e">
        <f t="shared" si="116"/>
        <v>#REF!</v>
      </c>
      <c r="GBC247" s="29" t="e">
        <f t="shared" si="116"/>
        <v>#REF!</v>
      </c>
      <c r="GBD247" s="29" t="e">
        <f t="shared" si="116"/>
        <v>#REF!</v>
      </c>
      <c r="GBE247" s="29" t="e">
        <f t="shared" si="116"/>
        <v>#REF!</v>
      </c>
      <c r="GBF247" s="29" t="e">
        <f t="shared" si="116"/>
        <v>#REF!</v>
      </c>
      <c r="GBG247" s="29" t="e">
        <f t="shared" si="116"/>
        <v>#REF!</v>
      </c>
      <c r="GBH247" s="29" t="e">
        <f t="shared" si="116"/>
        <v>#REF!</v>
      </c>
      <c r="GBI247" s="29" t="e">
        <f t="shared" si="116"/>
        <v>#REF!</v>
      </c>
      <c r="GBJ247" s="29" t="e">
        <f t="shared" si="116"/>
        <v>#REF!</v>
      </c>
      <c r="GBK247" s="29" t="e">
        <f t="shared" si="116"/>
        <v>#REF!</v>
      </c>
      <c r="GBL247" s="29" t="e">
        <f t="shared" si="116"/>
        <v>#REF!</v>
      </c>
      <c r="GBM247" s="29" t="e">
        <f t="shared" si="116"/>
        <v>#REF!</v>
      </c>
      <c r="GBN247" s="29" t="e">
        <f t="shared" si="116"/>
        <v>#REF!</v>
      </c>
      <c r="GBO247" s="29" t="e">
        <f t="shared" si="116"/>
        <v>#REF!</v>
      </c>
      <c r="GBP247" s="29" t="e">
        <f t="shared" si="116"/>
        <v>#REF!</v>
      </c>
      <c r="GBQ247" s="29" t="e">
        <f t="shared" si="116"/>
        <v>#REF!</v>
      </c>
      <c r="GBR247" s="29" t="e">
        <f t="shared" si="116"/>
        <v>#REF!</v>
      </c>
      <c r="GBS247" s="29" t="e">
        <f t="shared" si="116"/>
        <v>#REF!</v>
      </c>
      <c r="GBT247" s="29" t="e">
        <f t="shared" si="116"/>
        <v>#REF!</v>
      </c>
      <c r="GBU247" s="29" t="e">
        <f t="shared" si="116"/>
        <v>#REF!</v>
      </c>
      <c r="GBV247" s="29" t="e">
        <f t="shared" si="116"/>
        <v>#REF!</v>
      </c>
      <c r="GBW247" s="29" t="e">
        <f t="shared" si="116"/>
        <v>#REF!</v>
      </c>
      <c r="GBX247" s="29" t="e">
        <f t="shared" si="116"/>
        <v>#REF!</v>
      </c>
      <c r="GBY247" s="29" t="e">
        <f t="shared" si="116"/>
        <v>#REF!</v>
      </c>
      <c r="GBZ247" s="29" t="e">
        <f t="shared" si="116"/>
        <v>#REF!</v>
      </c>
      <c r="GCA247" s="29" t="e">
        <f t="shared" si="116"/>
        <v>#REF!</v>
      </c>
      <c r="GCB247" s="29" t="e">
        <f t="shared" si="116"/>
        <v>#REF!</v>
      </c>
      <c r="GCC247" s="29" t="e">
        <f t="shared" si="116"/>
        <v>#REF!</v>
      </c>
      <c r="GCD247" s="29" t="e">
        <f t="shared" si="116"/>
        <v>#REF!</v>
      </c>
      <c r="GCE247" s="29" t="e">
        <f t="shared" si="116"/>
        <v>#REF!</v>
      </c>
      <c r="GCF247" s="29" t="e">
        <f t="shared" si="116"/>
        <v>#REF!</v>
      </c>
      <c r="GCG247" s="29" t="e">
        <f t="shared" ref="GCG247:GER247" si="117">GCK247&amp;GCL247</f>
        <v>#REF!</v>
      </c>
      <c r="GCH247" s="29" t="e">
        <f t="shared" si="117"/>
        <v>#REF!</v>
      </c>
      <c r="GCI247" s="29" t="e">
        <f t="shared" si="117"/>
        <v>#REF!</v>
      </c>
      <c r="GCJ247" s="29" t="e">
        <f t="shared" si="117"/>
        <v>#REF!</v>
      </c>
      <c r="GCK247" s="29" t="e">
        <f t="shared" si="117"/>
        <v>#REF!</v>
      </c>
      <c r="GCL247" s="29" t="e">
        <f t="shared" si="117"/>
        <v>#REF!</v>
      </c>
      <c r="GCM247" s="29" t="e">
        <f t="shared" si="117"/>
        <v>#REF!</v>
      </c>
      <c r="GCN247" s="29" t="e">
        <f t="shared" si="117"/>
        <v>#REF!</v>
      </c>
      <c r="GCO247" s="29" t="e">
        <f t="shared" si="117"/>
        <v>#REF!</v>
      </c>
      <c r="GCP247" s="29" t="e">
        <f t="shared" si="117"/>
        <v>#REF!</v>
      </c>
      <c r="GCQ247" s="29" t="e">
        <f t="shared" si="117"/>
        <v>#REF!</v>
      </c>
      <c r="GCR247" s="29" t="e">
        <f t="shared" si="117"/>
        <v>#REF!</v>
      </c>
      <c r="GCS247" s="29" t="e">
        <f t="shared" si="117"/>
        <v>#REF!</v>
      </c>
      <c r="GCT247" s="29" t="e">
        <f t="shared" si="117"/>
        <v>#REF!</v>
      </c>
      <c r="GCU247" s="29" t="e">
        <f t="shared" si="117"/>
        <v>#REF!</v>
      </c>
      <c r="GCV247" s="29" t="e">
        <f t="shared" si="117"/>
        <v>#REF!</v>
      </c>
      <c r="GCW247" s="29" t="e">
        <f t="shared" si="117"/>
        <v>#REF!</v>
      </c>
      <c r="GCX247" s="29" t="e">
        <f t="shared" si="117"/>
        <v>#REF!</v>
      </c>
      <c r="GCY247" s="29" t="e">
        <f t="shared" si="117"/>
        <v>#REF!</v>
      </c>
      <c r="GCZ247" s="29" t="e">
        <f t="shared" si="117"/>
        <v>#REF!</v>
      </c>
      <c r="GDA247" s="29" t="e">
        <f t="shared" si="117"/>
        <v>#REF!</v>
      </c>
      <c r="GDB247" s="29" t="e">
        <f t="shared" si="117"/>
        <v>#REF!</v>
      </c>
      <c r="GDC247" s="29" t="e">
        <f t="shared" si="117"/>
        <v>#REF!</v>
      </c>
      <c r="GDD247" s="29" t="e">
        <f t="shared" si="117"/>
        <v>#REF!</v>
      </c>
      <c r="GDE247" s="29" t="e">
        <f t="shared" si="117"/>
        <v>#REF!</v>
      </c>
      <c r="GDF247" s="29" t="e">
        <f t="shared" si="117"/>
        <v>#REF!</v>
      </c>
      <c r="GDG247" s="29" t="e">
        <f t="shared" si="117"/>
        <v>#REF!</v>
      </c>
      <c r="GDH247" s="29" t="e">
        <f t="shared" si="117"/>
        <v>#REF!</v>
      </c>
      <c r="GDI247" s="29" t="e">
        <f t="shared" si="117"/>
        <v>#REF!</v>
      </c>
      <c r="GDJ247" s="29" t="e">
        <f t="shared" si="117"/>
        <v>#REF!</v>
      </c>
      <c r="GDK247" s="29" t="e">
        <f t="shared" si="117"/>
        <v>#REF!</v>
      </c>
      <c r="GDL247" s="29" t="e">
        <f t="shared" si="117"/>
        <v>#REF!</v>
      </c>
      <c r="GDM247" s="29" t="e">
        <f t="shared" si="117"/>
        <v>#REF!</v>
      </c>
      <c r="GDN247" s="29" t="e">
        <f t="shared" si="117"/>
        <v>#REF!</v>
      </c>
      <c r="GDO247" s="29" t="e">
        <f t="shared" si="117"/>
        <v>#REF!</v>
      </c>
      <c r="GDP247" s="29" t="e">
        <f t="shared" si="117"/>
        <v>#REF!</v>
      </c>
      <c r="GDQ247" s="29" t="e">
        <f t="shared" si="117"/>
        <v>#REF!</v>
      </c>
      <c r="GDR247" s="29" t="e">
        <f t="shared" si="117"/>
        <v>#REF!</v>
      </c>
      <c r="GDS247" s="29" t="e">
        <f t="shared" si="117"/>
        <v>#REF!</v>
      </c>
      <c r="GDT247" s="29" t="e">
        <f t="shared" si="117"/>
        <v>#REF!</v>
      </c>
      <c r="GDU247" s="29" t="e">
        <f t="shared" si="117"/>
        <v>#REF!</v>
      </c>
      <c r="GDV247" s="29" t="e">
        <f t="shared" si="117"/>
        <v>#REF!</v>
      </c>
      <c r="GDW247" s="29" t="e">
        <f t="shared" si="117"/>
        <v>#REF!</v>
      </c>
      <c r="GDX247" s="29" t="e">
        <f t="shared" si="117"/>
        <v>#REF!</v>
      </c>
      <c r="GDY247" s="29" t="e">
        <f t="shared" si="117"/>
        <v>#REF!</v>
      </c>
      <c r="GDZ247" s="29" t="e">
        <f t="shared" si="117"/>
        <v>#REF!</v>
      </c>
      <c r="GEA247" s="29" t="e">
        <f t="shared" si="117"/>
        <v>#REF!</v>
      </c>
      <c r="GEB247" s="29" t="e">
        <f t="shared" si="117"/>
        <v>#REF!</v>
      </c>
      <c r="GEC247" s="29" t="e">
        <f t="shared" si="117"/>
        <v>#REF!</v>
      </c>
      <c r="GED247" s="29" t="e">
        <f t="shared" si="117"/>
        <v>#REF!</v>
      </c>
      <c r="GEE247" s="29" t="e">
        <f t="shared" si="117"/>
        <v>#REF!</v>
      </c>
      <c r="GEF247" s="29" t="e">
        <f t="shared" si="117"/>
        <v>#REF!</v>
      </c>
      <c r="GEG247" s="29" t="e">
        <f t="shared" si="117"/>
        <v>#REF!</v>
      </c>
      <c r="GEH247" s="29" t="e">
        <f t="shared" si="117"/>
        <v>#REF!</v>
      </c>
      <c r="GEI247" s="29" t="e">
        <f t="shared" si="117"/>
        <v>#REF!</v>
      </c>
      <c r="GEJ247" s="29" t="e">
        <f t="shared" si="117"/>
        <v>#REF!</v>
      </c>
      <c r="GEK247" s="29" t="e">
        <f t="shared" si="117"/>
        <v>#REF!</v>
      </c>
      <c r="GEL247" s="29" t="e">
        <f t="shared" si="117"/>
        <v>#REF!</v>
      </c>
      <c r="GEM247" s="29" t="e">
        <f t="shared" si="117"/>
        <v>#REF!</v>
      </c>
      <c r="GEN247" s="29" t="e">
        <f t="shared" si="117"/>
        <v>#REF!</v>
      </c>
      <c r="GEO247" s="29" t="e">
        <f t="shared" si="117"/>
        <v>#REF!</v>
      </c>
      <c r="GEP247" s="29" t="e">
        <f t="shared" si="117"/>
        <v>#REF!</v>
      </c>
      <c r="GEQ247" s="29" t="e">
        <f t="shared" si="117"/>
        <v>#REF!</v>
      </c>
      <c r="GER247" s="29" t="e">
        <f t="shared" si="117"/>
        <v>#REF!</v>
      </c>
      <c r="GES247" s="29" t="e">
        <f t="shared" ref="GES247:GHD247" si="118">GEW247&amp;GEX247</f>
        <v>#REF!</v>
      </c>
      <c r="GET247" s="29" t="e">
        <f t="shared" si="118"/>
        <v>#REF!</v>
      </c>
      <c r="GEU247" s="29" t="e">
        <f t="shared" si="118"/>
        <v>#REF!</v>
      </c>
      <c r="GEV247" s="29" t="e">
        <f t="shared" si="118"/>
        <v>#REF!</v>
      </c>
      <c r="GEW247" s="29" t="e">
        <f t="shared" si="118"/>
        <v>#REF!</v>
      </c>
      <c r="GEX247" s="29" t="e">
        <f t="shared" si="118"/>
        <v>#REF!</v>
      </c>
      <c r="GEY247" s="29" t="e">
        <f t="shared" si="118"/>
        <v>#REF!</v>
      </c>
      <c r="GEZ247" s="29" t="e">
        <f t="shared" si="118"/>
        <v>#REF!</v>
      </c>
      <c r="GFA247" s="29" t="e">
        <f t="shared" si="118"/>
        <v>#REF!</v>
      </c>
      <c r="GFB247" s="29" t="e">
        <f t="shared" si="118"/>
        <v>#REF!</v>
      </c>
      <c r="GFC247" s="29" t="e">
        <f t="shared" si="118"/>
        <v>#REF!</v>
      </c>
      <c r="GFD247" s="29" t="e">
        <f t="shared" si="118"/>
        <v>#REF!</v>
      </c>
      <c r="GFE247" s="29" t="e">
        <f t="shared" si="118"/>
        <v>#REF!</v>
      </c>
      <c r="GFF247" s="29" t="e">
        <f t="shared" si="118"/>
        <v>#REF!</v>
      </c>
      <c r="GFG247" s="29" t="e">
        <f t="shared" si="118"/>
        <v>#REF!</v>
      </c>
      <c r="GFH247" s="29" t="e">
        <f t="shared" si="118"/>
        <v>#REF!</v>
      </c>
      <c r="GFI247" s="29" t="e">
        <f t="shared" si="118"/>
        <v>#REF!</v>
      </c>
      <c r="GFJ247" s="29" t="e">
        <f t="shared" si="118"/>
        <v>#REF!</v>
      </c>
      <c r="GFK247" s="29" t="e">
        <f t="shared" si="118"/>
        <v>#REF!</v>
      </c>
      <c r="GFL247" s="29" t="e">
        <f t="shared" si="118"/>
        <v>#REF!</v>
      </c>
      <c r="GFM247" s="29" t="e">
        <f t="shared" si="118"/>
        <v>#REF!</v>
      </c>
      <c r="GFN247" s="29" t="e">
        <f t="shared" si="118"/>
        <v>#REF!</v>
      </c>
      <c r="GFO247" s="29" t="e">
        <f t="shared" si="118"/>
        <v>#REF!</v>
      </c>
      <c r="GFP247" s="29" t="e">
        <f t="shared" si="118"/>
        <v>#REF!</v>
      </c>
      <c r="GFQ247" s="29" t="e">
        <f t="shared" si="118"/>
        <v>#REF!</v>
      </c>
      <c r="GFR247" s="29" t="e">
        <f t="shared" si="118"/>
        <v>#REF!</v>
      </c>
      <c r="GFS247" s="29" t="e">
        <f t="shared" si="118"/>
        <v>#REF!</v>
      </c>
      <c r="GFT247" s="29" t="e">
        <f t="shared" si="118"/>
        <v>#REF!</v>
      </c>
      <c r="GFU247" s="29" t="e">
        <f t="shared" si="118"/>
        <v>#REF!</v>
      </c>
      <c r="GFV247" s="29" t="e">
        <f t="shared" si="118"/>
        <v>#REF!</v>
      </c>
      <c r="GFW247" s="29" t="e">
        <f t="shared" si="118"/>
        <v>#REF!</v>
      </c>
      <c r="GFX247" s="29" t="e">
        <f t="shared" si="118"/>
        <v>#REF!</v>
      </c>
      <c r="GFY247" s="29" t="e">
        <f t="shared" si="118"/>
        <v>#REF!</v>
      </c>
      <c r="GFZ247" s="29" t="e">
        <f t="shared" si="118"/>
        <v>#REF!</v>
      </c>
      <c r="GGA247" s="29" t="e">
        <f t="shared" si="118"/>
        <v>#REF!</v>
      </c>
      <c r="GGB247" s="29" t="e">
        <f t="shared" si="118"/>
        <v>#REF!</v>
      </c>
      <c r="GGC247" s="29" t="e">
        <f t="shared" si="118"/>
        <v>#REF!</v>
      </c>
      <c r="GGD247" s="29" t="e">
        <f t="shared" si="118"/>
        <v>#REF!</v>
      </c>
      <c r="GGE247" s="29" t="e">
        <f t="shared" si="118"/>
        <v>#REF!</v>
      </c>
      <c r="GGF247" s="29" t="e">
        <f t="shared" si="118"/>
        <v>#REF!</v>
      </c>
      <c r="GGG247" s="29" t="e">
        <f t="shared" si="118"/>
        <v>#REF!</v>
      </c>
      <c r="GGH247" s="29" t="e">
        <f t="shared" si="118"/>
        <v>#REF!</v>
      </c>
      <c r="GGI247" s="29" t="e">
        <f t="shared" si="118"/>
        <v>#REF!</v>
      </c>
      <c r="GGJ247" s="29" t="e">
        <f t="shared" si="118"/>
        <v>#REF!</v>
      </c>
      <c r="GGK247" s="29" t="e">
        <f t="shared" si="118"/>
        <v>#REF!</v>
      </c>
      <c r="GGL247" s="29" t="e">
        <f t="shared" si="118"/>
        <v>#REF!</v>
      </c>
      <c r="GGM247" s="29" t="e">
        <f t="shared" si="118"/>
        <v>#REF!</v>
      </c>
      <c r="GGN247" s="29" t="e">
        <f t="shared" si="118"/>
        <v>#REF!</v>
      </c>
      <c r="GGO247" s="29" t="e">
        <f t="shared" si="118"/>
        <v>#REF!</v>
      </c>
      <c r="GGP247" s="29" t="e">
        <f t="shared" si="118"/>
        <v>#REF!</v>
      </c>
      <c r="GGQ247" s="29" t="e">
        <f t="shared" si="118"/>
        <v>#REF!</v>
      </c>
      <c r="GGR247" s="29" t="e">
        <f t="shared" si="118"/>
        <v>#REF!</v>
      </c>
      <c r="GGS247" s="29" t="e">
        <f t="shared" si="118"/>
        <v>#REF!</v>
      </c>
      <c r="GGT247" s="29" t="e">
        <f t="shared" si="118"/>
        <v>#REF!</v>
      </c>
      <c r="GGU247" s="29" t="e">
        <f t="shared" si="118"/>
        <v>#REF!</v>
      </c>
      <c r="GGV247" s="29" t="e">
        <f t="shared" si="118"/>
        <v>#REF!</v>
      </c>
      <c r="GGW247" s="29" t="e">
        <f t="shared" si="118"/>
        <v>#REF!</v>
      </c>
      <c r="GGX247" s="29" t="e">
        <f t="shared" si="118"/>
        <v>#REF!</v>
      </c>
      <c r="GGY247" s="29" t="e">
        <f t="shared" si="118"/>
        <v>#REF!</v>
      </c>
      <c r="GGZ247" s="29" t="e">
        <f t="shared" si="118"/>
        <v>#REF!</v>
      </c>
      <c r="GHA247" s="29" t="e">
        <f t="shared" si="118"/>
        <v>#REF!</v>
      </c>
      <c r="GHB247" s="29" t="e">
        <f t="shared" si="118"/>
        <v>#REF!</v>
      </c>
      <c r="GHC247" s="29" t="e">
        <f t="shared" si="118"/>
        <v>#REF!</v>
      </c>
      <c r="GHD247" s="29" t="e">
        <f t="shared" si="118"/>
        <v>#REF!</v>
      </c>
      <c r="GHE247" s="29" t="e">
        <f t="shared" ref="GHE247:GJP247" si="119">GHI247&amp;GHJ247</f>
        <v>#REF!</v>
      </c>
      <c r="GHF247" s="29" t="e">
        <f t="shared" si="119"/>
        <v>#REF!</v>
      </c>
      <c r="GHG247" s="29" t="e">
        <f t="shared" si="119"/>
        <v>#REF!</v>
      </c>
      <c r="GHH247" s="29" t="e">
        <f t="shared" si="119"/>
        <v>#REF!</v>
      </c>
      <c r="GHI247" s="29" t="e">
        <f t="shared" si="119"/>
        <v>#REF!</v>
      </c>
      <c r="GHJ247" s="29" t="e">
        <f t="shared" si="119"/>
        <v>#REF!</v>
      </c>
      <c r="GHK247" s="29" t="e">
        <f t="shared" si="119"/>
        <v>#REF!</v>
      </c>
      <c r="GHL247" s="29" t="e">
        <f t="shared" si="119"/>
        <v>#REF!</v>
      </c>
      <c r="GHM247" s="29" t="e">
        <f t="shared" si="119"/>
        <v>#REF!</v>
      </c>
      <c r="GHN247" s="29" t="e">
        <f t="shared" si="119"/>
        <v>#REF!</v>
      </c>
      <c r="GHO247" s="29" t="e">
        <f t="shared" si="119"/>
        <v>#REF!</v>
      </c>
      <c r="GHP247" s="29" t="e">
        <f t="shared" si="119"/>
        <v>#REF!</v>
      </c>
      <c r="GHQ247" s="29" t="e">
        <f t="shared" si="119"/>
        <v>#REF!</v>
      </c>
      <c r="GHR247" s="29" t="e">
        <f t="shared" si="119"/>
        <v>#REF!</v>
      </c>
      <c r="GHS247" s="29" t="e">
        <f t="shared" si="119"/>
        <v>#REF!</v>
      </c>
      <c r="GHT247" s="29" t="e">
        <f t="shared" si="119"/>
        <v>#REF!</v>
      </c>
      <c r="GHU247" s="29" t="e">
        <f t="shared" si="119"/>
        <v>#REF!</v>
      </c>
      <c r="GHV247" s="29" t="e">
        <f t="shared" si="119"/>
        <v>#REF!</v>
      </c>
      <c r="GHW247" s="29" t="e">
        <f t="shared" si="119"/>
        <v>#REF!</v>
      </c>
      <c r="GHX247" s="29" t="e">
        <f t="shared" si="119"/>
        <v>#REF!</v>
      </c>
      <c r="GHY247" s="29" t="e">
        <f t="shared" si="119"/>
        <v>#REF!</v>
      </c>
      <c r="GHZ247" s="29" t="e">
        <f t="shared" si="119"/>
        <v>#REF!</v>
      </c>
      <c r="GIA247" s="29" t="e">
        <f t="shared" si="119"/>
        <v>#REF!</v>
      </c>
      <c r="GIB247" s="29" t="e">
        <f t="shared" si="119"/>
        <v>#REF!</v>
      </c>
      <c r="GIC247" s="29" t="e">
        <f t="shared" si="119"/>
        <v>#REF!</v>
      </c>
      <c r="GID247" s="29" t="e">
        <f t="shared" si="119"/>
        <v>#REF!</v>
      </c>
      <c r="GIE247" s="29" t="e">
        <f t="shared" si="119"/>
        <v>#REF!</v>
      </c>
      <c r="GIF247" s="29" t="e">
        <f t="shared" si="119"/>
        <v>#REF!</v>
      </c>
      <c r="GIG247" s="29" t="e">
        <f t="shared" si="119"/>
        <v>#REF!</v>
      </c>
      <c r="GIH247" s="29" t="e">
        <f t="shared" si="119"/>
        <v>#REF!</v>
      </c>
      <c r="GII247" s="29" t="e">
        <f t="shared" si="119"/>
        <v>#REF!</v>
      </c>
      <c r="GIJ247" s="29" t="e">
        <f t="shared" si="119"/>
        <v>#REF!</v>
      </c>
      <c r="GIK247" s="29" t="e">
        <f t="shared" si="119"/>
        <v>#REF!</v>
      </c>
      <c r="GIL247" s="29" t="e">
        <f t="shared" si="119"/>
        <v>#REF!</v>
      </c>
      <c r="GIM247" s="29" t="e">
        <f t="shared" si="119"/>
        <v>#REF!</v>
      </c>
      <c r="GIN247" s="29" t="e">
        <f t="shared" si="119"/>
        <v>#REF!</v>
      </c>
      <c r="GIO247" s="29" t="e">
        <f t="shared" si="119"/>
        <v>#REF!</v>
      </c>
      <c r="GIP247" s="29" t="e">
        <f t="shared" si="119"/>
        <v>#REF!</v>
      </c>
      <c r="GIQ247" s="29" t="e">
        <f t="shared" si="119"/>
        <v>#REF!</v>
      </c>
      <c r="GIR247" s="29" t="e">
        <f t="shared" si="119"/>
        <v>#REF!</v>
      </c>
      <c r="GIS247" s="29" t="e">
        <f t="shared" si="119"/>
        <v>#REF!</v>
      </c>
      <c r="GIT247" s="29" t="e">
        <f t="shared" si="119"/>
        <v>#REF!</v>
      </c>
      <c r="GIU247" s="29" t="e">
        <f t="shared" si="119"/>
        <v>#REF!</v>
      </c>
      <c r="GIV247" s="29" t="e">
        <f t="shared" si="119"/>
        <v>#REF!</v>
      </c>
      <c r="GIW247" s="29" t="e">
        <f t="shared" si="119"/>
        <v>#REF!</v>
      </c>
      <c r="GIX247" s="29" t="e">
        <f t="shared" si="119"/>
        <v>#REF!</v>
      </c>
      <c r="GIY247" s="29" t="e">
        <f t="shared" si="119"/>
        <v>#REF!</v>
      </c>
      <c r="GIZ247" s="29" t="e">
        <f t="shared" si="119"/>
        <v>#REF!</v>
      </c>
      <c r="GJA247" s="29" t="e">
        <f t="shared" si="119"/>
        <v>#REF!</v>
      </c>
      <c r="GJB247" s="29" t="e">
        <f t="shared" si="119"/>
        <v>#REF!</v>
      </c>
      <c r="GJC247" s="29" t="e">
        <f t="shared" si="119"/>
        <v>#REF!</v>
      </c>
      <c r="GJD247" s="29" t="e">
        <f t="shared" si="119"/>
        <v>#REF!</v>
      </c>
      <c r="GJE247" s="29" t="e">
        <f t="shared" si="119"/>
        <v>#REF!</v>
      </c>
      <c r="GJF247" s="29" t="e">
        <f t="shared" si="119"/>
        <v>#REF!</v>
      </c>
      <c r="GJG247" s="29" t="e">
        <f t="shared" si="119"/>
        <v>#REF!</v>
      </c>
      <c r="GJH247" s="29" t="e">
        <f t="shared" si="119"/>
        <v>#REF!</v>
      </c>
      <c r="GJI247" s="29" t="e">
        <f t="shared" si="119"/>
        <v>#REF!</v>
      </c>
      <c r="GJJ247" s="29" t="e">
        <f t="shared" si="119"/>
        <v>#REF!</v>
      </c>
      <c r="GJK247" s="29" t="e">
        <f t="shared" si="119"/>
        <v>#REF!</v>
      </c>
      <c r="GJL247" s="29" t="e">
        <f t="shared" si="119"/>
        <v>#REF!</v>
      </c>
      <c r="GJM247" s="29" t="e">
        <f t="shared" si="119"/>
        <v>#REF!</v>
      </c>
      <c r="GJN247" s="29" t="e">
        <f t="shared" si="119"/>
        <v>#REF!</v>
      </c>
      <c r="GJO247" s="29" t="e">
        <f t="shared" si="119"/>
        <v>#REF!</v>
      </c>
      <c r="GJP247" s="29" t="e">
        <f t="shared" si="119"/>
        <v>#REF!</v>
      </c>
      <c r="GJQ247" s="29" t="e">
        <f t="shared" ref="GJQ247:GMB247" si="120">GJU247&amp;GJV247</f>
        <v>#REF!</v>
      </c>
      <c r="GJR247" s="29" t="e">
        <f t="shared" si="120"/>
        <v>#REF!</v>
      </c>
      <c r="GJS247" s="29" t="e">
        <f t="shared" si="120"/>
        <v>#REF!</v>
      </c>
      <c r="GJT247" s="29" t="e">
        <f t="shared" si="120"/>
        <v>#REF!</v>
      </c>
      <c r="GJU247" s="29" t="e">
        <f t="shared" si="120"/>
        <v>#REF!</v>
      </c>
      <c r="GJV247" s="29" t="e">
        <f t="shared" si="120"/>
        <v>#REF!</v>
      </c>
      <c r="GJW247" s="29" t="e">
        <f t="shared" si="120"/>
        <v>#REF!</v>
      </c>
      <c r="GJX247" s="29" t="e">
        <f t="shared" si="120"/>
        <v>#REF!</v>
      </c>
      <c r="GJY247" s="29" t="e">
        <f t="shared" si="120"/>
        <v>#REF!</v>
      </c>
      <c r="GJZ247" s="29" t="e">
        <f t="shared" si="120"/>
        <v>#REF!</v>
      </c>
      <c r="GKA247" s="29" t="e">
        <f t="shared" si="120"/>
        <v>#REF!</v>
      </c>
      <c r="GKB247" s="29" t="e">
        <f t="shared" si="120"/>
        <v>#REF!</v>
      </c>
      <c r="GKC247" s="29" t="e">
        <f t="shared" si="120"/>
        <v>#REF!</v>
      </c>
      <c r="GKD247" s="29" t="e">
        <f t="shared" si="120"/>
        <v>#REF!</v>
      </c>
      <c r="GKE247" s="29" t="e">
        <f t="shared" si="120"/>
        <v>#REF!</v>
      </c>
      <c r="GKF247" s="29" t="e">
        <f t="shared" si="120"/>
        <v>#REF!</v>
      </c>
      <c r="GKG247" s="29" t="e">
        <f t="shared" si="120"/>
        <v>#REF!</v>
      </c>
      <c r="GKH247" s="29" t="e">
        <f t="shared" si="120"/>
        <v>#REF!</v>
      </c>
      <c r="GKI247" s="29" t="e">
        <f t="shared" si="120"/>
        <v>#REF!</v>
      </c>
      <c r="GKJ247" s="29" t="e">
        <f t="shared" si="120"/>
        <v>#REF!</v>
      </c>
      <c r="GKK247" s="29" t="e">
        <f t="shared" si="120"/>
        <v>#REF!</v>
      </c>
      <c r="GKL247" s="29" t="e">
        <f t="shared" si="120"/>
        <v>#REF!</v>
      </c>
      <c r="GKM247" s="29" t="e">
        <f t="shared" si="120"/>
        <v>#REF!</v>
      </c>
      <c r="GKN247" s="29" t="e">
        <f t="shared" si="120"/>
        <v>#REF!</v>
      </c>
      <c r="GKO247" s="29" t="e">
        <f t="shared" si="120"/>
        <v>#REF!</v>
      </c>
      <c r="GKP247" s="29" t="e">
        <f t="shared" si="120"/>
        <v>#REF!</v>
      </c>
      <c r="GKQ247" s="29" t="e">
        <f t="shared" si="120"/>
        <v>#REF!</v>
      </c>
      <c r="GKR247" s="29" t="e">
        <f t="shared" si="120"/>
        <v>#REF!</v>
      </c>
      <c r="GKS247" s="29" t="e">
        <f t="shared" si="120"/>
        <v>#REF!</v>
      </c>
      <c r="GKT247" s="29" t="e">
        <f t="shared" si="120"/>
        <v>#REF!</v>
      </c>
      <c r="GKU247" s="29" t="e">
        <f t="shared" si="120"/>
        <v>#REF!</v>
      </c>
      <c r="GKV247" s="29" t="e">
        <f t="shared" si="120"/>
        <v>#REF!</v>
      </c>
      <c r="GKW247" s="29" t="e">
        <f t="shared" si="120"/>
        <v>#REF!</v>
      </c>
      <c r="GKX247" s="29" t="e">
        <f t="shared" si="120"/>
        <v>#REF!</v>
      </c>
      <c r="GKY247" s="29" t="e">
        <f t="shared" si="120"/>
        <v>#REF!</v>
      </c>
      <c r="GKZ247" s="29" t="e">
        <f t="shared" si="120"/>
        <v>#REF!</v>
      </c>
      <c r="GLA247" s="29" t="e">
        <f t="shared" si="120"/>
        <v>#REF!</v>
      </c>
      <c r="GLB247" s="29" t="e">
        <f t="shared" si="120"/>
        <v>#REF!</v>
      </c>
      <c r="GLC247" s="29" t="e">
        <f t="shared" si="120"/>
        <v>#REF!</v>
      </c>
      <c r="GLD247" s="29" t="e">
        <f t="shared" si="120"/>
        <v>#REF!</v>
      </c>
      <c r="GLE247" s="29" t="e">
        <f t="shared" si="120"/>
        <v>#REF!</v>
      </c>
      <c r="GLF247" s="29" t="e">
        <f t="shared" si="120"/>
        <v>#REF!</v>
      </c>
      <c r="GLG247" s="29" t="e">
        <f t="shared" si="120"/>
        <v>#REF!</v>
      </c>
      <c r="GLH247" s="29" t="e">
        <f t="shared" si="120"/>
        <v>#REF!</v>
      </c>
      <c r="GLI247" s="29" t="e">
        <f t="shared" si="120"/>
        <v>#REF!</v>
      </c>
      <c r="GLJ247" s="29" t="e">
        <f t="shared" si="120"/>
        <v>#REF!</v>
      </c>
      <c r="GLK247" s="29" t="e">
        <f t="shared" si="120"/>
        <v>#REF!</v>
      </c>
      <c r="GLL247" s="29" t="e">
        <f t="shared" si="120"/>
        <v>#REF!</v>
      </c>
      <c r="GLM247" s="29" t="e">
        <f t="shared" si="120"/>
        <v>#REF!</v>
      </c>
      <c r="GLN247" s="29" t="e">
        <f t="shared" si="120"/>
        <v>#REF!</v>
      </c>
      <c r="GLO247" s="29" t="e">
        <f t="shared" si="120"/>
        <v>#REF!</v>
      </c>
      <c r="GLP247" s="29" t="e">
        <f t="shared" si="120"/>
        <v>#REF!</v>
      </c>
      <c r="GLQ247" s="29" t="e">
        <f t="shared" si="120"/>
        <v>#REF!</v>
      </c>
      <c r="GLR247" s="29" t="e">
        <f t="shared" si="120"/>
        <v>#REF!</v>
      </c>
      <c r="GLS247" s="29" t="e">
        <f t="shared" si="120"/>
        <v>#REF!</v>
      </c>
      <c r="GLT247" s="29" t="e">
        <f t="shared" si="120"/>
        <v>#REF!</v>
      </c>
      <c r="GLU247" s="29" t="e">
        <f t="shared" si="120"/>
        <v>#REF!</v>
      </c>
      <c r="GLV247" s="29" t="e">
        <f t="shared" si="120"/>
        <v>#REF!</v>
      </c>
      <c r="GLW247" s="29" t="e">
        <f t="shared" si="120"/>
        <v>#REF!</v>
      </c>
      <c r="GLX247" s="29" t="e">
        <f t="shared" si="120"/>
        <v>#REF!</v>
      </c>
      <c r="GLY247" s="29" t="e">
        <f t="shared" si="120"/>
        <v>#REF!</v>
      </c>
      <c r="GLZ247" s="29" t="e">
        <f t="shared" si="120"/>
        <v>#REF!</v>
      </c>
      <c r="GMA247" s="29" t="e">
        <f t="shared" si="120"/>
        <v>#REF!</v>
      </c>
      <c r="GMB247" s="29" t="e">
        <f t="shared" si="120"/>
        <v>#REF!</v>
      </c>
      <c r="GMC247" s="29" t="e">
        <f t="shared" ref="GMC247:GON247" si="121">GMG247&amp;GMH247</f>
        <v>#REF!</v>
      </c>
      <c r="GMD247" s="29" t="e">
        <f t="shared" si="121"/>
        <v>#REF!</v>
      </c>
      <c r="GME247" s="29" t="e">
        <f t="shared" si="121"/>
        <v>#REF!</v>
      </c>
      <c r="GMF247" s="29" t="e">
        <f t="shared" si="121"/>
        <v>#REF!</v>
      </c>
      <c r="GMG247" s="29" t="e">
        <f t="shared" si="121"/>
        <v>#REF!</v>
      </c>
      <c r="GMH247" s="29" t="e">
        <f t="shared" si="121"/>
        <v>#REF!</v>
      </c>
      <c r="GMI247" s="29" t="e">
        <f t="shared" si="121"/>
        <v>#REF!</v>
      </c>
      <c r="GMJ247" s="29" t="e">
        <f t="shared" si="121"/>
        <v>#REF!</v>
      </c>
      <c r="GMK247" s="29" t="e">
        <f t="shared" si="121"/>
        <v>#REF!</v>
      </c>
      <c r="GML247" s="29" t="e">
        <f t="shared" si="121"/>
        <v>#REF!</v>
      </c>
      <c r="GMM247" s="29" t="e">
        <f t="shared" si="121"/>
        <v>#REF!</v>
      </c>
      <c r="GMN247" s="29" t="e">
        <f t="shared" si="121"/>
        <v>#REF!</v>
      </c>
      <c r="GMO247" s="29" t="e">
        <f t="shared" si="121"/>
        <v>#REF!</v>
      </c>
      <c r="GMP247" s="29" t="e">
        <f t="shared" si="121"/>
        <v>#REF!</v>
      </c>
      <c r="GMQ247" s="29" t="e">
        <f t="shared" si="121"/>
        <v>#REF!</v>
      </c>
      <c r="GMR247" s="29" t="e">
        <f t="shared" si="121"/>
        <v>#REF!</v>
      </c>
      <c r="GMS247" s="29" t="e">
        <f t="shared" si="121"/>
        <v>#REF!</v>
      </c>
      <c r="GMT247" s="29" t="e">
        <f t="shared" si="121"/>
        <v>#REF!</v>
      </c>
      <c r="GMU247" s="29" t="e">
        <f t="shared" si="121"/>
        <v>#REF!</v>
      </c>
      <c r="GMV247" s="29" t="e">
        <f t="shared" si="121"/>
        <v>#REF!</v>
      </c>
      <c r="GMW247" s="29" t="e">
        <f t="shared" si="121"/>
        <v>#REF!</v>
      </c>
      <c r="GMX247" s="29" t="e">
        <f t="shared" si="121"/>
        <v>#REF!</v>
      </c>
      <c r="GMY247" s="29" t="e">
        <f t="shared" si="121"/>
        <v>#REF!</v>
      </c>
      <c r="GMZ247" s="29" t="e">
        <f t="shared" si="121"/>
        <v>#REF!</v>
      </c>
      <c r="GNA247" s="29" t="e">
        <f t="shared" si="121"/>
        <v>#REF!</v>
      </c>
      <c r="GNB247" s="29" t="e">
        <f t="shared" si="121"/>
        <v>#REF!</v>
      </c>
      <c r="GNC247" s="29" t="e">
        <f t="shared" si="121"/>
        <v>#REF!</v>
      </c>
      <c r="GND247" s="29" t="e">
        <f t="shared" si="121"/>
        <v>#REF!</v>
      </c>
      <c r="GNE247" s="29" t="e">
        <f t="shared" si="121"/>
        <v>#REF!</v>
      </c>
      <c r="GNF247" s="29" t="e">
        <f t="shared" si="121"/>
        <v>#REF!</v>
      </c>
      <c r="GNG247" s="29" t="e">
        <f t="shared" si="121"/>
        <v>#REF!</v>
      </c>
      <c r="GNH247" s="29" t="e">
        <f t="shared" si="121"/>
        <v>#REF!</v>
      </c>
      <c r="GNI247" s="29" t="e">
        <f t="shared" si="121"/>
        <v>#REF!</v>
      </c>
      <c r="GNJ247" s="29" t="e">
        <f t="shared" si="121"/>
        <v>#REF!</v>
      </c>
      <c r="GNK247" s="29" t="e">
        <f t="shared" si="121"/>
        <v>#REF!</v>
      </c>
      <c r="GNL247" s="29" t="e">
        <f t="shared" si="121"/>
        <v>#REF!</v>
      </c>
      <c r="GNM247" s="29" t="e">
        <f t="shared" si="121"/>
        <v>#REF!</v>
      </c>
      <c r="GNN247" s="29" t="e">
        <f t="shared" si="121"/>
        <v>#REF!</v>
      </c>
      <c r="GNO247" s="29" t="e">
        <f t="shared" si="121"/>
        <v>#REF!</v>
      </c>
      <c r="GNP247" s="29" t="e">
        <f t="shared" si="121"/>
        <v>#REF!</v>
      </c>
      <c r="GNQ247" s="29" t="e">
        <f t="shared" si="121"/>
        <v>#REF!</v>
      </c>
      <c r="GNR247" s="29" t="e">
        <f t="shared" si="121"/>
        <v>#REF!</v>
      </c>
      <c r="GNS247" s="29" t="e">
        <f t="shared" si="121"/>
        <v>#REF!</v>
      </c>
      <c r="GNT247" s="29" t="e">
        <f t="shared" si="121"/>
        <v>#REF!</v>
      </c>
      <c r="GNU247" s="29" t="e">
        <f t="shared" si="121"/>
        <v>#REF!</v>
      </c>
      <c r="GNV247" s="29" t="e">
        <f t="shared" si="121"/>
        <v>#REF!</v>
      </c>
      <c r="GNW247" s="29" t="e">
        <f t="shared" si="121"/>
        <v>#REF!</v>
      </c>
      <c r="GNX247" s="29" t="e">
        <f t="shared" si="121"/>
        <v>#REF!</v>
      </c>
      <c r="GNY247" s="29" t="e">
        <f t="shared" si="121"/>
        <v>#REF!</v>
      </c>
      <c r="GNZ247" s="29" t="e">
        <f t="shared" si="121"/>
        <v>#REF!</v>
      </c>
      <c r="GOA247" s="29" t="e">
        <f t="shared" si="121"/>
        <v>#REF!</v>
      </c>
      <c r="GOB247" s="29" t="e">
        <f t="shared" si="121"/>
        <v>#REF!</v>
      </c>
      <c r="GOC247" s="29" t="e">
        <f t="shared" si="121"/>
        <v>#REF!</v>
      </c>
      <c r="GOD247" s="29" t="e">
        <f t="shared" si="121"/>
        <v>#REF!</v>
      </c>
      <c r="GOE247" s="29" t="e">
        <f t="shared" si="121"/>
        <v>#REF!</v>
      </c>
      <c r="GOF247" s="29" t="e">
        <f t="shared" si="121"/>
        <v>#REF!</v>
      </c>
      <c r="GOG247" s="29" t="e">
        <f t="shared" si="121"/>
        <v>#REF!</v>
      </c>
      <c r="GOH247" s="29" t="e">
        <f t="shared" si="121"/>
        <v>#REF!</v>
      </c>
      <c r="GOI247" s="29" t="e">
        <f t="shared" si="121"/>
        <v>#REF!</v>
      </c>
      <c r="GOJ247" s="29" t="e">
        <f t="shared" si="121"/>
        <v>#REF!</v>
      </c>
      <c r="GOK247" s="29" t="e">
        <f t="shared" si="121"/>
        <v>#REF!</v>
      </c>
      <c r="GOL247" s="29" t="e">
        <f t="shared" si="121"/>
        <v>#REF!</v>
      </c>
      <c r="GOM247" s="29" t="e">
        <f t="shared" si="121"/>
        <v>#REF!</v>
      </c>
      <c r="GON247" s="29" t="e">
        <f t="shared" si="121"/>
        <v>#REF!</v>
      </c>
      <c r="GOO247" s="29" t="e">
        <f t="shared" ref="GOO247:GQZ247" si="122">GOS247&amp;GOT247</f>
        <v>#REF!</v>
      </c>
      <c r="GOP247" s="29" t="e">
        <f t="shared" si="122"/>
        <v>#REF!</v>
      </c>
      <c r="GOQ247" s="29" t="e">
        <f t="shared" si="122"/>
        <v>#REF!</v>
      </c>
      <c r="GOR247" s="29" t="e">
        <f t="shared" si="122"/>
        <v>#REF!</v>
      </c>
      <c r="GOS247" s="29" t="e">
        <f t="shared" si="122"/>
        <v>#REF!</v>
      </c>
      <c r="GOT247" s="29" t="e">
        <f t="shared" si="122"/>
        <v>#REF!</v>
      </c>
      <c r="GOU247" s="29" t="e">
        <f t="shared" si="122"/>
        <v>#REF!</v>
      </c>
      <c r="GOV247" s="29" t="e">
        <f t="shared" si="122"/>
        <v>#REF!</v>
      </c>
      <c r="GOW247" s="29" t="e">
        <f t="shared" si="122"/>
        <v>#REF!</v>
      </c>
      <c r="GOX247" s="29" t="e">
        <f t="shared" si="122"/>
        <v>#REF!</v>
      </c>
      <c r="GOY247" s="29" t="e">
        <f t="shared" si="122"/>
        <v>#REF!</v>
      </c>
      <c r="GOZ247" s="29" t="e">
        <f t="shared" si="122"/>
        <v>#REF!</v>
      </c>
      <c r="GPA247" s="29" t="e">
        <f t="shared" si="122"/>
        <v>#REF!</v>
      </c>
      <c r="GPB247" s="29" t="e">
        <f t="shared" si="122"/>
        <v>#REF!</v>
      </c>
      <c r="GPC247" s="29" t="e">
        <f t="shared" si="122"/>
        <v>#REF!</v>
      </c>
      <c r="GPD247" s="29" t="e">
        <f t="shared" si="122"/>
        <v>#REF!</v>
      </c>
      <c r="GPE247" s="29" t="e">
        <f t="shared" si="122"/>
        <v>#REF!</v>
      </c>
      <c r="GPF247" s="29" t="e">
        <f t="shared" si="122"/>
        <v>#REF!</v>
      </c>
      <c r="GPG247" s="29" t="e">
        <f t="shared" si="122"/>
        <v>#REF!</v>
      </c>
      <c r="GPH247" s="29" t="e">
        <f t="shared" si="122"/>
        <v>#REF!</v>
      </c>
      <c r="GPI247" s="29" t="e">
        <f t="shared" si="122"/>
        <v>#REF!</v>
      </c>
      <c r="GPJ247" s="29" t="e">
        <f t="shared" si="122"/>
        <v>#REF!</v>
      </c>
      <c r="GPK247" s="29" t="e">
        <f t="shared" si="122"/>
        <v>#REF!</v>
      </c>
      <c r="GPL247" s="29" t="e">
        <f t="shared" si="122"/>
        <v>#REF!</v>
      </c>
      <c r="GPM247" s="29" t="e">
        <f t="shared" si="122"/>
        <v>#REF!</v>
      </c>
      <c r="GPN247" s="29" t="e">
        <f t="shared" si="122"/>
        <v>#REF!</v>
      </c>
      <c r="GPO247" s="29" t="e">
        <f t="shared" si="122"/>
        <v>#REF!</v>
      </c>
      <c r="GPP247" s="29" t="e">
        <f t="shared" si="122"/>
        <v>#REF!</v>
      </c>
      <c r="GPQ247" s="29" t="e">
        <f t="shared" si="122"/>
        <v>#REF!</v>
      </c>
      <c r="GPR247" s="29" t="e">
        <f t="shared" si="122"/>
        <v>#REF!</v>
      </c>
      <c r="GPS247" s="29" t="e">
        <f t="shared" si="122"/>
        <v>#REF!</v>
      </c>
      <c r="GPT247" s="29" t="e">
        <f t="shared" si="122"/>
        <v>#REF!</v>
      </c>
      <c r="GPU247" s="29" t="e">
        <f t="shared" si="122"/>
        <v>#REF!</v>
      </c>
      <c r="GPV247" s="29" t="e">
        <f t="shared" si="122"/>
        <v>#REF!</v>
      </c>
      <c r="GPW247" s="29" t="e">
        <f t="shared" si="122"/>
        <v>#REF!</v>
      </c>
      <c r="GPX247" s="29" t="e">
        <f t="shared" si="122"/>
        <v>#REF!</v>
      </c>
      <c r="GPY247" s="29" t="e">
        <f t="shared" si="122"/>
        <v>#REF!</v>
      </c>
      <c r="GPZ247" s="29" t="e">
        <f t="shared" si="122"/>
        <v>#REF!</v>
      </c>
      <c r="GQA247" s="29" t="e">
        <f t="shared" si="122"/>
        <v>#REF!</v>
      </c>
      <c r="GQB247" s="29" t="e">
        <f t="shared" si="122"/>
        <v>#REF!</v>
      </c>
      <c r="GQC247" s="29" t="e">
        <f t="shared" si="122"/>
        <v>#REF!</v>
      </c>
      <c r="GQD247" s="29" t="e">
        <f t="shared" si="122"/>
        <v>#REF!</v>
      </c>
      <c r="GQE247" s="29" t="e">
        <f t="shared" si="122"/>
        <v>#REF!</v>
      </c>
      <c r="GQF247" s="29" t="e">
        <f t="shared" si="122"/>
        <v>#REF!</v>
      </c>
      <c r="GQG247" s="29" t="e">
        <f t="shared" si="122"/>
        <v>#REF!</v>
      </c>
      <c r="GQH247" s="29" t="e">
        <f t="shared" si="122"/>
        <v>#REF!</v>
      </c>
      <c r="GQI247" s="29" t="e">
        <f t="shared" si="122"/>
        <v>#REF!</v>
      </c>
      <c r="GQJ247" s="29" t="e">
        <f t="shared" si="122"/>
        <v>#REF!</v>
      </c>
      <c r="GQK247" s="29" t="e">
        <f t="shared" si="122"/>
        <v>#REF!</v>
      </c>
      <c r="GQL247" s="29" t="e">
        <f t="shared" si="122"/>
        <v>#REF!</v>
      </c>
      <c r="GQM247" s="29" t="e">
        <f t="shared" si="122"/>
        <v>#REF!</v>
      </c>
      <c r="GQN247" s="29" t="e">
        <f t="shared" si="122"/>
        <v>#REF!</v>
      </c>
      <c r="GQO247" s="29" t="e">
        <f t="shared" si="122"/>
        <v>#REF!</v>
      </c>
      <c r="GQP247" s="29" t="e">
        <f t="shared" si="122"/>
        <v>#REF!</v>
      </c>
      <c r="GQQ247" s="29" t="e">
        <f t="shared" si="122"/>
        <v>#REF!</v>
      </c>
      <c r="GQR247" s="29" t="e">
        <f t="shared" si="122"/>
        <v>#REF!</v>
      </c>
      <c r="GQS247" s="29" t="e">
        <f t="shared" si="122"/>
        <v>#REF!</v>
      </c>
      <c r="GQT247" s="29" t="e">
        <f t="shared" si="122"/>
        <v>#REF!</v>
      </c>
      <c r="GQU247" s="29" t="e">
        <f t="shared" si="122"/>
        <v>#REF!</v>
      </c>
      <c r="GQV247" s="29" t="e">
        <f t="shared" si="122"/>
        <v>#REF!</v>
      </c>
      <c r="GQW247" s="29" t="e">
        <f t="shared" si="122"/>
        <v>#REF!</v>
      </c>
      <c r="GQX247" s="29" t="e">
        <f t="shared" si="122"/>
        <v>#REF!</v>
      </c>
      <c r="GQY247" s="29" t="e">
        <f t="shared" si="122"/>
        <v>#REF!</v>
      </c>
      <c r="GQZ247" s="29" t="e">
        <f t="shared" si="122"/>
        <v>#REF!</v>
      </c>
      <c r="GRA247" s="29" t="e">
        <f t="shared" ref="GRA247:GTL247" si="123">GRE247&amp;GRF247</f>
        <v>#REF!</v>
      </c>
      <c r="GRB247" s="29" t="e">
        <f t="shared" si="123"/>
        <v>#REF!</v>
      </c>
      <c r="GRC247" s="29" t="e">
        <f t="shared" si="123"/>
        <v>#REF!</v>
      </c>
      <c r="GRD247" s="29" t="e">
        <f t="shared" si="123"/>
        <v>#REF!</v>
      </c>
      <c r="GRE247" s="29" t="e">
        <f t="shared" si="123"/>
        <v>#REF!</v>
      </c>
      <c r="GRF247" s="29" t="e">
        <f t="shared" si="123"/>
        <v>#REF!</v>
      </c>
      <c r="GRG247" s="29" t="e">
        <f t="shared" si="123"/>
        <v>#REF!</v>
      </c>
      <c r="GRH247" s="29" t="e">
        <f t="shared" si="123"/>
        <v>#REF!</v>
      </c>
      <c r="GRI247" s="29" t="e">
        <f t="shared" si="123"/>
        <v>#REF!</v>
      </c>
      <c r="GRJ247" s="29" t="e">
        <f t="shared" si="123"/>
        <v>#REF!</v>
      </c>
      <c r="GRK247" s="29" t="e">
        <f t="shared" si="123"/>
        <v>#REF!</v>
      </c>
      <c r="GRL247" s="29" t="e">
        <f t="shared" si="123"/>
        <v>#REF!</v>
      </c>
      <c r="GRM247" s="29" t="e">
        <f t="shared" si="123"/>
        <v>#REF!</v>
      </c>
      <c r="GRN247" s="29" t="e">
        <f t="shared" si="123"/>
        <v>#REF!</v>
      </c>
      <c r="GRO247" s="29" t="e">
        <f t="shared" si="123"/>
        <v>#REF!</v>
      </c>
      <c r="GRP247" s="29" t="e">
        <f t="shared" si="123"/>
        <v>#REF!</v>
      </c>
      <c r="GRQ247" s="29" t="e">
        <f t="shared" si="123"/>
        <v>#REF!</v>
      </c>
      <c r="GRR247" s="29" t="e">
        <f t="shared" si="123"/>
        <v>#REF!</v>
      </c>
      <c r="GRS247" s="29" t="e">
        <f t="shared" si="123"/>
        <v>#REF!</v>
      </c>
      <c r="GRT247" s="29" t="e">
        <f t="shared" si="123"/>
        <v>#REF!</v>
      </c>
      <c r="GRU247" s="29" t="e">
        <f t="shared" si="123"/>
        <v>#REF!</v>
      </c>
      <c r="GRV247" s="29" t="e">
        <f t="shared" si="123"/>
        <v>#REF!</v>
      </c>
      <c r="GRW247" s="29" t="e">
        <f t="shared" si="123"/>
        <v>#REF!</v>
      </c>
      <c r="GRX247" s="29" t="e">
        <f t="shared" si="123"/>
        <v>#REF!</v>
      </c>
      <c r="GRY247" s="29" t="e">
        <f t="shared" si="123"/>
        <v>#REF!</v>
      </c>
      <c r="GRZ247" s="29" t="e">
        <f t="shared" si="123"/>
        <v>#REF!</v>
      </c>
      <c r="GSA247" s="29" t="e">
        <f t="shared" si="123"/>
        <v>#REF!</v>
      </c>
      <c r="GSB247" s="29" t="e">
        <f t="shared" si="123"/>
        <v>#REF!</v>
      </c>
      <c r="GSC247" s="29" t="e">
        <f t="shared" si="123"/>
        <v>#REF!</v>
      </c>
      <c r="GSD247" s="29" t="e">
        <f t="shared" si="123"/>
        <v>#REF!</v>
      </c>
      <c r="GSE247" s="29" t="e">
        <f t="shared" si="123"/>
        <v>#REF!</v>
      </c>
      <c r="GSF247" s="29" t="e">
        <f t="shared" si="123"/>
        <v>#REF!</v>
      </c>
      <c r="GSG247" s="29" t="e">
        <f t="shared" si="123"/>
        <v>#REF!</v>
      </c>
      <c r="GSH247" s="29" t="e">
        <f t="shared" si="123"/>
        <v>#REF!</v>
      </c>
      <c r="GSI247" s="29" t="e">
        <f t="shared" si="123"/>
        <v>#REF!</v>
      </c>
      <c r="GSJ247" s="29" t="e">
        <f t="shared" si="123"/>
        <v>#REF!</v>
      </c>
      <c r="GSK247" s="29" t="e">
        <f t="shared" si="123"/>
        <v>#REF!</v>
      </c>
      <c r="GSL247" s="29" t="e">
        <f t="shared" si="123"/>
        <v>#REF!</v>
      </c>
      <c r="GSM247" s="29" t="e">
        <f t="shared" si="123"/>
        <v>#REF!</v>
      </c>
      <c r="GSN247" s="29" t="e">
        <f t="shared" si="123"/>
        <v>#REF!</v>
      </c>
      <c r="GSO247" s="29" t="e">
        <f t="shared" si="123"/>
        <v>#REF!</v>
      </c>
      <c r="GSP247" s="29" t="e">
        <f t="shared" si="123"/>
        <v>#REF!</v>
      </c>
      <c r="GSQ247" s="29" t="e">
        <f t="shared" si="123"/>
        <v>#REF!</v>
      </c>
      <c r="GSR247" s="29" t="e">
        <f t="shared" si="123"/>
        <v>#REF!</v>
      </c>
      <c r="GSS247" s="29" t="e">
        <f t="shared" si="123"/>
        <v>#REF!</v>
      </c>
      <c r="GST247" s="29" t="e">
        <f t="shared" si="123"/>
        <v>#REF!</v>
      </c>
      <c r="GSU247" s="29" t="e">
        <f t="shared" si="123"/>
        <v>#REF!</v>
      </c>
      <c r="GSV247" s="29" t="e">
        <f t="shared" si="123"/>
        <v>#REF!</v>
      </c>
      <c r="GSW247" s="29" t="e">
        <f t="shared" si="123"/>
        <v>#REF!</v>
      </c>
      <c r="GSX247" s="29" t="e">
        <f t="shared" si="123"/>
        <v>#REF!</v>
      </c>
      <c r="GSY247" s="29" t="e">
        <f t="shared" si="123"/>
        <v>#REF!</v>
      </c>
      <c r="GSZ247" s="29" t="e">
        <f t="shared" si="123"/>
        <v>#REF!</v>
      </c>
      <c r="GTA247" s="29" t="e">
        <f t="shared" si="123"/>
        <v>#REF!</v>
      </c>
      <c r="GTB247" s="29" t="e">
        <f t="shared" si="123"/>
        <v>#REF!</v>
      </c>
      <c r="GTC247" s="29" t="e">
        <f t="shared" si="123"/>
        <v>#REF!</v>
      </c>
      <c r="GTD247" s="29" t="e">
        <f t="shared" si="123"/>
        <v>#REF!</v>
      </c>
      <c r="GTE247" s="29" t="e">
        <f t="shared" si="123"/>
        <v>#REF!</v>
      </c>
      <c r="GTF247" s="29" t="e">
        <f t="shared" si="123"/>
        <v>#REF!</v>
      </c>
      <c r="GTG247" s="29" t="e">
        <f t="shared" si="123"/>
        <v>#REF!</v>
      </c>
      <c r="GTH247" s="29" t="e">
        <f t="shared" si="123"/>
        <v>#REF!</v>
      </c>
      <c r="GTI247" s="29" t="e">
        <f t="shared" si="123"/>
        <v>#REF!</v>
      </c>
      <c r="GTJ247" s="29" t="e">
        <f t="shared" si="123"/>
        <v>#REF!</v>
      </c>
      <c r="GTK247" s="29" t="e">
        <f t="shared" si="123"/>
        <v>#REF!</v>
      </c>
      <c r="GTL247" s="29" t="e">
        <f t="shared" si="123"/>
        <v>#REF!</v>
      </c>
      <c r="GTM247" s="29" t="e">
        <f t="shared" ref="GTM247:GVX247" si="124">GTQ247&amp;GTR247</f>
        <v>#REF!</v>
      </c>
      <c r="GTN247" s="29" t="e">
        <f t="shared" si="124"/>
        <v>#REF!</v>
      </c>
      <c r="GTO247" s="29" t="e">
        <f t="shared" si="124"/>
        <v>#REF!</v>
      </c>
      <c r="GTP247" s="29" t="e">
        <f t="shared" si="124"/>
        <v>#REF!</v>
      </c>
      <c r="GTQ247" s="29" t="e">
        <f t="shared" si="124"/>
        <v>#REF!</v>
      </c>
      <c r="GTR247" s="29" t="e">
        <f t="shared" si="124"/>
        <v>#REF!</v>
      </c>
      <c r="GTS247" s="29" t="e">
        <f t="shared" si="124"/>
        <v>#REF!</v>
      </c>
      <c r="GTT247" s="29" t="e">
        <f t="shared" si="124"/>
        <v>#REF!</v>
      </c>
      <c r="GTU247" s="29" t="e">
        <f t="shared" si="124"/>
        <v>#REF!</v>
      </c>
      <c r="GTV247" s="29" t="e">
        <f t="shared" si="124"/>
        <v>#REF!</v>
      </c>
      <c r="GTW247" s="29" t="e">
        <f t="shared" si="124"/>
        <v>#REF!</v>
      </c>
      <c r="GTX247" s="29" t="e">
        <f t="shared" si="124"/>
        <v>#REF!</v>
      </c>
      <c r="GTY247" s="29" t="e">
        <f t="shared" si="124"/>
        <v>#REF!</v>
      </c>
      <c r="GTZ247" s="29" t="e">
        <f t="shared" si="124"/>
        <v>#REF!</v>
      </c>
      <c r="GUA247" s="29" t="e">
        <f t="shared" si="124"/>
        <v>#REF!</v>
      </c>
      <c r="GUB247" s="29" t="e">
        <f t="shared" si="124"/>
        <v>#REF!</v>
      </c>
      <c r="GUC247" s="29" t="e">
        <f t="shared" si="124"/>
        <v>#REF!</v>
      </c>
      <c r="GUD247" s="29" t="e">
        <f t="shared" si="124"/>
        <v>#REF!</v>
      </c>
      <c r="GUE247" s="29" t="e">
        <f t="shared" si="124"/>
        <v>#REF!</v>
      </c>
      <c r="GUF247" s="29" t="e">
        <f t="shared" si="124"/>
        <v>#REF!</v>
      </c>
      <c r="GUG247" s="29" t="e">
        <f t="shared" si="124"/>
        <v>#REF!</v>
      </c>
      <c r="GUH247" s="29" t="e">
        <f t="shared" si="124"/>
        <v>#REF!</v>
      </c>
      <c r="GUI247" s="29" t="e">
        <f t="shared" si="124"/>
        <v>#REF!</v>
      </c>
      <c r="GUJ247" s="29" t="e">
        <f t="shared" si="124"/>
        <v>#REF!</v>
      </c>
      <c r="GUK247" s="29" t="e">
        <f t="shared" si="124"/>
        <v>#REF!</v>
      </c>
      <c r="GUL247" s="29" t="e">
        <f t="shared" si="124"/>
        <v>#REF!</v>
      </c>
      <c r="GUM247" s="29" t="e">
        <f t="shared" si="124"/>
        <v>#REF!</v>
      </c>
      <c r="GUN247" s="29" t="e">
        <f t="shared" si="124"/>
        <v>#REF!</v>
      </c>
      <c r="GUO247" s="29" t="e">
        <f t="shared" si="124"/>
        <v>#REF!</v>
      </c>
      <c r="GUP247" s="29" t="e">
        <f t="shared" si="124"/>
        <v>#REF!</v>
      </c>
      <c r="GUQ247" s="29" t="e">
        <f t="shared" si="124"/>
        <v>#REF!</v>
      </c>
      <c r="GUR247" s="29" t="e">
        <f t="shared" si="124"/>
        <v>#REF!</v>
      </c>
      <c r="GUS247" s="29" t="e">
        <f t="shared" si="124"/>
        <v>#REF!</v>
      </c>
      <c r="GUT247" s="29" t="e">
        <f t="shared" si="124"/>
        <v>#REF!</v>
      </c>
      <c r="GUU247" s="29" t="e">
        <f t="shared" si="124"/>
        <v>#REF!</v>
      </c>
      <c r="GUV247" s="29" t="e">
        <f t="shared" si="124"/>
        <v>#REF!</v>
      </c>
      <c r="GUW247" s="29" t="e">
        <f t="shared" si="124"/>
        <v>#REF!</v>
      </c>
      <c r="GUX247" s="29" t="e">
        <f t="shared" si="124"/>
        <v>#REF!</v>
      </c>
      <c r="GUY247" s="29" t="e">
        <f t="shared" si="124"/>
        <v>#REF!</v>
      </c>
      <c r="GUZ247" s="29" t="e">
        <f t="shared" si="124"/>
        <v>#REF!</v>
      </c>
      <c r="GVA247" s="29" t="e">
        <f t="shared" si="124"/>
        <v>#REF!</v>
      </c>
      <c r="GVB247" s="29" t="e">
        <f t="shared" si="124"/>
        <v>#REF!</v>
      </c>
      <c r="GVC247" s="29" t="e">
        <f t="shared" si="124"/>
        <v>#REF!</v>
      </c>
      <c r="GVD247" s="29" t="e">
        <f t="shared" si="124"/>
        <v>#REF!</v>
      </c>
      <c r="GVE247" s="29" t="e">
        <f t="shared" si="124"/>
        <v>#REF!</v>
      </c>
      <c r="GVF247" s="29" t="e">
        <f t="shared" si="124"/>
        <v>#REF!</v>
      </c>
      <c r="GVG247" s="29" t="e">
        <f t="shared" si="124"/>
        <v>#REF!</v>
      </c>
      <c r="GVH247" s="29" t="e">
        <f t="shared" si="124"/>
        <v>#REF!</v>
      </c>
      <c r="GVI247" s="29" t="e">
        <f t="shared" si="124"/>
        <v>#REF!</v>
      </c>
      <c r="GVJ247" s="29" t="e">
        <f t="shared" si="124"/>
        <v>#REF!</v>
      </c>
      <c r="GVK247" s="29" t="e">
        <f t="shared" si="124"/>
        <v>#REF!</v>
      </c>
      <c r="GVL247" s="29" t="e">
        <f t="shared" si="124"/>
        <v>#REF!</v>
      </c>
      <c r="GVM247" s="29" t="e">
        <f t="shared" si="124"/>
        <v>#REF!</v>
      </c>
      <c r="GVN247" s="29" t="e">
        <f t="shared" si="124"/>
        <v>#REF!</v>
      </c>
      <c r="GVO247" s="29" t="e">
        <f t="shared" si="124"/>
        <v>#REF!</v>
      </c>
      <c r="GVP247" s="29" t="e">
        <f t="shared" si="124"/>
        <v>#REF!</v>
      </c>
      <c r="GVQ247" s="29" t="e">
        <f t="shared" si="124"/>
        <v>#REF!</v>
      </c>
      <c r="GVR247" s="29" t="e">
        <f t="shared" si="124"/>
        <v>#REF!</v>
      </c>
      <c r="GVS247" s="29" t="e">
        <f t="shared" si="124"/>
        <v>#REF!</v>
      </c>
      <c r="GVT247" s="29" t="e">
        <f t="shared" si="124"/>
        <v>#REF!</v>
      </c>
      <c r="GVU247" s="29" t="e">
        <f t="shared" si="124"/>
        <v>#REF!</v>
      </c>
      <c r="GVV247" s="29" t="e">
        <f t="shared" si="124"/>
        <v>#REF!</v>
      </c>
      <c r="GVW247" s="29" t="e">
        <f t="shared" si="124"/>
        <v>#REF!</v>
      </c>
      <c r="GVX247" s="29" t="e">
        <f t="shared" si="124"/>
        <v>#REF!</v>
      </c>
      <c r="GVY247" s="29" t="e">
        <f t="shared" ref="GVY247:GYJ247" si="125">GWC247&amp;GWD247</f>
        <v>#REF!</v>
      </c>
      <c r="GVZ247" s="29" t="e">
        <f t="shared" si="125"/>
        <v>#REF!</v>
      </c>
      <c r="GWA247" s="29" t="e">
        <f t="shared" si="125"/>
        <v>#REF!</v>
      </c>
      <c r="GWB247" s="29" t="e">
        <f t="shared" si="125"/>
        <v>#REF!</v>
      </c>
      <c r="GWC247" s="29" t="e">
        <f t="shared" si="125"/>
        <v>#REF!</v>
      </c>
      <c r="GWD247" s="29" t="e">
        <f t="shared" si="125"/>
        <v>#REF!</v>
      </c>
      <c r="GWE247" s="29" t="e">
        <f t="shared" si="125"/>
        <v>#REF!</v>
      </c>
      <c r="GWF247" s="29" t="e">
        <f t="shared" si="125"/>
        <v>#REF!</v>
      </c>
      <c r="GWG247" s="29" t="e">
        <f t="shared" si="125"/>
        <v>#REF!</v>
      </c>
      <c r="GWH247" s="29" t="e">
        <f t="shared" si="125"/>
        <v>#REF!</v>
      </c>
      <c r="GWI247" s="29" t="e">
        <f t="shared" si="125"/>
        <v>#REF!</v>
      </c>
      <c r="GWJ247" s="29" t="e">
        <f t="shared" si="125"/>
        <v>#REF!</v>
      </c>
      <c r="GWK247" s="29" t="e">
        <f t="shared" si="125"/>
        <v>#REF!</v>
      </c>
      <c r="GWL247" s="29" t="e">
        <f t="shared" si="125"/>
        <v>#REF!</v>
      </c>
      <c r="GWM247" s="29" t="e">
        <f t="shared" si="125"/>
        <v>#REF!</v>
      </c>
      <c r="GWN247" s="29" t="e">
        <f t="shared" si="125"/>
        <v>#REF!</v>
      </c>
      <c r="GWO247" s="29" t="e">
        <f t="shared" si="125"/>
        <v>#REF!</v>
      </c>
      <c r="GWP247" s="29" t="e">
        <f t="shared" si="125"/>
        <v>#REF!</v>
      </c>
      <c r="GWQ247" s="29" t="e">
        <f t="shared" si="125"/>
        <v>#REF!</v>
      </c>
      <c r="GWR247" s="29" t="e">
        <f t="shared" si="125"/>
        <v>#REF!</v>
      </c>
      <c r="GWS247" s="29" t="e">
        <f t="shared" si="125"/>
        <v>#REF!</v>
      </c>
      <c r="GWT247" s="29" t="e">
        <f t="shared" si="125"/>
        <v>#REF!</v>
      </c>
      <c r="GWU247" s="29" t="e">
        <f t="shared" si="125"/>
        <v>#REF!</v>
      </c>
      <c r="GWV247" s="29" t="e">
        <f t="shared" si="125"/>
        <v>#REF!</v>
      </c>
      <c r="GWW247" s="29" t="e">
        <f t="shared" si="125"/>
        <v>#REF!</v>
      </c>
      <c r="GWX247" s="29" t="e">
        <f t="shared" si="125"/>
        <v>#REF!</v>
      </c>
      <c r="GWY247" s="29" t="e">
        <f t="shared" si="125"/>
        <v>#REF!</v>
      </c>
      <c r="GWZ247" s="29" t="e">
        <f t="shared" si="125"/>
        <v>#REF!</v>
      </c>
      <c r="GXA247" s="29" t="e">
        <f t="shared" si="125"/>
        <v>#REF!</v>
      </c>
      <c r="GXB247" s="29" t="e">
        <f t="shared" si="125"/>
        <v>#REF!</v>
      </c>
      <c r="GXC247" s="29" t="e">
        <f t="shared" si="125"/>
        <v>#REF!</v>
      </c>
      <c r="GXD247" s="29" t="e">
        <f t="shared" si="125"/>
        <v>#REF!</v>
      </c>
      <c r="GXE247" s="29" t="e">
        <f t="shared" si="125"/>
        <v>#REF!</v>
      </c>
      <c r="GXF247" s="29" t="e">
        <f t="shared" si="125"/>
        <v>#REF!</v>
      </c>
      <c r="GXG247" s="29" t="e">
        <f t="shared" si="125"/>
        <v>#REF!</v>
      </c>
      <c r="GXH247" s="29" t="e">
        <f t="shared" si="125"/>
        <v>#REF!</v>
      </c>
      <c r="GXI247" s="29" t="e">
        <f t="shared" si="125"/>
        <v>#REF!</v>
      </c>
      <c r="GXJ247" s="29" t="e">
        <f t="shared" si="125"/>
        <v>#REF!</v>
      </c>
      <c r="GXK247" s="29" t="e">
        <f t="shared" si="125"/>
        <v>#REF!</v>
      </c>
      <c r="GXL247" s="29" t="e">
        <f t="shared" si="125"/>
        <v>#REF!</v>
      </c>
      <c r="GXM247" s="29" t="e">
        <f t="shared" si="125"/>
        <v>#REF!</v>
      </c>
      <c r="GXN247" s="29" t="e">
        <f t="shared" si="125"/>
        <v>#REF!</v>
      </c>
      <c r="GXO247" s="29" t="e">
        <f t="shared" si="125"/>
        <v>#REF!</v>
      </c>
      <c r="GXP247" s="29" t="e">
        <f t="shared" si="125"/>
        <v>#REF!</v>
      </c>
      <c r="GXQ247" s="29" t="e">
        <f t="shared" si="125"/>
        <v>#REF!</v>
      </c>
      <c r="GXR247" s="29" t="e">
        <f t="shared" si="125"/>
        <v>#REF!</v>
      </c>
      <c r="GXS247" s="29" t="e">
        <f t="shared" si="125"/>
        <v>#REF!</v>
      </c>
      <c r="GXT247" s="29" t="e">
        <f t="shared" si="125"/>
        <v>#REF!</v>
      </c>
      <c r="GXU247" s="29" t="e">
        <f t="shared" si="125"/>
        <v>#REF!</v>
      </c>
      <c r="GXV247" s="29" t="e">
        <f t="shared" si="125"/>
        <v>#REF!</v>
      </c>
      <c r="GXW247" s="29" t="e">
        <f t="shared" si="125"/>
        <v>#REF!</v>
      </c>
      <c r="GXX247" s="29" t="e">
        <f t="shared" si="125"/>
        <v>#REF!</v>
      </c>
      <c r="GXY247" s="29" t="e">
        <f t="shared" si="125"/>
        <v>#REF!</v>
      </c>
      <c r="GXZ247" s="29" t="e">
        <f t="shared" si="125"/>
        <v>#REF!</v>
      </c>
      <c r="GYA247" s="29" t="e">
        <f t="shared" si="125"/>
        <v>#REF!</v>
      </c>
      <c r="GYB247" s="29" t="e">
        <f t="shared" si="125"/>
        <v>#REF!</v>
      </c>
      <c r="GYC247" s="29" t="e">
        <f t="shared" si="125"/>
        <v>#REF!</v>
      </c>
      <c r="GYD247" s="29" t="e">
        <f t="shared" si="125"/>
        <v>#REF!</v>
      </c>
      <c r="GYE247" s="29" t="e">
        <f t="shared" si="125"/>
        <v>#REF!</v>
      </c>
      <c r="GYF247" s="29" t="e">
        <f t="shared" si="125"/>
        <v>#REF!</v>
      </c>
      <c r="GYG247" s="29" t="e">
        <f t="shared" si="125"/>
        <v>#REF!</v>
      </c>
      <c r="GYH247" s="29" t="e">
        <f t="shared" si="125"/>
        <v>#REF!</v>
      </c>
      <c r="GYI247" s="29" t="e">
        <f t="shared" si="125"/>
        <v>#REF!</v>
      </c>
      <c r="GYJ247" s="29" t="e">
        <f t="shared" si="125"/>
        <v>#REF!</v>
      </c>
      <c r="GYK247" s="29" t="e">
        <f t="shared" ref="GYK247:HAV247" si="126">GYO247&amp;GYP247</f>
        <v>#REF!</v>
      </c>
      <c r="GYL247" s="29" t="e">
        <f t="shared" si="126"/>
        <v>#REF!</v>
      </c>
      <c r="GYM247" s="29" t="e">
        <f t="shared" si="126"/>
        <v>#REF!</v>
      </c>
      <c r="GYN247" s="29" t="e">
        <f t="shared" si="126"/>
        <v>#REF!</v>
      </c>
      <c r="GYO247" s="29" t="e">
        <f t="shared" si="126"/>
        <v>#REF!</v>
      </c>
      <c r="GYP247" s="29" t="e">
        <f t="shared" si="126"/>
        <v>#REF!</v>
      </c>
      <c r="GYQ247" s="29" t="e">
        <f t="shared" si="126"/>
        <v>#REF!</v>
      </c>
      <c r="GYR247" s="29" t="e">
        <f t="shared" si="126"/>
        <v>#REF!</v>
      </c>
      <c r="GYS247" s="29" t="e">
        <f t="shared" si="126"/>
        <v>#REF!</v>
      </c>
      <c r="GYT247" s="29" t="e">
        <f t="shared" si="126"/>
        <v>#REF!</v>
      </c>
      <c r="GYU247" s="29" t="e">
        <f t="shared" si="126"/>
        <v>#REF!</v>
      </c>
      <c r="GYV247" s="29" t="e">
        <f t="shared" si="126"/>
        <v>#REF!</v>
      </c>
      <c r="GYW247" s="29" t="e">
        <f t="shared" si="126"/>
        <v>#REF!</v>
      </c>
      <c r="GYX247" s="29" t="e">
        <f t="shared" si="126"/>
        <v>#REF!</v>
      </c>
      <c r="GYY247" s="29" t="e">
        <f t="shared" si="126"/>
        <v>#REF!</v>
      </c>
      <c r="GYZ247" s="29" t="e">
        <f t="shared" si="126"/>
        <v>#REF!</v>
      </c>
      <c r="GZA247" s="29" t="e">
        <f t="shared" si="126"/>
        <v>#REF!</v>
      </c>
      <c r="GZB247" s="29" t="e">
        <f t="shared" si="126"/>
        <v>#REF!</v>
      </c>
      <c r="GZC247" s="29" t="e">
        <f t="shared" si="126"/>
        <v>#REF!</v>
      </c>
      <c r="GZD247" s="29" t="e">
        <f t="shared" si="126"/>
        <v>#REF!</v>
      </c>
      <c r="GZE247" s="29" t="e">
        <f t="shared" si="126"/>
        <v>#REF!</v>
      </c>
      <c r="GZF247" s="29" t="e">
        <f t="shared" si="126"/>
        <v>#REF!</v>
      </c>
      <c r="GZG247" s="29" t="e">
        <f t="shared" si="126"/>
        <v>#REF!</v>
      </c>
      <c r="GZH247" s="29" t="e">
        <f t="shared" si="126"/>
        <v>#REF!</v>
      </c>
      <c r="GZI247" s="29" t="e">
        <f t="shared" si="126"/>
        <v>#REF!</v>
      </c>
      <c r="GZJ247" s="29" t="e">
        <f t="shared" si="126"/>
        <v>#REF!</v>
      </c>
      <c r="GZK247" s="29" t="e">
        <f t="shared" si="126"/>
        <v>#REF!</v>
      </c>
      <c r="GZL247" s="29" t="e">
        <f t="shared" si="126"/>
        <v>#REF!</v>
      </c>
      <c r="GZM247" s="29" t="e">
        <f t="shared" si="126"/>
        <v>#REF!</v>
      </c>
      <c r="GZN247" s="29" t="e">
        <f t="shared" si="126"/>
        <v>#REF!</v>
      </c>
      <c r="GZO247" s="29" t="e">
        <f t="shared" si="126"/>
        <v>#REF!</v>
      </c>
      <c r="GZP247" s="29" t="e">
        <f t="shared" si="126"/>
        <v>#REF!</v>
      </c>
      <c r="GZQ247" s="29" t="e">
        <f t="shared" si="126"/>
        <v>#REF!</v>
      </c>
      <c r="GZR247" s="29" t="e">
        <f t="shared" si="126"/>
        <v>#REF!</v>
      </c>
      <c r="GZS247" s="29" t="e">
        <f t="shared" si="126"/>
        <v>#REF!</v>
      </c>
      <c r="GZT247" s="29" t="e">
        <f t="shared" si="126"/>
        <v>#REF!</v>
      </c>
      <c r="GZU247" s="29" t="e">
        <f t="shared" si="126"/>
        <v>#REF!</v>
      </c>
      <c r="GZV247" s="29" t="e">
        <f t="shared" si="126"/>
        <v>#REF!</v>
      </c>
      <c r="GZW247" s="29" t="e">
        <f t="shared" si="126"/>
        <v>#REF!</v>
      </c>
      <c r="GZX247" s="29" t="e">
        <f t="shared" si="126"/>
        <v>#REF!</v>
      </c>
      <c r="GZY247" s="29" t="e">
        <f t="shared" si="126"/>
        <v>#REF!</v>
      </c>
      <c r="GZZ247" s="29" t="e">
        <f t="shared" si="126"/>
        <v>#REF!</v>
      </c>
      <c r="HAA247" s="29" t="e">
        <f t="shared" si="126"/>
        <v>#REF!</v>
      </c>
      <c r="HAB247" s="29" t="e">
        <f t="shared" si="126"/>
        <v>#REF!</v>
      </c>
      <c r="HAC247" s="29" t="e">
        <f t="shared" si="126"/>
        <v>#REF!</v>
      </c>
      <c r="HAD247" s="29" t="e">
        <f t="shared" si="126"/>
        <v>#REF!</v>
      </c>
      <c r="HAE247" s="29" t="e">
        <f t="shared" si="126"/>
        <v>#REF!</v>
      </c>
      <c r="HAF247" s="29" t="e">
        <f t="shared" si="126"/>
        <v>#REF!</v>
      </c>
      <c r="HAG247" s="29" t="e">
        <f t="shared" si="126"/>
        <v>#REF!</v>
      </c>
      <c r="HAH247" s="29" t="e">
        <f t="shared" si="126"/>
        <v>#REF!</v>
      </c>
      <c r="HAI247" s="29" t="e">
        <f t="shared" si="126"/>
        <v>#REF!</v>
      </c>
      <c r="HAJ247" s="29" t="e">
        <f t="shared" si="126"/>
        <v>#REF!</v>
      </c>
      <c r="HAK247" s="29" t="e">
        <f t="shared" si="126"/>
        <v>#REF!</v>
      </c>
      <c r="HAL247" s="29" t="e">
        <f t="shared" si="126"/>
        <v>#REF!</v>
      </c>
      <c r="HAM247" s="29" t="e">
        <f t="shared" si="126"/>
        <v>#REF!</v>
      </c>
      <c r="HAN247" s="29" t="e">
        <f t="shared" si="126"/>
        <v>#REF!</v>
      </c>
      <c r="HAO247" s="29" t="e">
        <f t="shared" si="126"/>
        <v>#REF!</v>
      </c>
      <c r="HAP247" s="29" t="e">
        <f t="shared" si="126"/>
        <v>#REF!</v>
      </c>
      <c r="HAQ247" s="29" t="e">
        <f t="shared" si="126"/>
        <v>#REF!</v>
      </c>
      <c r="HAR247" s="29" t="e">
        <f t="shared" si="126"/>
        <v>#REF!</v>
      </c>
      <c r="HAS247" s="29" t="e">
        <f t="shared" si="126"/>
        <v>#REF!</v>
      </c>
      <c r="HAT247" s="29" t="e">
        <f t="shared" si="126"/>
        <v>#REF!</v>
      </c>
      <c r="HAU247" s="29" t="e">
        <f t="shared" si="126"/>
        <v>#REF!</v>
      </c>
      <c r="HAV247" s="29" t="e">
        <f t="shared" si="126"/>
        <v>#REF!</v>
      </c>
      <c r="HAW247" s="29" t="e">
        <f t="shared" ref="HAW247:HDH247" si="127">HBA247&amp;HBB247</f>
        <v>#REF!</v>
      </c>
      <c r="HAX247" s="29" t="e">
        <f t="shared" si="127"/>
        <v>#REF!</v>
      </c>
      <c r="HAY247" s="29" t="e">
        <f t="shared" si="127"/>
        <v>#REF!</v>
      </c>
      <c r="HAZ247" s="29" t="e">
        <f t="shared" si="127"/>
        <v>#REF!</v>
      </c>
      <c r="HBA247" s="29" t="e">
        <f t="shared" si="127"/>
        <v>#REF!</v>
      </c>
      <c r="HBB247" s="29" t="e">
        <f t="shared" si="127"/>
        <v>#REF!</v>
      </c>
      <c r="HBC247" s="29" t="e">
        <f t="shared" si="127"/>
        <v>#REF!</v>
      </c>
      <c r="HBD247" s="29" t="e">
        <f t="shared" si="127"/>
        <v>#REF!</v>
      </c>
      <c r="HBE247" s="29" t="e">
        <f t="shared" si="127"/>
        <v>#REF!</v>
      </c>
      <c r="HBF247" s="29" t="e">
        <f t="shared" si="127"/>
        <v>#REF!</v>
      </c>
      <c r="HBG247" s="29" t="e">
        <f t="shared" si="127"/>
        <v>#REF!</v>
      </c>
      <c r="HBH247" s="29" t="e">
        <f t="shared" si="127"/>
        <v>#REF!</v>
      </c>
      <c r="HBI247" s="29" t="e">
        <f t="shared" si="127"/>
        <v>#REF!</v>
      </c>
      <c r="HBJ247" s="29" t="e">
        <f t="shared" si="127"/>
        <v>#REF!</v>
      </c>
      <c r="HBK247" s="29" t="e">
        <f t="shared" si="127"/>
        <v>#REF!</v>
      </c>
      <c r="HBL247" s="29" t="e">
        <f t="shared" si="127"/>
        <v>#REF!</v>
      </c>
      <c r="HBM247" s="29" t="e">
        <f t="shared" si="127"/>
        <v>#REF!</v>
      </c>
      <c r="HBN247" s="29" t="e">
        <f t="shared" si="127"/>
        <v>#REF!</v>
      </c>
      <c r="HBO247" s="29" t="e">
        <f t="shared" si="127"/>
        <v>#REF!</v>
      </c>
      <c r="HBP247" s="29" t="e">
        <f t="shared" si="127"/>
        <v>#REF!</v>
      </c>
      <c r="HBQ247" s="29" t="e">
        <f t="shared" si="127"/>
        <v>#REF!</v>
      </c>
      <c r="HBR247" s="29" t="e">
        <f t="shared" si="127"/>
        <v>#REF!</v>
      </c>
      <c r="HBS247" s="29" t="e">
        <f t="shared" si="127"/>
        <v>#REF!</v>
      </c>
      <c r="HBT247" s="29" t="e">
        <f t="shared" si="127"/>
        <v>#REF!</v>
      </c>
      <c r="HBU247" s="29" t="e">
        <f t="shared" si="127"/>
        <v>#REF!</v>
      </c>
      <c r="HBV247" s="29" t="e">
        <f t="shared" si="127"/>
        <v>#REF!</v>
      </c>
      <c r="HBW247" s="29" t="e">
        <f t="shared" si="127"/>
        <v>#REF!</v>
      </c>
      <c r="HBX247" s="29" t="e">
        <f t="shared" si="127"/>
        <v>#REF!</v>
      </c>
      <c r="HBY247" s="29" t="e">
        <f t="shared" si="127"/>
        <v>#REF!</v>
      </c>
      <c r="HBZ247" s="29" t="e">
        <f t="shared" si="127"/>
        <v>#REF!</v>
      </c>
      <c r="HCA247" s="29" t="e">
        <f t="shared" si="127"/>
        <v>#REF!</v>
      </c>
      <c r="HCB247" s="29" t="e">
        <f t="shared" si="127"/>
        <v>#REF!</v>
      </c>
      <c r="HCC247" s="29" t="e">
        <f t="shared" si="127"/>
        <v>#REF!</v>
      </c>
      <c r="HCD247" s="29" t="e">
        <f t="shared" si="127"/>
        <v>#REF!</v>
      </c>
      <c r="HCE247" s="29" t="e">
        <f t="shared" si="127"/>
        <v>#REF!</v>
      </c>
      <c r="HCF247" s="29" t="e">
        <f t="shared" si="127"/>
        <v>#REF!</v>
      </c>
      <c r="HCG247" s="29" t="e">
        <f t="shared" si="127"/>
        <v>#REF!</v>
      </c>
      <c r="HCH247" s="29" t="e">
        <f t="shared" si="127"/>
        <v>#REF!</v>
      </c>
      <c r="HCI247" s="29" t="e">
        <f t="shared" si="127"/>
        <v>#REF!</v>
      </c>
      <c r="HCJ247" s="29" t="e">
        <f t="shared" si="127"/>
        <v>#REF!</v>
      </c>
      <c r="HCK247" s="29" t="e">
        <f t="shared" si="127"/>
        <v>#REF!</v>
      </c>
      <c r="HCL247" s="29" t="e">
        <f t="shared" si="127"/>
        <v>#REF!</v>
      </c>
      <c r="HCM247" s="29" t="e">
        <f t="shared" si="127"/>
        <v>#REF!</v>
      </c>
      <c r="HCN247" s="29" t="e">
        <f t="shared" si="127"/>
        <v>#REF!</v>
      </c>
      <c r="HCO247" s="29" t="e">
        <f t="shared" si="127"/>
        <v>#REF!</v>
      </c>
      <c r="HCP247" s="29" t="e">
        <f t="shared" si="127"/>
        <v>#REF!</v>
      </c>
      <c r="HCQ247" s="29" t="e">
        <f t="shared" si="127"/>
        <v>#REF!</v>
      </c>
      <c r="HCR247" s="29" t="e">
        <f t="shared" si="127"/>
        <v>#REF!</v>
      </c>
      <c r="HCS247" s="29" t="e">
        <f t="shared" si="127"/>
        <v>#REF!</v>
      </c>
      <c r="HCT247" s="29" t="e">
        <f t="shared" si="127"/>
        <v>#REF!</v>
      </c>
      <c r="HCU247" s="29" t="e">
        <f t="shared" si="127"/>
        <v>#REF!</v>
      </c>
      <c r="HCV247" s="29" t="e">
        <f t="shared" si="127"/>
        <v>#REF!</v>
      </c>
      <c r="HCW247" s="29" t="e">
        <f t="shared" si="127"/>
        <v>#REF!</v>
      </c>
      <c r="HCX247" s="29" t="e">
        <f t="shared" si="127"/>
        <v>#REF!</v>
      </c>
      <c r="HCY247" s="29" t="e">
        <f t="shared" si="127"/>
        <v>#REF!</v>
      </c>
      <c r="HCZ247" s="29" t="e">
        <f t="shared" si="127"/>
        <v>#REF!</v>
      </c>
      <c r="HDA247" s="29" t="e">
        <f t="shared" si="127"/>
        <v>#REF!</v>
      </c>
      <c r="HDB247" s="29" t="e">
        <f t="shared" si="127"/>
        <v>#REF!</v>
      </c>
      <c r="HDC247" s="29" t="e">
        <f t="shared" si="127"/>
        <v>#REF!</v>
      </c>
      <c r="HDD247" s="29" t="e">
        <f t="shared" si="127"/>
        <v>#REF!</v>
      </c>
      <c r="HDE247" s="29" t="e">
        <f t="shared" si="127"/>
        <v>#REF!</v>
      </c>
      <c r="HDF247" s="29" t="e">
        <f t="shared" si="127"/>
        <v>#REF!</v>
      </c>
      <c r="HDG247" s="29" t="e">
        <f t="shared" si="127"/>
        <v>#REF!</v>
      </c>
      <c r="HDH247" s="29" t="e">
        <f t="shared" si="127"/>
        <v>#REF!</v>
      </c>
      <c r="HDI247" s="29" t="e">
        <f t="shared" ref="HDI247:HFT247" si="128">HDM247&amp;HDN247</f>
        <v>#REF!</v>
      </c>
      <c r="HDJ247" s="29" t="e">
        <f t="shared" si="128"/>
        <v>#REF!</v>
      </c>
      <c r="HDK247" s="29" t="e">
        <f t="shared" si="128"/>
        <v>#REF!</v>
      </c>
      <c r="HDL247" s="29" t="e">
        <f t="shared" si="128"/>
        <v>#REF!</v>
      </c>
      <c r="HDM247" s="29" t="e">
        <f t="shared" si="128"/>
        <v>#REF!</v>
      </c>
      <c r="HDN247" s="29" t="e">
        <f t="shared" si="128"/>
        <v>#REF!</v>
      </c>
      <c r="HDO247" s="29" t="e">
        <f t="shared" si="128"/>
        <v>#REF!</v>
      </c>
      <c r="HDP247" s="29" t="e">
        <f t="shared" si="128"/>
        <v>#REF!</v>
      </c>
      <c r="HDQ247" s="29" t="e">
        <f t="shared" si="128"/>
        <v>#REF!</v>
      </c>
      <c r="HDR247" s="29" t="e">
        <f t="shared" si="128"/>
        <v>#REF!</v>
      </c>
      <c r="HDS247" s="29" t="e">
        <f t="shared" si="128"/>
        <v>#REF!</v>
      </c>
      <c r="HDT247" s="29" t="e">
        <f t="shared" si="128"/>
        <v>#REF!</v>
      </c>
      <c r="HDU247" s="29" t="e">
        <f t="shared" si="128"/>
        <v>#REF!</v>
      </c>
      <c r="HDV247" s="29" t="e">
        <f t="shared" si="128"/>
        <v>#REF!</v>
      </c>
      <c r="HDW247" s="29" t="e">
        <f t="shared" si="128"/>
        <v>#REF!</v>
      </c>
      <c r="HDX247" s="29" t="e">
        <f t="shared" si="128"/>
        <v>#REF!</v>
      </c>
      <c r="HDY247" s="29" t="e">
        <f t="shared" si="128"/>
        <v>#REF!</v>
      </c>
      <c r="HDZ247" s="29" t="e">
        <f t="shared" si="128"/>
        <v>#REF!</v>
      </c>
      <c r="HEA247" s="29" t="e">
        <f t="shared" si="128"/>
        <v>#REF!</v>
      </c>
      <c r="HEB247" s="29" t="e">
        <f t="shared" si="128"/>
        <v>#REF!</v>
      </c>
      <c r="HEC247" s="29" t="e">
        <f t="shared" si="128"/>
        <v>#REF!</v>
      </c>
      <c r="HED247" s="29" t="e">
        <f t="shared" si="128"/>
        <v>#REF!</v>
      </c>
      <c r="HEE247" s="29" t="e">
        <f t="shared" si="128"/>
        <v>#REF!</v>
      </c>
      <c r="HEF247" s="29" t="e">
        <f t="shared" si="128"/>
        <v>#REF!</v>
      </c>
      <c r="HEG247" s="29" t="e">
        <f t="shared" si="128"/>
        <v>#REF!</v>
      </c>
      <c r="HEH247" s="29" t="e">
        <f t="shared" si="128"/>
        <v>#REF!</v>
      </c>
      <c r="HEI247" s="29" t="e">
        <f t="shared" si="128"/>
        <v>#REF!</v>
      </c>
      <c r="HEJ247" s="29" t="e">
        <f t="shared" si="128"/>
        <v>#REF!</v>
      </c>
      <c r="HEK247" s="29" t="e">
        <f t="shared" si="128"/>
        <v>#REF!</v>
      </c>
      <c r="HEL247" s="29" t="e">
        <f t="shared" si="128"/>
        <v>#REF!</v>
      </c>
      <c r="HEM247" s="29" t="e">
        <f t="shared" si="128"/>
        <v>#REF!</v>
      </c>
      <c r="HEN247" s="29" t="e">
        <f t="shared" si="128"/>
        <v>#REF!</v>
      </c>
      <c r="HEO247" s="29" t="e">
        <f t="shared" si="128"/>
        <v>#REF!</v>
      </c>
      <c r="HEP247" s="29" t="e">
        <f t="shared" si="128"/>
        <v>#REF!</v>
      </c>
      <c r="HEQ247" s="29" t="e">
        <f t="shared" si="128"/>
        <v>#REF!</v>
      </c>
      <c r="HER247" s="29" t="e">
        <f t="shared" si="128"/>
        <v>#REF!</v>
      </c>
      <c r="HES247" s="29" t="e">
        <f t="shared" si="128"/>
        <v>#REF!</v>
      </c>
      <c r="HET247" s="29" t="e">
        <f t="shared" si="128"/>
        <v>#REF!</v>
      </c>
      <c r="HEU247" s="29" t="e">
        <f t="shared" si="128"/>
        <v>#REF!</v>
      </c>
      <c r="HEV247" s="29" t="e">
        <f t="shared" si="128"/>
        <v>#REF!</v>
      </c>
      <c r="HEW247" s="29" t="e">
        <f t="shared" si="128"/>
        <v>#REF!</v>
      </c>
      <c r="HEX247" s="29" t="e">
        <f t="shared" si="128"/>
        <v>#REF!</v>
      </c>
      <c r="HEY247" s="29" t="e">
        <f t="shared" si="128"/>
        <v>#REF!</v>
      </c>
      <c r="HEZ247" s="29" t="e">
        <f t="shared" si="128"/>
        <v>#REF!</v>
      </c>
      <c r="HFA247" s="29" t="e">
        <f t="shared" si="128"/>
        <v>#REF!</v>
      </c>
      <c r="HFB247" s="29" t="e">
        <f t="shared" si="128"/>
        <v>#REF!</v>
      </c>
      <c r="HFC247" s="29" t="e">
        <f t="shared" si="128"/>
        <v>#REF!</v>
      </c>
      <c r="HFD247" s="29" t="e">
        <f t="shared" si="128"/>
        <v>#REF!</v>
      </c>
      <c r="HFE247" s="29" t="e">
        <f t="shared" si="128"/>
        <v>#REF!</v>
      </c>
      <c r="HFF247" s="29" t="e">
        <f t="shared" si="128"/>
        <v>#REF!</v>
      </c>
      <c r="HFG247" s="29" t="e">
        <f t="shared" si="128"/>
        <v>#REF!</v>
      </c>
      <c r="HFH247" s="29" t="e">
        <f t="shared" si="128"/>
        <v>#REF!</v>
      </c>
      <c r="HFI247" s="29" t="e">
        <f t="shared" si="128"/>
        <v>#REF!</v>
      </c>
      <c r="HFJ247" s="29" t="e">
        <f t="shared" si="128"/>
        <v>#REF!</v>
      </c>
      <c r="HFK247" s="29" t="e">
        <f t="shared" si="128"/>
        <v>#REF!</v>
      </c>
      <c r="HFL247" s="29" t="e">
        <f t="shared" si="128"/>
        <v>#REF!</v>
      </c>
      <c r="HFM247" s="29" t="e">
        <f t="shared" si="128"/>
        <v>#REF!</v>
      </c>
      <c r="HFN247" s="29" t="e">
        <f t="shared" si="128"/>
        <v>#REF!</v>
      </c>
      <c r="HFO247" s="29" t="e">
        <f t="shared" si="128"/>
        <v>#REF!</v>
      </c>
      <c r="HFP247" s="29" t="e">
        <f t="shared" si="128"/>
        <v>#REF!</v>
      </c>
      <c r="HFQ247" s="29" t="e">
        <f t="shared" si="128"/>
        <v>#REF!</v>
      </c>
      <c r="HFR247" s="29" t="e">
        <f t="shared" si="128"/>
        <v>#REF!</v>
      </c>
      <c r="HFS247" s="29" t="e">
        <f t="shared" si="128"/>
        <v>#REF!</v>
      </c>
      <c r="HFT247" s="29" t="e">
        <f t="shared" si="128"/>
        <v>#REF!</v>
      </c>
      <c r="HFU247" s="29" t="e">
        <f t="shared" ref="HFU247:HIF247" si="129">HFY247&amp;HFZ247</f>
        <v>#REF!</v>
      </c>
      <c r="HFV247" s="29" t="e">
        <f t="shared" si="129"/>
        <v>#REF!</v>
      </c>
      <c r="HFW247" s="29" t="e">
        <f t="shared" si="129"/>
        <v>#REF!</v>
      </c>
      <c r="HFX247" s="29" t="e">
        <f t="shared" si="129"/>
        <v>#REF!</v>
      </c>
      <c r="HFY247" s="29" t="e">
        <f t="shared" si="129"/>
        <v>#REF!</v>
      </c>
      <c r="HFZ247" s="29" t="e">
        <f t="shared" si="129"/>
        <v>#REF!</v>
      </c>
      <c r="HGA247" s="29" t="e">
        <f t="shared" si="129"/>
        <v>#REF!</v>
      </c>
      <c r="HGB247" s="29" t="e">
        <f t="shared" si="129"/>
        <v>#REF!</v>
      </c>
      <c r="HGC247" s="29" t="e">
        <f t="shared" si="129"/>
        <v>#REF!</v>
      </c>
      <c r="HGD247" s="29" t="e">
        <f t="shared" si="129"/>
        <v>#REF!</v>
      </c>
      <c r="HGE247" s="29" t="e">
        <f t="shared" si="129"/>
        <v>#REF!</v>
      </c>
      <c r="HGF247" s="29" t="e">
        <f t="shared" si="129"/>
        <v>#REF!</v>
      </c>
      <c r="HGG247" s="29" t="e">
        <f t="shared" si="129"/>
        <v>#REF!</v>
      </c>
      <c r="HGH247" s="29" t="e">
        <f t="shared" si="129"/>
        <v>#REF!</v>
      </c>
      <c r="HGI247" s="29" t="e">
        <f t="shared" si="129"/>
        <v>#REF!</v>
      </c>
      <c r="HGJ247" s="29" t="e">
        <f t="shared" si="129"/>
        <v>#REF!</v>
      </c>
      <c r="HGK247" s="29" t="e">
        <f t="shared" si="129"/>
        <v>#REF!</v>
      </c>
      <c r="HGL247" s="29" t="e">
        <f t="shared" si="129"/>
        <v>#REF!</v>
      </c>
      <c r="HGM247" s="29" t="e">
        <f t="shared" si="129"/>
        <v>#REF!</v>
      </c>
      <c r="HGN247" s="29" t="e">
        <f t="shared" si="129"/>
        <v>#REF!</v>
      </c>
      <c r="HGO247" s="29" t="e">
        <f t="shared" si="129"/>
        <v>#REF!</v>
      </c>
      <c r="HGP247" s="29" t="e">
        <f t="shared" si="129"/>
        <v>#REF!</v>
      </c>
      <c r="HGQ247" s="29" t="e">
        <f t="shared" si="129"/>
        <v>#REF!</v>
      </c>
      <c r="HGR247" s="29" t="e">
        <f t="shared" si="129"/>
        <v>#REF!</v>
      </c>
      <c r="HGS247" s="29" t="e">
        <f t="shared" si="129"/>
        <v>#REF!</v>
      </c>
      <c r="HGT247" s="29" t="e">
        <f t="shared" si="129"/>
        <v>#REF!</v>
      </c>
      <c r="HGU247" s="29" t="e">
        <f t="shared" si="129"/>
        <v>#REF!</v>
      </c>
      <c r="HGV247" s="29" t="e">
        <f t="shared" si="129"/>
        <v>#REF!</v>
      </c>
      <c r="HGW247" s="29" t="e">
        <f t="shared" si="129"/>
        <v>#REF!</v>
      </c>
      <c r="HGX247" s="29" t="e">
        <f t="shared" si="129"/>
        <v>#REF!</v>
      </c>
      <c r="HGY247" s="29" t="e">
        <f t="shared" si="129"/>
        <v>#REF!</v>
      </c>
      <c r="HGZ247" s="29" t="e">
        <f t="shared" si="129"/>
        <v>#REF!</v>
      </c>
      <c r="HHA247" s="29" t="e">
        <f t="shared" si="129"/>
        <v>#REF!</v>
      </c>
      <c r="HHB247" s="29" t="e">
        <f t="shared" si="129"/>
        <v>#REF!</v>
      </c>
      <c r="HHC247" s="29" t="e">
        <f t="shared" si="129"/>
        <v>#REF!</v>
      </c>
      <c r="HHD247" s="29" t="e">
        <f t="shared" si="129"/>
        <v>#REF!</v>
      </c>
      <c r="HHE247" s="29" t="e">
        <f t="shared" si="129"/>
        <v>#REF!</v>
      </c>
      <c r="HHF247" s="29" t="e">
        <f t="shared" si="129"/>
        <v>#REF!</v>
      </c>
      <c r="HHG247" s="29" t="e">
        <f t="shared" si="129"/>
        <v>#REF!</v>
      </c>
      <c r="HHH247" s="29" t="e">
        <f t="shared" si="129"/>
        <v>#REF!</v>
      </c>
      <c r="HHI247" s="29" t="e">
        <f t="shared" si="129"/>
        <v>#REF!</v>
      </c>
      <c r="HHJ247" s="29" t="e">
        <f t="shared" si="129"/>
        <v>#REF!</v>
      </c>
      <c r="HHK247" s="29" t="e">
        <f t="shared" si="129"/>
        <v>#REF!</v>
      </c>
      <c r="HHL247" s="29" t="e">
        <f t="shared" si="129"/>
        <v>#REF!</v>
      </c>
      <c r="HHM247" s="29" t="e">
        <f t="shared" si="129"/>
        <v>#REF!</v>
      </c>
      <c r="HHN247" s="29" t="e">
        <f t="shared" si="129"/>
        <v>#REF!</v>
      </c>
      <c r="HHO247" s="29" t="e">
        <f t="shared" si="129"/>
        <v>#REF!</v>
      </c>
      <c r="HHP247" s="29" t="e">
        <f t="shared" si="129"/>
        <v>#REF!</v>
      </c>
      <c r="HHQ247" s="29" t="e">
        <f t="shared" si="129"/>
        <v>#REF!</v>
      </c>
      <c r="HHR247" s="29" t="e">
        <f t="shared" si="129"/>
        <v>#REF!</v>
      </c>
      <c r="HHS247" s="29" t="e">
        <f t="shared" si="129"/>
        <v>#REF!</v>
      </c>
      <c r="HHT247" s="29" t="e">
        <f t="shared" si="129"/>
        <v>#REF!</v>
      </c>
      <c r="HHU247" s="29" t="e">
        <f t="shared" si="129"/>
        <v>#REF!</v>
      </c>
      <c r="HHV247" s="29" t="e">
        <f t="shared" si="129"/>
        <v>#REF!</v>
      </c>
      <c r="HHW247" s="29" t="e">
        <f t="shared" si="129"/>
        <v>#REF!</v>
      </c>
      <c r="HHX247" s="29" t="e">
        <f t="shared" si="129"/>
        <v>#REF!</v>
      </c>
      <c r="HHY247" s="29" t="e">
        <f t="shared" si="129"/>
        <v>#REF!</v>
      </c>
      <c r="HHZ247" s="29" t="e">
        <f t="shared" si="129"/>
        <v>#REF!</v>
      </c>
      <c r="HIA247" s="29" t="e">
        <f t="shared" si="129"/>
        <v>#REF!</v>
      </c>
      <c r="HIB247" s="29" t="e">
        <f t="shared" si="129"/>
        <v>#REF!</v>
      </c>
      <c r="HIC247" s="29" t="e">
        <f t="shared" si="129"/>
        <v>#REF!</v>
      </c>
      <c r="HID247" s="29" t="e">
        <f t="shared" si="129"/>
        <v>#REF!</v>
      </c>
      <c r="HIE247" s="29" t="e">
        <f t="shared" si="129"/>
        <v>#REF!</v>
      </c>
      <c r="HIF247" s="29" t="e">
        <f t="shared" si="129"/>
        <v>#REF!</v>
      </c>
      <c r="HIG247" s="29" t="e">
        <f t="shared" ref="HIG247:HKR247" si="130">HIK247&amp;HIL247</f>
        <v>#REF!</v>
      </c>
      <c r="HIH247" s="29" t="e">
        <f t="shared" si="130"/>
        <v>#REF!</v>
      </c>
      <c r="HII247" s="29" t="e">
        <f t="shared" si="130"/>
        <v>#REF!</v>
      </c>
      <c r="HIJ247" s="29" t="e">
        <f t="shared" si="130"/>
        <v>#REF!</v>
      </c>
      <c r="HIK247" s="29" t="e">
        <f t="shared" si="130"/>
        <v>#REF!</v>
      </c>
      <c r="HIL247" s="29" t="e">
        <f t="shared" si="130"/>
        <v>#REF!</v>
      </c>
      <c r="HIM247" s="29" t="e">
        <f t="shared" si="130"/>
        <v>#REF!</v>
      </c>
      <c r="HIN247" s="29" t="e">
        <f t="shared" si="130"/>
        <v>#REF!</v>
      </c>
      <c r="HIO247" s="29" t="e">
        <f t="shared" si="130"/>
        <v>#REF!</v>
      </c>
      <c r="HIP247" s="29" t="e">
        <f t="shared" si="130"/>
        <v>#REF!</v>
      </c>
      <c r="HIQ247" s="29" t="e">
        <f t="shared" si="130"/>
        <v>#REF!</v>
      </c>
      <c r="HIR247" s="29" t="e">
        <f t="shared" si="130"/>
        <v>#REF!</v>
      </c>
      <c r="HIS247" s="29" t="e">
        <f t="shared" si="130"/>
        <v>#REF!</v>
      </c>
      <c r="HIT247" s="29" t="e">
        <f t="shared" si="130"/>
        <v>#REF!</v>
      </c>
      <c r="HIU247" s="29" t="e">
        <f t="shared" si="130"/>
        <v>#REF!</v>
      </c>
      <c r="HIV247" s="29" t="e">
        <f t="shared" si="130"/>
        <v>#REF!</v>
      </c>
      <c r="HIW247" s="29" t="e">
        <f t="shared" si="130"/>
        <v>#REF!</v>
      </c>
      <c r="HIX247" s="29" t="e">
        <f t="shared" si="130"/>
        <v>#REF!</v>
      </c>
      <c r="HIY247" s="29" t="e">
        <f t="shared" si="130"/>
        <v>#REF!</v>
      </c>
      <c r="HIZ247" s="29" t="e">
        <f t="shared" si="130"/>
        <v>#REF!</v>
      </c>
      <c r="HJA247" s="29" t="e">
        <f t="shared" si="130"/>
        <v>#REF!</v>
      </c>
      <c r="HJB247" s="29" t="e">
        <f t="shared" si="130"/>
        <v>#REF!</v>
      </c>
      <c r="HJC247" s="29" t="e">
        <f t="shared" si="130"/>
        <v>#REF!</v>
      </c>
      <c r="HJD247" s="29" t="e">
        <f t="shared" si="130"/>
        <v>#REF!</v>
      </c>
      <c r="HJE247" s="29" t="e">
        <f t="shared" si="130"/>
        <v>#REF!</v>
      </c>
      <c r="HJF247" s="29" t="e">
        <f t="shared" si="130"/>
        <v>#REF!</v>
      </c>
      <c r="HJG247" s="29" t="e">
        <f t="shared" si="130"/>
        <v>#REF!</v>
      </c>
      <c r="HJH247" s="29" t="e">
        <f t="shared" si="130"/>
        <v>#REF!</v>
      </c>
      <c r="HJI247" s="29" t="e">
        <f t="shared" si="130"/>
        <v>#REF!</v>
      </c>
      <c r="HJJ247" s="29" t="e">
        <f t="shared" si="130"/>
        <v>#REF!</v>
      </c>
      <c r="HJK247" s="29" t="e">
        <f t="shared" si="130"/>
        <v>#REF!</v>
      </c>
      <c r="HJL247" s="29" t="e">
        <f t="shared" si="130"/>
        <v>#REF!</v>
      </c>
      <c r="HJM247" s="29" t="e">
        <f t="shared" si="130"/>
        <v>#REF!</v>
      </c>
      <c r="HJN247" s="29" t="e">
        <f t="shared" si="130"/>
        <v>#REF!</v>
      </c>
      <c r="HJO247" s="29" t="e">
        <f t="shared" si="130"/>
        <v>#REF!</v>
      </c>
      <c r="HJP247" s="29" t="e">
        <f t="shared" si="130"/>
        <v>#REF!</v>
      </c>
      <c r="HJQ247" s="29" t="e">
        <f t="shared" si="130"/>
        <v>#REF!</v>
      </c>
      <c r="HJR247" s="29" t="e">
        <f t="shared" si="130"/>
        <v>#REF!</v>
      </c>
      <c r="HJS247" s="29" t="e">
        <f t="shared" si="130"/>
        <v>#REF!</v>
      </c>
      <c r="HJT247" s="29" t="e">
        <f t="shared" si="130"/>
        <v>#REF!</v>
      </c>
      <c r="HJU247" s="29" t="e">
        <f t="shared" si="130"/>
        <v>#REF!</v>
      </c>
      <c r="HJV247" s="29" t="e">
        <f t="shared" si="130"/>
        <v>#REF!</v>
      </c>
      <c r="HJW247" s="29" t="e">
        <f t="shared" si="130"/>
        <v>#REF!</v>
      </c>
      <c r="HJX247" s="29" t="e">
        <f t="shared" si="130"/>
        <v>#REF!</v>
      </c>
      <c r="HJY247" s="29" t="e">
        <f t="shared" si="130"/>
        <v>#REF!</v>
      </c>
      <c r="HJZ247" s="29" t="e">
        <f t="shared" si="130"/>
        <v>#REF!</v>
      </c>
      <c r="HKA247" s="29" t="e">
        <f t="shared" si="130"/>
        <v>#REF!</v>
      </c>
      <c r="HKB247" s="29" t="e">
        <f t="shared" si="130"/>
        <v>#REF!</v>
      </c>
      <c r="HKC247" s="29" t="e">
        <f t="shared" si="130"/>
        <v>#REF!</v>
      </c>
      <c r="HKD247" s="29" t="e">
        <f t="shared" si="130"/>
        <v>#REF!</v>
      </c>
      <c r="HKE247" s="29" t="e">
        <f t="shared" si="130"/>
        <v>#REF!</v>
      </c>
      <c r="HKF247" s="29" t="e">
        <f t="shared" si="130"/>
        <v>#REF!</v>
      </c>
      <c r="HKG247" s="29" t="e">
        <f t="shared" si="130"/>
        <v>#REF!</v>
      </c>
      <c r="HKH247" s="29" t="e">
        <f t="shared" si="130"/>
        <v>#REF!</v>
      </c>
      <c r="HKI247" s="29" t="e">
        <f t="shared" si="130"/>
        <v>#REF!</v>
      </c>
      <c r="HKJ247" s="29" t="e">
        <f t="shared" si="130"/>
        <v>#REF!</v>
      </c>
      <c r="HKK247" s="29" t="e">
        <f t="shared" si="130"/>
        <v>#REF!</v>
      </c>
      <c r="HKL247" s="29" t="e">
        <f t="shared" si="130"/>
        <v>#REF!</v>
      </c>
      <c r="HKM247" s="29" t="e">
        <f t="shared" si="130"/>
        <v>#REF!</v>
      </c>
      <c r="HKN247" s="29" t="e">
        <f t="shared" si="130"/>
        <v>#REF!</v>
      </c>
      <c r="HKO247" s="29" t="e">
        <f t="shared" si="130"/>
        <v>#REF!</v>
      </c>
      <c r="HKP247" s="29" t="e">
        <f t="shared" si="130"/>
        <v>#REF!</v>
      </c>
      <c r="HKQ247" s="29" t="e">
        <f t="shared" si="130"/>
        <v>#REF!</v>
      </c>
      <c r="HKR247" s="29" t="e">
        <f t="shared" si="130"/>
        <v>#REF!</v>
      </c>
      <c r="HKS247" s="29" t="e">
        <f t="shared" ref="HKS247:HND247" si="131">HKW247&amp;HKX247</f>
        <v>#REF!</v>
      </c>
      <c r="HKT247" s="29" t="e">
        <f t="shared" si="131"/>
        <v>#REF!</v>
      </c>
      <c r="HKU247" s="29" t="e">
        <f t="shared" si="131"/>
        <v>#REF!</v>
      </c>
      <c r="HKV247" s="29" t="e">
        <f t="shared" si="131"/>
        <v>#REF!</v>
      </c>
      <c r="HKW247" s="29" t="e">
        <f t="shared" si="131"/>
        <v>#REF!</v>
      </c>
      <c r="HKX247" s="29" t="e">
        <f t="shared" si="131"/>
        <v>#REF!</v>
      </c>
      <c r="HKY247" s="29" t="e">
        <f t="shared" si="131"/>
        <v>#REF!</v>
      </c>
      <c r="HKZ247" s="29" t="e">
        <f t="shared" si="131"/>
        <v>#REF!</v>
      </c>
      <c r="HLA247" s="29" t="e">
        <f t="shared" si="131"/>
        <v>#REF!</v>
      </c>
      <c r="HLB247" s="29" t="e">
        <f t="shared" si="131"/>
        <v>#REF!</v>
      </c>
      <c r="HLC247" s="29" t="e">
        <f t="shared" si="131"/>
        <v>#REF!</v>
      </c>
      <c r="HLD247" s="29" t="e">
        <f t="shared" si="131"/>
        <v>#REF!</v>
      </c>
      <c r="HLE247" s="29" t="e">
        <f t="shared" si="131"/>
        <v>#REF!</v>
      </c>
      <c r="HLF247" s="29" t="e">
        <f t="shared" si="131"/>
        <v>#REF!</v>
      </c>
      <c r="HLG247" s="29" t="e">
        <f t="shared" si="131"/>
        <v>#REF!</v>
      </c>
      <c r="HLH247" s="29" t="e">
        <f t="shared" si="131"/>
        <v>#REF!</v>
      </c>
      <c r="HLI247" s="29" t="e">
        <f t="shared" si="131"/>
        <v>#REF!</v>
      </c>
      <c r="HLJ247" s="29" t="e">
        <f t="shared" si="131"/>
        <v>#REF!</v>
      </c>
      <c r="HLK247" s="29" t="e">
        <f t="shared" si="131"/>
        <v>#REF!</v>
      </c>
      <c r="HLL247" s="29" t="e">
        <f t="shared" si="131"/>
        <v>#REF!</v>
      </c>
      <c r="HLM247" s="29" t="e">
        <f t="shared" si="131"/>
        <v>#REF!</v>
      </c>
      <c r="HLN247" s="29" t="e">
        <f t="shared" si="131"/>
        <v>#REF!</v>
      </c>
      <c r="HLO247" s="29" t="e">
        <f t="shared" si="131"/>
        <v>#REF!</v>
      </c>
      <c r="HLP247" s="29" t="e">
        <f t="shared" si="131"/>
        <v>#REF!</v>
      </c>
      <c r="HLQ247" s="29" t="e">
        <f t="shared" si="131"/>
        <v>#REF!</v>
      </c>
      <c r="HLR247" s="29" t="e">
        <f t="shared" si="131"/>
        <v>#REF!</v>
      </c>
      <c r="HLS247" s="29" t="e">
        <f t="shared" si="131"/>
        <v>#REF!</v>
      </c>
      <c r="HLT247" s="29" t="e">
        <f t="shared" si="131"/>
        <v>#REF!</v>
      </c>
      <c r="HLU247" s="29" t="e">
        <f t="shared" si="131"/>
        <v>#REF!</v>
      </c>
      <c r="HLV247" s="29" t="e">
        <f t="shared" si="131"/>
        <v>#REF!</v>
      </c>
      <c r="HLW247" s="29" t="e">
        <f t="shared" si="131"/>
        <v>#REF!</v>
      </c>
      <c r="HLX247" s="29" t="e">
        <f t="shared" si="131"/>
        <v>#REF!</v>
      </c>
      <c r="HLY247" s="29" t="e">
        <f t="shared" si="131"/>
        <v>#REF!</v>
      </c>
      <c r="HLZ247" s="29" t="e">
        <f t="shared" si="131"/>
        <v>#REF!</v>
      </c>
      <c r="HMA247" s="29" t="e">
        <f t="shared" si="131"/>
        <v>#REF!</v>
      </c>
      <c r="HMB247" s="29" t="e">
        <f t="shared" si="131"/>
        <v>#REF!</v>
      </c>
      <c r="HMC247" s="29" t="e">
        <f t="shared" si="131"/>
        <v>#REF!</v>
      </c>
      <c r="HMD247" s="29" t="e">
        <f t="shared" si="131"/>
        <v>#REF!</v>
      </c>
      <c r="HME247" s="29" t="e">
        <f t="shared" si="131"/>
        <v>#REF!</v>
      </c>
      <c r="HMF247" s="29" t="e">
        <f t="shared" si="131"/>
        <v>#REF!</v>
      </c>
      <c r="HMG247" s="29" t="e">
        <f t="shared" si="131"/>
        <v>#REF!</v>
      </c>
      <c r="HMH247" s="29" t="e">
        <f t="shared" si="131"/>
        <v>#REF!</v>
      </c>
      <c r="HMI247" s="29" t="e">
        <f t="shared" si="131"/>
        <v>#REF!</v>
      </c>
      <c r="HMJ247" s="29" t="e">
        <f t="shared" si="131"/>
        <v>#REF!</v>
      </c>
      <c r="HMK247" s="29" t="e">
        <f t="shared" si="131"/>
        <v>#REF!</v>
      </c>
      <c r="HML247" s="29" t="e">
        <f t="shared" si="131"/>
        <v>#REF!</v>
      </c>
      <c r="HMM247" s="29" t="e">
        <f t="shared" si="131"/>
        <v>#REF!</v>
      </c>
      <c r="HMN247" s="29" t="e">
        <f t="shared" si="131"/>
        <v>#REF!</v>
      </c>
      <c r="HMO247" s="29" t="e">
        <f t="shared" si="131"/>
        <v>#REF!</v>
      </c>
      <c r="HMP247" s="29" t="e">
        <f t="shared" si="131"/>
        <v>#REF!</v>
      </c>
      <c r="HMQ247" s="29" t="e">
        <f t="shared" si="131"/>
        <v>#REF!</v>
      </c>
      <c r="HMR247" s="29" t="e">
        <f t="shared" si="131"/>
        <v>#REF!</v>
      </c>
      <c r="HMS247" s="29" t="e">
        <f t="shared" si="131"/>
        <v>#REF!</v>
      </c>
      <c r="HMT247" s="29" t="e">
        <f t="shared" si="131"/>
        <v>#REF!</v>
      </c>
      <c r="HMU247" s="29" t="e">
        <f t="shared" si="131"/>
        <v>#REF!</v>
      </c>
      <c r="HMV247" s="29" t="e">
        <f t="shared" si="131"/>
        <v>#REF!</v>
      </c>
      <c r="HMW247" s="29" t="e">
        <f t="shared" si="131"/>
        <v>#REF!</v>
      </c>
      <c r="HMX247" s="29" t="e">
        <f t="shared" si="131"/>
        <v>#REF!</v>
      </c>
      <c r="HMY247" s="29" t="e">
        <f t="shared" si="131"/>
        <v>#REF!</v>
      </c>
      <c r="HMZ247" s="29" t="e">
        <f t="shared" si="131"/>
        <v>#REF!</v>
      </c>
      <c r="HNA247" s="29" t="e">
        <f t="shared" si="131"/>
        <v>#REF!</v>
      </c>
      <c r="HNB247" s="29" t="e">
        <f t="shared" si="131"/>
        <v>#REF!</v>
      </c>
      <c r="HNC247" s="29" t="e">
        <f t="shared" si="131"/>
        <v>#REF!</v>
      </c>
      <c r="HND247" s="29" t="e">
        <f t="shared" si="131"/>
        <v>#REF!</v>
      </c>
      <c r="HNE247" s="29" t="e">
        <f t="shared" ref="HNE247:HPP247" si="132">HNI247&amp;HNJ247</f>
        <v>#REF!</v>
      </c>
      <c r="HNF247" s="29" t="e">
        <f t="shared" si="132"/>
        <v>#REF!</v>
      </c>
      <c r="HNG247" s="29" t="e">
        <f t="shared" si="132"/>
        <v>#REF!</v>
      </c>
      <c r="HNH247" s="29" t="e">
        <f t="shared" si="132"/>
        <v>#REF!</v>
      </c>
      <c r="HNI247" s="29" t="e">
        <f t="shared" si="132"/>
        <v>#REF!</v>
      </c>
      <c r="HNJ247" s="29" t="e">
        <f t="shared" si="132"/>
        <v>#REF!</v>
      </c>
      <c r="HNK247" s="29" t="e">
        <f t="shared" si="132"/>
        <v>#REF!</v>
      </c>
      <c r="HNL247" s="29" t="e">
        <f t="shared" si="132"/>
        <v>#REF!</v>
      </c>
      <c r="HNM247" s="29" t="e">
        <f t="shared" si="132"/>
        <v>#REF!</v>
      </c>
      <c r="HNN247" s="29" t="e">
        <f t="shared" si="132"/>
        <v>#REF!</v>
      </c>
      <c r="HNO247" s="29" t="e">
        <f t="shared" si="132"/>
        <v>#REF!</v>
      </c>
      <c r="HNP247" s="29" t="e">
        <f t="shared" si="132"/>
        <v>#REF!</v>
      </c>
      <c r="HNQ247" s="29" t="e">
        <f t="shared" si="132"/>
        <v>#REF!</v>
      </c>
      <c r="HNR247" s="29" t="e">
        <f t="shared" si="132"/>
        <v>#REF!</v>
      </c>
      <c r="HNS247" s="29" t="e">
        <f t="shared" si="132"/>
        <v>#REF!</v>
      </c>
      <c r="HNT247" s="29" t="e">
        <f t="shared" si="132"/>
        <v>#REF!</v>
      </c>
      <c r="HNU247" s="29" t="e">
        <f t="shared" si="132"/>
        <v>#REF!</v>
      </c>
      <c r="HNV247" s="29" t="e">
        <f t="shared" si="132"/>
        <v>#REF!</v>
      </c>
      <c r="HNW247" s="29" t="e">
        <f t="shared" si="132"/>
        <v>#REF!</v>
      </c>
      <c r="HNX247" s="29" t="e">
        <f t="shared" si="132"/>
        <v>#REF!</v>
      </c>
      <c r="HNY247" s="29" t="e">
        <f t="shared" si="132"/>
        <v>#REF!</v>
      </c>
      <c r="HNZ247" s="29" t="e">
        <f t="shared" si="132"/>
        <v>#REF!</v>
      </c>
      <c r="HOA247" s="29" t="e">
        <f t="shared" si="132"/>
        <v>#REF!</v>
      </c>
      <c r="HOB247" s="29" t="e">
        <f t="shared" si="132"/>
        <v>#REF!</v>
      </c>
      <c r="HOC247" s="29" t="e">
        <f t="shared" si="132"/>
        <v>#REF!</v>
      </c>
      <c r="HOD247" s="29" t="e">
        <f t="shared" si="132"/>
        <v>#REF!</v>
      </c>
      <c r="HOE247" s="29" t="e">
        <f t="shared" si="132"/>
        <v>#REF!</v>
      </c>
      <c r="HOF247" s="29" t="e">
        <f t="shared" si="132"/>
        <v>#REF!</v>
      </c>
      <c r="HOG247" s="29" t="e">
        <f t="shared" si="132"/>
        <v>#REF!</v>
      </c>
      <c r="HOH247" s="29" t="e">
        <f t="shared" si="132"/>
        <v>#REF!</v>
      </c>
      <c r="HOI247" s="29" t="e">
        <f t="shared" si="132"/>
        <v>#REF!</v>
      </c>
      <c r="HOJ247" s="29" t="e">
        <f t="shared" si="132"/>
        <v>#REF!</v>
      </c>
      <c r="HOK247" s="29" t="e">
        <f t="shared" si="132"/>
        <v>#REF!</v>
      </c>
      <c r="HOL247" s="29" t="e">
        <f t="shared" si="132"/>
        <v>#REF!</v>
      </c>
      <c r="HOM247" s="29" t="e">
        <f t="shared" si="132"/>
        <v>#REF!</v>
      </c>
      <c r="HON247" s="29" t="e">
        <f t="shared" si="132"/>
        <v>#REF!</v>
      </c>
      <c r="HOO247" s="29" t="e">
        <f t="shared" si="132"/>
        <v>#REF!</v>
      </c>
      <c r="HOP247" s="29" t="e">
        <f t="shared" si="132"/>
        <v>#REF!</v>
      </c>
      <c r="HOQ247" s="29" t="e">
        <f t="shared" si="132"/>
        <v>#REF!</v>
      </c>
      <c r="HOR247" s="29" t="e">
        <f t="shared" si="132"/>
        <v>#REF!</v>
      </c>
      <c r="HOS247" s="29" t="e">
        <f t="shared" si="132"/>
        <v>#REF!</v>
      </c>
      <c r="HOT247" s="29" t="e">
        <f t="shared" si="132"/>
        <v>#REF!</v>
      </c>
      <c r="HOU247" s="29" t="e">
        <f t="shared" si="132"/>
        <v>#REF!</v>
      </c>
      <c r="HOV247" s="29" t="e">
        <f t="shared" si="132"/>
        <v>#REF!</v>
      </c>
      <c r="HOW247" s="29" t="e">
        <f t="shared" si="132"/>
        <v>#REF!</v>
      </c>
      <c r="HOX247" s="29" t="e">
        <f t="shared" si="132"/>
        <v>#REF!</v>
      </c>
      <c r="HOY247" s="29" t="e">
        <f t="shared" si="132"/>
        <v>#REF!</v>
      </c>
      <c r="HOZ247" s="29" t="e">
        <f t="shared" si="132"/>
        <v>#REF!</v>
      </c>
      <c r="HPA247" s="29" t="e">
        <f t="shared" si="132"/>
        <v>#REF!</v>
      </c>
      <c r="HPB247" s="29" t="e">
        <f t="shared" si="132"/>
        <v>#REF!</v>
      </c>
      <c r="HPC247" s="29" t="e">
        <f t="shared" si="132"/>
        <v>#REF!</v>
      </c>
      <c r="HPD247" s="29" t="e">
        <f t="shared" si="132"/>
        <v>#REF!</v>
      </c>
      <c r="HPE247" s="29" t="e">
        <f t="shared" si="132"/>
        <v>#REF!</v>
      </c>
      <c r="HPF247" s="29" t="e">
        <f t="shared" si="132"/>
        <v>#REF!</v>
      </c>
      <c r="HPG247" s="29" t="e">
        <f t="shared" si="132"/>
        <v>#REF!</v>
      </c>
      <c r="HPH247" s="29" t="e">
        <f t="shared" si="132"/>
        <v>#REF!</v>
      </c>
      <c r="HPI247" s="29" t="e">
        <f t="shared" si="132"/>
        <v>#REF!</v>
      </c>
      <c r="HPJ247" s="29" t="e">
        <f t="shared" si="132"/>
        <v>#REF!</v>
      </c>
      <c r="HPK247" s="29" t="e">
        <f t="shared" si="132"/>
        <v>#REF!</v>
      </c>
      <c r="HPL247" s="29" t="e">
        <f t="shared" si="132"/>
        <v>#REF!</v>
      </c>
      <c r="HPM247" s="29" t="e">
        <f t="shared" si="132"/>
        <v>#REF!</v>
      </c>
      <c r="HPN247" s="29" t="e">
        <f t="shared" si="132"/>
        <v>#REF!</v>
      </c>
      <c r="HPO247" s="29" t="e">
        <f t="shared" si="132"/>
        <v>#REF!</v>
      </c>
      <c r="HPP247" s="29" t="e">
        <f t="shared" si="132"/>
        <v>#REF!</v>
      </c>
      <c r="HPQ247" s="29" t="e">
        <f t="shared" ref="HPQ247:HSB247" si="133">HPU247&amp;HPV247</f>
        <v>#REF!</v>
      </c>
      <c r="HPR247" s="29" t="e">
        <f t="shared" si="133"/>
        <v>#REF!</v>
      </c>
      <c r="HPS247" s="29" t="e">
        <f t="shared" si="133"/>
        <v>#REF!</v>
      </c>
      <c r="HPT247" s="29" t="e">
        <f t="shared" si="133"/>
        <v>#REF!</v>
      </c>
      <c r="HPU247" s="29" t="e">
        <f t="shared" si="133"/>
        <v>#REF!</v>
      </c>
      <c r="HPV247" s="29" t="e">
        <f t="shared" si="133"/>
        <v>#REF!</v>
      </c>
      <c r="HPW247" s="29" t="e">
        <f t="shared" si="133"/>
        <v>#REF!</v>
      </c>
      <c r="HPX247" s="29" t="e">
        <f t="shared" si="133"/>
        <v>#REF!</v>
      </c>
      <c r="HPY247" s="29" t="e">
        <f t="shared" si="133"/>
        <v>#REF!</v>
      </c>
      <c r="HPZ247" s="29" t="e">
        <f t="shared" si="133"/>
        <v>#REF!</v>
      </c>
      <c r="HQA247" s="29" t="e">
        <f t="shared" si="133"/>
        <v>#REF!</v>
      </c>
      <c r="HQB247" s="29" t="e">
        <f t="shared" si="133"/>
        <v>#REF!</v>
      </c>
      <c r="HQC247" s="29" t="e">
        <f t="shared" si="133"/>
        <v>#REF!</v>
      </c>
      <c r="HQD247" s="29" t="e">
        <f t="shared" si="133"/>
        <v>#REF!</v>
      </c>
      <c r="HQE247" s="29" t="e">
        <f t="shared" si="133"/>
        <v>#REF!</v>
      </c>
      <c r="HQF247" s="29" t="e">
        <f t="shared" si="133"/>
        <v>#REF!</v>
      </c>
      <c r="HQG247" s="29" t="e">
        <f t="shared" si="133"/>
        <v>#REF!</v>
      </c>
      <c r="HQH247" s="29" t="e">
        <f t="shared" si="133"/>
        <v>#REF!</v>
      </c>
      <c r="HQI247" s="29" t="e">
        <f t="shared" si="133"/>
        <v>#REF!</v>
      </c>
      <c r="HQJ247" s="29" t="e">
        <f t="shared" si="133"/>
        <v>#REF!</v>
      </c>
      <c r="HQK247" s="29" t="e">
        <f t="shared" si="133"/>
        <v>#REF!</v>
      </c>
      <c r="HQL247" s="29" t="e">
        <f t="shared" si="133"/>
        <v>#REF!</v>
      </c>
      <c r="HQM247" s="29" t="e">
        <f t="shared" si="133"/>
        <v>#REF!</v>
      </c>
      <c r="HQN247" s="29" t="e">
        <f t="shared" si="133"/>
        <v>#REF!</v>
      </c>
      <c r="HQO247" s="29" t="e">
        <f t="shared" si="133"/>
        <v>#REF!</v>
      </c>
      <c r="HQP247" s="29" t="e">
        <f t="shared" si="133"/>
        <v>#REF!</v>
      </c>
      <c r="HQQ247" s="29" t="e">
        <f t="shared" si="133"/>
        <v>#REF!</v>
      </c>
      <c r="HQR247" s="29" t="e">
        <f t="shared" si="133"/>
        <v>#REF!</v>
      </c>
      <c r="HQS247" s="29" t="e">
        <f t="shared" si="133"/>
        <v>#REF!</v>
      </c>
      <c r="HQT247" s="29" t="e">
        <f t="shared" si="133"/>
        <v>#REF!</v>
      </c>
      <c r="HQU247" s="29" t="e">
        <f t="shared" si="133"/>
        <v>#REF!</v>
      </c>
      <c r="HQV247" s="29" t="e">
        <f t="shared" si="133"/>
        <v>#REF!</v>
      </c>
      <c r="HQW247" s="29" t="e">
        <f t="shared" si="133"/>
        <v>#REF!</v>
      </c>
      <c r="HQX247" s="29" t="e">
        <f t="shared" si="133"/>
        <v>#REF!</v>
      </c>
      <c r="HQY247" s="29" t="e">
        <f t="shared" si="133"/>
        <v>#REF!</v>
      </c>
      <c r="HQZ247" s="29" t="e">
        <f t="shared" si="133"/>
        <v>#REF!</v>
      </c>
      <c r="HRA247" s="29" t="e">
        <f t="shared" si="133"/>
        <v>#REF!</v>
      </c>
      <c r="HRB247" s="29" t="e">
        <f t="shared" si="133"/>
        <v>#REF!</v>
      </c>
      <c r="HRC247" s="29" t="e">
        <f t="shared" si="133"/>
        <v>#REF!</v>
      </c>
      <c r="HRD247" s="29" t="e">
        <f t="shared" si="133"/>
        <v>#REF!</v>
      </c>
      <c r="HRE247" s="29" t="e">
        <f t="shared" si="133"/>
        <v>#REF!</v>
      </c>
      <c r="HRF247" s="29" t="e">
        <f t="shared" si="133"/>
        <v>#REF!</v>
      </c>
      <c r="HRG247" s="29" t="e">
        <f t="shared" si="133"/>
        <v>#REF!</v>
      </c>
      <c r="HRH247" s="29" t="e">
        <f t="shared" si="133"/>
        <v>#REF!</v>
      </c>
      <c r="HRI247" s="29" t="e">
        <f t="shared" si="133"/>
        <v>#REF!</v>
      </c>
      <c r="HRJ247" s="29" t="e">
        <f t="shared" si="133"/>
        <v>#REF!</v>
      </c>
      <c r="HRK247" s="29" t="e">
        <f t="shared" si="133"/>
        <v>#REF!</v>
      </c>
      <c r="HRL247" s="29" t="e">
        <f t="shared" si="133"/>
        <v>#REF!</v>
      </c>
      <c r="HRM247" s="29" t="e">
        <f t="shared" si="133"/>
        <v>#REF!</v>
      </c>
      <c r="HRN247" s="29" t="e">
        <f t="shared" si="133"/>
        <v>#REF!</v>
      </c>
      <c r="HRO247" s="29" t="e">
        <f t="shared" si="133"/>
        <v>#REF!</v>
      </c>
      <c r="HRP247" s="29" t="e">
        <f t="shared" si="133"/>
        <v>#REF!</v>
      </c>
      <c r="HRQ247" s="29" t="e">
        <f t="shared" si="133"/>
        <v>#REF!</v>
      </c>
      <c r="HRR247" s="29" t="e">
        <f t="shared" si="133"/>
        <v>#REF!</v>
      </c>
      <c r="HRS247" s="29" t="e">
        <f t="shared" si="133"/>
        <v>#REF!</v>
      </c>
      <c r="HRT247" s="29" t="e">
        <f t="shared" si="133"/>
        <v>#REF!</v>
      </c>
      <c r="HRU247" s="29" t="e">
        <f t="shared" si="133"/>
        <v>#REF!</v>
      </c>
      <c r="HRV247" s="29" t="e">
        <f t="shared" si="133"/>
        <v>#REF!</v>
      </c>
      <c r="HRW247" s="29" t="e">
        <f t="shared" si="133"/>
        <v>#REF!</v>
      </c>
      <c r="HRX247" s="29" t="e">
        <f t="shared" si="133"/>
        <v>#REF!</v>
      </c>
      <c r="HRY247" s="29" t="e">
        <f t="shared" si="133"/>
        <v>#REF!</v>
      </c>
      <c r="HRZ247" s="29" t="e">
        <f t="shared" si="133"/>
        <v>#REF!</v>
      </c>
      <c r="HSA247" s="29" t="e">
        <f t="shared" si="133"/>
        <v>#REF!</v>
      </c>
      <c r="HSB247" s="29" t="e">
        <f t="shared" si="133"/>
        <v>#REF!</v>
      </c>
      <c r="HSC247" s="29" t="e">
        <f t="shared" ref="HSC247:HUN247" si="134">HSG247&amp;HSH247</f>
        <v>#REF!</v>
      </c>
      <c r="HSD247" s="29" t="e">
        <f t="shared" si="134"/>
        <v>#REF!</v>
      </c>
      <c r="HSE247" s="29" t="e">
        <f t="shared" si="134"/>
        <v>#REF!</v>
      </c>
      <c r="HSF247" s="29" t="e">
        <f t="shared" si="134"/>
        <v>#REF!</v>
      </c>
      <c r="HSG247" s="29" t="e">
        <f t="shared" si="134"/>
        <v>#REF!</v>
      </c>
      <c r="HSH247" s="29" t="e">
        <f t="shared" si="134"/>
        <v>#REF!</v>
      </c>
      <c r="HSI247" s="29" t="e">
        <f t="shared" si="134"/>
        <v>#REF!</v>
      </c>
      <c r="HSJ247" s="29" t="e">
        <f t="shared" si="134"/>
        <v>#REF!</v>
      </c>
      <c r="HSK247" s="29" t="e">
        <f t="shared" si="134"/>
        <v>#REF!</v>
      </c>
      <c r="HSL247" s="29" t="e">
        <f t="shared" si="134"/>
        <v>#REF!</v>
      </c>
      <c r="HSM247" s="29" t="e">
        <f t="shared" si="134"/>
        <v>#REF!</v>
      </c>
      <c r="HSN247" s="29" t="e">
        <f t="shared" si="134"/>
        <v>#REF!</v>
      </c>
      <c r="HSO247" s="29" t="e">
        <f t="shared" si="134"/>
        <v>#REF!</v>
      </c>
      <c r="HSP247" s="29" t="e">
        <f t="shared" si="134"/>
        <v>#REF!</v>
      </c>
      <c r="HSQ247" s="29" t="e">
        <f t="shared" si="134"/>
        <v>#REF!</v>
      </c>
      <c r="HSR247" s="29" t="e">
        <f t="shared" si="134"/>
        <v>#REF!</v>
      </c>
      <c r="HSS247" s="29" t="e">
        <f t="shared" si="134"/>
        <v>#REF!</v>
      </c>
      <c r="HST247" s="29" t="e">
        <f t="shared" si="134"/>
        <v>#REF!</v>
      </c>
      <c r="HSU247" s="29" t="e">
        <f t="shared" si="134"/>
        <v>#REF!</v>
      </c>
      <c r="HSV247" s="29" t="e">
        <f t="shared" si="134"/>
        <v>#REF!</v>
      </c>
      <c r="HSW247" s="29" t="e">
        <f t="shared" si="134"/>
        <v>#REF!</v>
      </c>
      <c r="HSX247" s="29" t="e">
        <f t="shared" si="134"/>
        <v>#REF!</v>
      </c>
      <c r="HSY247" s="29" t="e">
        <f t="shared" si="134"/>
        <v>#REF!</v>
      </c>
      <c r="HSZ247" s="29" t="e">
        <f t="shared" si="134"/>
        <v>#REF!</v>
      </c>
      <c r="HTA247" s="29" t="e">
        <f t="shared" si="134"/>
        <v>#REF!</v>
      </c>
      <c r="HTB247" s="29" t="e">
        <f t="shared" si="134"/>
        <v>#REF!</v>
      </c>
      <c r="HTC247" s="29" t="e">
        <f t="shared" si="134"/>
        <v>#REF!</v>
      </c>
      <c r="HTD247" s="29" t="e">
        <f t="shared" si="134"/>
        <v>#REF!</v>
      </c>
      <c r="HTE247" s="29" t="e">
        <f t="shared" si="134"/>
        <v>#REF!</v>
      </c>
      <c r="HTF247" s="29" t="e">
        <f t="shared" si="134"/>
        <v>#REF!</v>
      </c>
      <c r="HTG247" s="29" t="e">
        <f t="shared" si="134"/>
        <v>#REF!</v>
      </c>
      <c r="HTH247" s="29" t="e">
        <f t="shared" si="134"/>
        <v>#REF!</v>
      </c>
      <c r="HTI247" s="29" t="e">
        <f t="shared" si="134"/>
        <v>#REF!</v>
      </c>
      <c r="HTJ247" s="29" t="e">
        <f t="shared" si="134"/>
        <v>#REF!</v>
      </c>
      <c r="HTK247" s="29" t="e">
        <f t="shared" si="134"/>
        <v>#REF!</v>
      </c>
      <c r="HTL247" s="29" t="e">
        <f t="shared" si="134"/>
        <v>#REF!</v>
      </c>
      <c r="HTM247" s="29" t="e">
        <f t="shared" si="134"/>
        <v>#REF!</v>
      </c>
      <c r="HTN247" s="29" t="e">
        <f t="shared" si="134"/>
        <v>#REF!</v>
      </c>
      <c r="HTO247" s="29" t="e">
        <f t="shared" si="134"/>
        <v>#REF!</v>
      </c>
      <c r="HTP247" s="29" t="e">
        <f t="shared" si="134"/>
        <v>#REF!</v>
      </c>
      <c r="HTQ247" s="29" t="e">
        <f t="shared" si="134"/>
        <v>#REF!</v>
      </c>
      <c r="HTR247" s="29" t="e">
        <f t="shared" si="134"/>
        <v>#REF!</v>
      </c>
      <c r="HTS247" s="29" t="e">
        <f t="shared" si="134"/>
        <v>#REF!</v>
      </c>
      <c r="HTT247" s="29" t="e">
        <f t="shared" si="134"/>
        <v>#REF!</v>
      </c>
      <c r="HTU247" s="29" t="e">
        <f t="shared" si="134"/>
        <v>#REF!</v>
      </c>
      <c r="HTV247" s="29" t="e">
        <f t="shared" si="134"/>
        <v>#REF!</v>
      </c>
      <c r="HTW247" s="29" t="e">
        <f t="shared" si="134"/>
        <v>#REF!</v>
      </c>
      <c r="HTX247" s="29" t="e">
        <f t="shared" si="134"/>
        <v>#REF!</v>
      </c>
      <c r="HTY247" s="29" t="e">
        <f t="shared" si="134"/>
        <v>#REF!</v>
      </c>
      <c r="HTZ247" s="29" t="e">
        <f t="shared" si="134"/>
        <v>#REF!</v>
      </c>
      <c r="HUA247" s="29" t="e">
        <f t="shared" si="134"/>
        <v>#REF!</v>
      </c>
      <c r="HUB247" s="29" t="e">
        <f t="shared" si="134"/>
        <v>#REF!</v>
      </c>
      <c r="HUC247" s="29" t="e">
        <f t="shared" si="134"/>
        <v>#REF!</v>
      </c>
      <c r="HUD247" s="29" t="e">
        <f t="shared" si="134"/>
        <v>#REF!</v>
      </c>
      <c r="HUE247" s="29" t="e">
        <f t="shared" si="134"/>
        <v>#REF!</v>
      </c>
      <c r="HUF247" s="29" t="e">
        <f t="shared" si="134"/>
        <v>#REF!</v>
      </c>
      <c r="HUG247" s="29" t="e">
        <f t="shared" si="134"/>
        <v>#REF!</v>
      </c>
      <c r="HUH247" s="29" t="e">
        <f t="shared" si="134"/>
        <v>#REF!</v>
      </c>
      <c r="HUI247" s="29" t="e">
        <f t="shared" si="134"/>
        <v>#REF!</v>
      </c>
      <c r="HUJ247" s="29" t="e">
        <f t="shared" si="134"/>
        <v>#REF!</v>
      </c>
      <c r="HUK247" s="29" t="e">
        <f t="shared" si="134"/>
        <v>#REF!</v>
      </c>
      <c r="HUL247" s="29" t="e">
        <f t="shared" si="134"/>
        <v>#REF!</v>
      </c>
      <c r="HUM247" s="29" t="e">
        <f t="shared" si="134"/>
        <v>#REF!</v>
      </c>
      <c r="HUN247" s="29" t="e">
        <f t="shared" si="134"/>
        <v>#REF!</v>
      </c>
      <c r="HUO247" s="29" t="e">
        <f t="shared" ref="HUO247:HWZ247" si="135">HUS247&amp;HUT247</f>
        <v>#REF!</v>
      </c>
      <c r="HUP247" s="29" t="e">
        <f t="shared" si="135"/>
        <v>#REF!</v>
      </c>
      <c r="HUQ247" s="29" t="e">
        <f t="shared" si="135"/>
        <v>#REF!</v>
      </c>
      <c r="HUR247" s="29" t="e">
        <f t="shared" si="135"/>
        <v>#REF!</v>
      </c>
      <c r="HUS247" s="29" t="e">
        <f t="shared" si="135"/>
        <v>#REF!</v>
      </c>
      <c r="HUT247" s="29" t="e">
        <f t="shared" si="135"/>
        <v>#REF!</v>
      </c>
      <c r="HUU247" s="29" t="e">
        <f t="shared" si="135"/>
        <v>#REF!</v>
      </c>
      <c r="HUV247" s="29" t="e">
        <f t="shared" si="135"/>
        <v>#REF!</v>
      </c>
      <c r="HUW247" s="29" t="e">
        <f t="shared" si="135"/>
        <v>#REF!</v>
      </c>
      <c r="HUX247" s="29" t="e">
        <f t="shared" si="135"/>
        <v>#REF!</v>
      </c>
      <c r="HUY247" s="29" t="e">
        <f t="shared" si="135"/>
        <v>#REF!</v>
      </c>
      <c r="HUZ247" s="29" t="e">
        <f t="shared" si="135"/>
        <v>#REF!</v>
      </c>
      <c r="HVA247" s="29" t="e">
        <f t="shared" si="135"/>
        <v>#REF!</v>
      </c>
      <c r="HVB247" s="29" t="e">
        <f t="shared" si="135"/>
        <v>#REF!</v>
      </c>
      <c r="HVC247" s="29" t="e">
        <f t="shared" si="135"/>
        <v>#REF!</v>
      </c>
      <c r="HVD247" s="29" t="e">
        <f t="shared" si="135"/>
        <v>#REF!</v>
      </c>
      <c r="HVE247" s="29" t="e">
        <f t="shared" si="135"/>
        <v>#REF!</v>
      </c>
      <c r="HVF247" s="29" t="e">
        <f t="shared" si="135"/>
        <v>#REF!</v>
      </c>
      <c r="HVG247" s="29" t="e">
        <f t="shared" si="135"/>
        <v>#REF!</v>
      </c>
      <c r="HVH247" s="29" t="e">
        <f t="shared" si="135"/>
        <v>#REF!</v>
      </c>
      <c r="HVI247" s="29" t="e">
        <f t="shared" si="135"/>
        <v>#REF!</v>
      </c>
      <c r="HVJ247" s="29" t="e">
        <f t="shared" si="135"/>
        <v>#REF!</v>
      </c>
      <c r="HVK247" s="29" t="e">
        <f t="shared" si="135"/>
        <v>#REF!</v>
      </c>
      <c r="HVL247" s="29" t="e">
        <f t="shared" si="135"/>
        <v>#REF!</v>
      </c>
      <c r="HVM247" s="29" t="e">
        <f t="shared" si="135"/>
        <v>#REF!</v>
      </c>
      <c r="HVN247" s="29" t="e">
        <f t="shared" si="135"/>
        <v>#REF!</v>
      </c>
      <c r="HVO247" s="29" t="e">
        <f t="shared" si="135"/>
        <v>#REF!</v>
      </c>
      <c r="HVP247" s="29" t="e">
        <f t="shared" si="135"/>
        <v>#REF!</v>
      </c>
      <c r="HVQ247" s="29" t="e">
        <f t="shared" si="135"/>
        <v>#REF!</v>
      </c>
      <c r="HVR247" s="29" t="e">
        <f t="shared" si="135"/>
        <v>#REF!</v>
      </c>
      <c r="HVS247" s="29" t="e">
        <f t="shared" si="135"/>
        <v>#REF!</v>
      </c>
      <c r="HVT247" s="29" t="e">
        <f t="shared" si="135"/>
        <v>#REF!</v>
      </c>
      <c r="HVU247" s="29" t="e">
        <f t="shared" si="135"/>
        <v>#REF!</v>
      </c>
      <c r="HVV247" s="29" t="e">
        <f t="shared" si="135"/>
        <v>#REF!</v>
      </c>
      <c r="HVW247" s="29" t="e">
        <f t="shared" si="135"/>
        <v>#REF!</v>
      </c>
      <c r="HVX247" s="29" t="e">
        <f t="shared" si="135"/>
        <v>#REF!</v>
      </c>
      <c r="HVY247" s="29" t="e">
        <f t="shared" si="135"/>
        <v>#REF!</v>
      </c>
      <c r="HVZ247" s="29" t="e">
        <f t="shared" si="135"/>
        <v>#REF!</v>
      </c>
      <c r="HWA247" s="29" t="e">
        <f t="shared" si="135"/>
        <v>#REF!</v>
      </c>
      <c r="HWB247" s="29" t="e">
        <f t="shared" si="135"/>
        <v>#REF!</v>
      </c>
      <c r="HWC247" s="29" t="e">
        <f t="shared" si="135"/>
        <v>#REF!</v>
      </c>
      <c r="HWD247" s="29" t="e">
        <f t="shared" si="135"/>
        <v>#REF!</v>
      </c>
      <c r="HWE247" s="29" t="e">
        <f t="shared" si="135"/>
        <v>#REF!</v>
      </c>
      <c r="HWF247" s="29" t="e">
        <f t="shared" si="135"/>
        <v>#REF!</v>
      </c>
      <c r="HWG247" s="29" t="e">
        <f t="shared" si="135"/>
        <v>#REF!</v>
      </c>
      <c r="HWH247" s="29" t="e">
        <f t="shared" si="135"/>
        <v>#REF!</v>
      </c>
      <c r="HWI247" s="29" t="e">
        <f t="shared" si="135"/>
        <v>#REF!</v>
      </c>
      <c r="HWJ247" s="29" t="e">
        <f t="shared" si="135"/>
        <v>#REF!</v>
      </c>
      <c r="HWK247" s="29" t="e">
        <f t="shared" si="135"/>
        <v>#REF!</v>
      </c>
      <c r="HWL247" s="29" t="e">
        <f t="shared" si="135"/>
        <v>#REF!</v>
      </c>
      <c r="HWM247" s="29" t="e">
        <f t="shared" si="135"/>
        <v>#REF!</v>
      </c>
      <c r="HWN247" s="29" t="e">
        <f t="shared" si="135"/>
        <v>#REF!</v>
      </c>
      <c r="HWO247" s="29" t="e">
        <f t="shared" si="135"/>
        <v>#REF!</v>
      </c>
      <c r="HWP247" s="29" t="e">
        <f t="shared" si="135"/>
        <v>#REF!</v>
      </c>
      <c r="HWQ247" s="29" t="e">
        <f t="shared" si="135"/>
        <v>#REF!</v>
      </c>
      <c r="HWR247" s="29" t="e">
        <f t="shared" si="135"/>
        <v>#REF!</v>
      </c>
      <c r="HWS247" s="29" t="e">
        <f t="shared" si="135"/>
        <v>#REF!</v>
      </c>
      <c r="HWT247" s="29" t="e">
        <f t="shared" si="135"/>
        <v>#REF!</v>
      </c>
      <c r="HWU247" s="29" t="e">
        <f t="shared" si="135"/>
        <v>#REF!</v>
      </c>
      <c r="HWV247" s="29" t="e">
        <f t="shared" si="135"/>
        <v>#REF!</v>
      </c>
      <c r="HWW247" s="29" t="e">
        <f t="shared" si="135"/>
        <v>#REF!</v>
      </c>
      <c r="HWX247" s="29" t="e">
        <f t="shared" si="135"/>
        <v>#REF!</v>
      </c>
      <c r="HWY247" s="29" t="e">
        <f t="shared" si="135"/>
        <v>#REF!</v>
      </c>
      <c r="HWZ247" s="29" t="e">
        <f t="shared" si="135"/>
        <v>#REF!</v>
      </c>
      <c r="HXA247" s="29" t="e">
        <f t="shared" ref="HXA247:HZL247" si="136">HXE247&amp;HXF247</f>
        <v>#REF!</v>
      </c>
      <c r="HXB247" s="29" t="e">
        <f t="shared" si="136"/>
        <v>#REF!</v>
      </c>
      <c r="HXC247" s="29" t="e">
        <f t="shared" si="136"/>
        <v>#REF!</v>
      </c>
      <c r="HXD247" s="29" t="e">
        <f t="shared" si="136"/>
        <v>#REF!</v>
      </c>
      <c r="HXE247" s="29" t="e">
        <f t="shared" si="136"/>
        <v>#REF!</v>
      </c>
      <c r="HXF247" s="29" t="e">
        <f t="shared" si="136"/>
        <v>#REF!</v>
      </c>
      <c r="HXG247" s="29" t="e">
        <f t="shared" si="136"/>
        <v>#REF!</v>
      </c>
      <c r="HXH247" s="29" t="e">
        <f t="shared" si="136"/>
        <v>#REF!</v>
      </c>
      <c r="HXI247" s="29" t="e">
        <f t="shared" si="136"/>
        <v>#REF!</v>
      </c>
      <c r="HXJ247" s="29" t="e">
        <f t="shared" si="136"/>
        <v>#REF!</v>
      </c>
      <c r="HXK247" s="29" t="e">
        <f t="shared" si="136"/>
        <v>#REF!</v>
      </c>
      <c r="HXL247" s="29" t="e">
        <f t="shared" si="136"/>
        <v>#REF!</v>
      </c>
      <c r="HXM247" s="29" t="e">
        <f t="shared" si="136"/>
        <v>#REF!</v>
      </c>
      <c r="HXN247" s="29" t="e">
        <f t="shared" si="136"/>
        <v>#REF!</v>
      </c>
      <c r="HXO247" s="29" t="e">
        <f t="shared" si="136"/>
        <v>#REF!</v>
      </c>
      <c r="HXP247" s="29" t="e">
        <f t="shared" si="136"/>
        <v>#REF!</v>
      </c>
      <c r="HXQ247" s="29" t="e">
        <f t="shared" si="136"/>
        <v>#REF!</v>
      </c>
      <c r="HXR247" s="29" t="e">
        <f t="shared" si="136"/>
        <v>#REF!</v>
      </c>
      <c r="HXS247" s="29" t="e">
        <f t="shared" si="136"/>
        <v>#REF!</v>
      </c>
      <c r="HXT247" s="29" t="e">
        <f t="shared" si="136"/>
        <v>#REF!</v>
      </c>
      <c r="HXU247" s="29" t="e">
        <f t="shared" si="136"/>
        <v>#REF!</v>
      </c>
      <c r="HXV247" s="29" t="e">
        <f t="shared" si="136"/>
        <v>#REF!</v>
      </c>
      <c r="HXW247" s="29" t="e">
        <f t="shared" si="136"/>
        <v>#REF!</v>
      </c>
      <c r="HXX247" s="29" t="e">
        <f t="shared" si="136"/>
        <v>#REF!</v>
      </c>
      <c r="HXY247" s="29" t="e">
        <f t="shared" si="136"/>
        <v>#REF!</v>
      </c>
      <c r="HXZ247" s="29" t="e">
        <f t="shared" si="136"/>
        <v>#REF!</v>
      </c>
      <c r="HYA247" s="29" t="e">
        <f t="shared" si="136"/>
        <v>#REF!</v>
      </c>
      <c r="HYB247" s="29" t="e">
        <f t="shared" si="136"/>
        <v>#REF!</v>
      </c>
      <c r="HYC247" s="29" t="e">
        <f t="shared" si="136"/>
        <v>#REF!</v>
      </c>
      <c r="HYD247" s="29" t="e">
        <f t="shared" si="136"/>
        <v>#REF!</v>
      </c>
      <c r="HYE247" s="29" t="e">
        <f t="shared" si="136"/>
        <v>#REF!</v>
      </c>
      <c r="HYF247" s="29" t="e">
        <f t="shared" si="136"/>
        <v>#REF!</v>
      </c>
      <c r="HYG247" s="29" t="e">
        <f t="shared" si="136"/>
        <v>#REF!</v>
      </c>
      <c r="HYH247" s="29" t="e">
        <f t="shared" si="136"/>
        <v>#REF!</v>
      </c>
      <c r="HYI247" s="29" t="e">
        <f t="shared" si="136"/>
        <v>#REF!</v>
      </c>
      <c r="HYJ247" s="29" t="e">
        <f t="shared" si="136"/>
        <v>#REF!</v>
      </c>
      <c r="HYK247" s="29" t="e">
        <f t="shared" si="136"/>
        <v>#REF!</v>
      </c>
      <c r="HYL247" s="29" t="e">
        <f t="shared" si="136"/>
        <v>#REF!</v>
      </c>
      <c r="HYM247" s="29" t="e">
        <f t="shared" si="136"/>
        <v>#REF!</v>
      </c>
      <c r="HYN247" s="29" t="e">
        <f t="shared" si="136"/>
        <v>#REF!</v>
      </c>
      <c r="HYO247" s="29" t="e">
        <f t="shared" si="136"/>
        <v>#REF!</v>
      </c>
      <c r="HYP247" s="29" t="e">
        <f t="shared" si="136"/>
        <v>#REF!</v>
      </c>
      <c r="HYQ247" s="29" t="e">
        <f t="shared" si="136"/>
        <v>#REF!</v>
      </c>
      <c r="HYR247" s="29" t="e">
        <f t="shared" si="136"/>
        <v>#REF!</v>
      </c>
      <c r="HYS247" s="29" t="e">
        <f t="shared" si="136"/>
        <v>#REF!</v>
      </c>
      <c r="HYT247" s="29" t="e">
        <f t="shared" si="136"/>
        <v>#REF!</v>
      </c>
      <c r="HYU247" s="29" t="e">
        <f t="shared" si="136"/>
        <v>#REF!</v>
      </c>
      <c r="HYV247" s="29" t="e">
        <f t="shared" si="136"/>
        <v>#REF!</v>
      </c>
      <c r="HYW247" s="29" t="e">
        <f t="shared" si="136"/>
        <v>#REF!</v>
      </c>
      <c r="HYX247" s="29" t="e">
        <f t="shared" si="136"/>
        <v>#REF!</v>
      </c>
      <c r="HYY247" s="29" t="e">
        <f t="shared" si="136"/>
        <v>#REF!</v>
      </c>
      <c r="HYZ247" s="29" t="e">
        <f t="shared" si="136"/>
        <v>#REF!</v>
      </c>
      <c r="HZA247" s="29" t="e">
        <f t="shared" si="136"/>
        <v>#REF!</v>
      </c>
      <c r="HZB247" s="29" t="e">
        <f t="shared" si="136"/>
        <v>#REF!</v>
      </c>
      <c r="HZC247" s="29" t="e">
        <f t="shared" si="136"/>
        <v>#REF!</v>
      </c>
      <c r="HZD247" s="29" t="e">
        <f t="shared" si="136"/>
        <v>#REF!</v>
      </c>
      <c r="HZE247" s="29" t="e">
        <f t="shared" si="136"/>
        <v>#REF!</v>
      </c>
      <c r="HZF247" s="29" t="e">
        <f t="shared" si="136"/>
        <v>#REF!</v>
      </c>
      <c r="HZG247" s="29" t="e">
        <f t="shared" si="136"/>
        <v>#REF!</v>
      </c>
      <c r="HZH247" s="29" t="e">
        <f t="shared" si="136"/>
        <v>#REF!</v>
      </c>
      <c r="HZI247" s="29" t="e">
        <f t="shared" si="136"/>
        <v>#REF!</v>
      </c>
      <c r="HZJ247" s="29" t="e">
        <f t="shared" si="136"/>
        <v>#REF!</v>
      </c>
      <c r="HZK247" s="29" t="e">
        <f t="shared" si="136"/>
        <v>#REF!</v>
      </c>
      <c r="HZL247" s="29" t="e">
        <f t="shared" si="136"/>
        <v>#REF!</v>
      </c>
      <c r="HZM247" s="29" t="e">
        <f t="shared" ref="HZM247:IBX247" si="137">HZQ247&amp;HZR247</f>
        <v>#REF!</v>
      </c>
      <c r="HZN247" s="29" t="e">
        <f t="shared" si="137"/>
        <v>#REF!</v>
      </c>
      <c r="HZO247" s="29" t="e">
        <f t="shared" si="137"/>
        <v>#REF!</v>
      </c>
      <c r="HZP247" s="29" t="e">
        <f t="shared" si="137"/>
        <v>#REF!</v>
      </c>
      <c r="HZQ247" s="29" t="e">
        <f t="shared" si="137"/>
        <v>#REF!</v>
      </c>
      <c r="HZR247" s="29" t="e">
        <f t="shared" si="137"/>
        <v>#REF!</v>
      </c>
      <c r="HZS247" s="29" t="e">
        <f t="shared" si="137"/>
        <v>#REF!</v>
      </c>
      <c r="HZT247" s="29" t="e">
        <f t="shared" si="137"/>
        <v>#REF!</v>
      </c>
      <c r="HZU247" s="29" t="e">
        <f t="shared" si="137"/>
        <v>#REF!</v>
      </c>
      <c r="HZV247" s="29" t="e">
        <f t="shared" si="137"/>
        <v>#REF!</v>
      </c>
      <c r="HZW247" s="29" t="e">
        <f t="shared" si="137"/>
        <v>#REF!</v>
      </c>
      <c r="HZX247" s="29" t="e">
        <f t="shared" si="137"/>
        <v>#REF!</v>
      </c>
      <c r="HZY247" s="29" t="e">
        <f t="shared" si="137"/>
        <v>#REF!</v>
      </c>
      <c r="HZZ247" s="29" t="e">
        <f t="shared" si="137"/>
        <v>#REF!</v>
      </c>
      <c r="IAA247" s="29" t="e">
        <f t="shared" si="137"/>
        <v>#REF!</v>
      </c>
      <c r="IAB247" s="29" t="e">
        <f t="shared" si="137"/>
        <v>#REF!</v>
      </c>
      <c r="IAC247" s="29" t="e">
        <f t="shared" si="137"/>
        <v>#REF!</v>
      </c>
      <c r="IAD247" s="29" t="e">
        <f t="shared" si="137"/>
        <v>#REF!</v>
      </c>
      <c r="IAE247" s="29" t="e">
        <f t="shared" si="137"/>
        <v>#REF!</v>
      </c>
      <c r="IAF247" s="29" t="e">
        <f t="shared" si="137"/>
        <v>#REF!</v>
      </c>
      <c r="IAG247" s="29" t="e">
        <f t="shared" si="137"/>
        <v>#REF!</v>
      </c>
      <c r="IAH247" s="29" t="e">
        <f t="shared" si="137"/>
        <v>#REF!</v>
      </c>
      <c r="IAI247" s="29" t="e">
        <f t="shared" si="137"/>
        <v>#REF!</v>
      </c>
      <c r="IAJ247" s="29" t="e">
        <f t="shared" si="137"/>
        <v>#REF!</v>
      </c>
      <c r="IAK247" s="29" t="e">
        <f t="shared" si="137"/>
        <v>#REF!</v>
      </c>
      <c r="IAL247" s="29" t="e">
        <f t="shared" si="137"/>
        <v>#REF!</v>
      </c>
      <c r="IAM247" s="29" t="e">
        <f t="shared" si="137"/>
        <v>#REF!</v>
      </c>
      <c r="IAN247" s="29" t="e">
        <f t="shared" si="137"/>
        <v>#REF!</v>
      </c>
      <c r="IAO247" s="29" t="e">
        <f t="shared" si="137"/>
        <v>#REF!</v>
      </c>
      <c r="IAP247" s="29" t="e">
        <f t="shared" si="137"/>
        <v>#REF!</v>
      </c>
      <c r="IAQ247" s="29" t="e">
        <f t="shared" si="137"/>
        <v>#REF!</v>
      </c>
      <c r="IAR247" s="29" t="e">
        <f t="shared" si="137"/>
        <v>#REF!</v>
      </c>
      <c r="IAS247" s="29" t="e">
        <f t="shared" si="137"/>
        <v>#REF!</v>
      </c>
      <c r="IAT247" s="29" t="e">
        <f t="shared" si="137"/>
        <v>#REF!</v>
      </c>
      <c r="IAU247" s="29" t="e">
        <f t="shared" si="137"/>
        <v>#REF!</v>
      </c>
      <c r="IAV247" s="29" t="e">
        <f t="shared" si="137"/>
        <v>#REF!</v>
      </c>
      <c r="IAW247" s="29" t="e">
        <f t="shared" si="137"/>
        <v>#REF!</v>
      </c>
      <c r="IAX247" s="29" t="e">
        <f t="shared" si="137"/>
        <v>#REF!</v>
      </c>
      <c r="IAY247" s="29" t="e">
        <f t="shared" si="137"/>
        <v>#REF!</v>
      </c>
      <c r="IAZ247" s="29" t="e">
        <f t="shared" si="137"/>
        <v>#REF!</v>
      </c>
      <c r="IBA247" s="29" t="e">
        <f t="shared" si="137"/>
        <v>#REF!</v>
      </c>
      <c r="IBB247" s="29" t="e">
        <f t="shared" si="137"/>
        <v>#REF!</v>
      </c>
      <c r="IBC247" s="29" t="e">
        <f t="shared" si="137"/>
        <v>#REF!</v>
      </c>
      <c r="IBD247" s="29" t="e">
        <f t="shared" si="137"/>
        <v>#REF!</v>
      </c>
      <c r="IBE247" s="29" t="e">
        <f t="shared" si="137"/>
        <v>#REF!</v>
      </c>
      <c r="IBF247" s="29" t="e">
        <f t="shared" si="137"/>
        <v>#REF!</v>
      </c>
      <c r="IBG247" s="29" t="e">
        <f t="shared" si="137"/>
        <v>#REF!</v>
      </c>
      <c r="IBH247" s="29" t="e">
        <f t="shared" si="137"/>
        <v>#REF!</v>
      </c>
      <c r="IBI247" s="29" t="e">
        <f t="shared" si="137"/>
        <v>#REF!</v>
      </c>
      <c r="IBJ247" s="29" t="e">
        <f t="shared" si="137"/>
        <v>#REF!</v>
      </c>
      <c r="IBK247" s="29" t="e">
        <f t="shared" si="137"/>
        <v>#REF!</v>
      </c>
      <c r="IBL247" s="29" t="e">
        <f t="shared" si="137"/>
        <v>#REF!</v>
      </c>
      <c r="IBM247" s="29" t="e">
        <f t="shared" si="137"/>
        <v>#REF!</v>
      </c>
      <c r="IBN247" s="29" t="e">
        <f t="shared" si="137"/>
        <v>#REF!</v>
      </c>
      <c r="IBO247" s="29" t="e">
        <f t="shared" si="137"/>
        <v>#REF!</v>
      </c>
      <c r="IBP247" s="29" t="e">
        <f t="shared" si="137"/>
        <v>#REF!</v>
      </c>
      <c r="IBQ247" s="29" t="e">
        <f t="shared" si="137"/>
        <v>#REF!</v>
      </c>
      <c r="IBR247" s="29" t="e">
        <f t="shared" si="137"/>
        <v>#REF!</v>
      </c>
      <c r="IBS247" s="29" t="e">
        <f t="shared" si="137"/>
        <v>#REF!</v>
      </c>
      <c r="IBT247" s="29" t="e">
        <f t="shared" si="137"/>
        <v>#REF!</v>
      </c>
      <c r="IBU247" s="29" t="e">
        <f t="shared" si="137"/>
        <v>#REF!</v>
      </c>
      <c r="IBV247" s="29" t="e">
        <f t="shared" si="137"/>
        <v>#REF!</v>
      </c>
      <c r="IBW247" s="29" t="e">
        <f t="shared" si="137"/>
        <v>#REF!</v>
      </c>
      <c r="IBX247" s="29" t="e">
        <f t="shared" si="137"/>
        <v>#REF!</v>
      </c>
      <c r="IBY247" s="29" t="e">
        <f t="shared" ref="IBY247:IEJ247" si="138">ICC247&amp;ICD247</f>
        <v>#REF!</v>
      </c>
      <c r="IBZ247" s="29" t="e">
        <f t="shared" si="138"/>
        <v>#REF!</v>
      </c>
      <c r="ICA247" s="29" t="e">
        <f t="shared" si="138"/>
        <v>#REF!</v>
      </c>
      <c r="ICB247" s="29" t="e">
        <f t="shared" si="138"/>
        <v>#REF!</v>
      </c>
      <c r="ICC247" s="29" t="e">
        <f t="shared" si="138"/>
        <v>#REF!</v>
      </c>
      <c r="ICD247" s="29" t="e">
        <f t="shared" si="138"/>
        <v>#REF!</v>
      </c>
      <c r="ICE247" s="29" t="e">
        <f t="shared" si="138"/>
        <v>#REF!</v>
      </c>
      <c r="ICF247" s="29" t="e">
        <f t="shared" si="138"/>
        <v>#REF!</v>
      </c>
      <c r="ICG247" s="29" t="e">
        <f t="shared" si="138"/>
        <v>#REF!</v>
      </c>
      <c r="ICH247" s="29" t="e">
        <f t="shared" si="138"/>
        <v>#REF!</v>
      </c>
      <c r="ICI247" s="29" t="e">
        <f t="shared" si="138"/>
        <v>#REF!</v>
      </c>
      <c r="ICJ247" s="29" t="e">
        <f t="shared" si="138"/>
        <v>#REF!</v>
      </c>
      <c r="ICK247" s="29" t="e">
        <f t="shared" si="138"/>
        <v>#REF!</v>
      </c>
      <c r="ICL247" s="29" t="e">
        <f t="shared" si="138"/>
        <v>#REF!</v>
      </c>
      <c r="ICM247" s="29" t="e">
        <f t="shared" si="138"/>
        <v>#REF!</v>
      </c>
      <c r="ICN247" s="29" t="e">
        <f t="shared" si="138"/>
        <v>#REF!</v>
      </c>
      <c r="ICO247" s="29" t="e">
        <f t="shared" si="138"/>
        <v>#REF!</v>
      </c>
      <c r="ICP247" s="29" t="e">
        <f t="shared" si="138"/>
        <v>#REF!</v>
      </c>
      <c r="ICQ247" s="29" t="e">
        <f t="shared" si="138"/>
        <v>#REF!</v>
      </c>
      <c r="ICR247" s="29" t="e">
        <f t="shared" si="138"/>
        <v>#REF!</v>
      </c>
      <c r="ICS247" s="29" t="e">
        <f t="shared" si="138"/>
        <v>#REF!</v>
      </c>
      <c r="ICT247" s="29" t="e">
        <f t="shared" si="138"/>
        <v>#REF!</v>
      </c>
      <c r="ICU247" s="29" t="e">
        <f t="shared" si="138"/>
        <v>#REF!</v>
      </c>
      <c r="ICV247" s="29" t="e">
        <f t="shared" si="138"/>
        <v>#REF!</v>
      </c>
      <c r="ICW247" s="29" t="e">
        <f t="shared" si="138"/>
        <v>#REF!</v>
      </c>
      <c r="ICX247" s="29" t="e">
        <f t="shared" si="138"/>
        <v>#REF!</v>
      </c>
      <c r="ICY247" s="29" t="e">
        <f t="shared" si="138"/>
        <v>#REF!</v>
      </c>
      <c r="ICZ247" s="29" t="e">
        <f t="shared" si="138"/>
        <v>#REF!</v>
      </c>
      <c r="IDA247" s="29" t="e">
        <f t="shared" si="138"/>
        <v>#REF!</v>
      </c>
      <c r="IDB247" s="29" t="e">
        <f t="shared" si="138"/>
        <v>#REF!</v>
      </c>
      <c r="IDC247" s="29" t="e">
        <f t="shared" si="138"/>
        <v>#REF!</v>
      </c>
      <c r="IDD247" s="29" t="e">
        <f t="shared" si="138"/>
        <v>#REF!</v>
      </c>
      <c r="IDE247" s="29" t="e">
        <f t="shared" si="138"/>
        <v>#REF!</v>
      </c>
      <c r="IDF247" s="29" t="e">
        <f t="shared" si="138"/>
        <v>#REF!</v>
      </c>
      <c r="IDG247" s="29" t="e">
        <f t="shared" si="138"/>
        <v>#REF!</v>
      </c>
      <c r="IDH247" s="29" t="e">
        <f t="shared" si="138"/>
        <v>#REF!</v>
      </c>
      <c r="IDI247" s="29" t="e">
        <f t="shared" si="138"/>
        <v>#REF!</v>
      </c>
      <c r="IDJ247" s="29" t="e">
        <f t="shared" si="138"/>
        <v>#REF!</v>
      </c>
      <c r="IDK247" s="29" t="e">
        <f t="shared" si="138"/>
        <v>#REF!</v>
      </c>
      <c r="IDL247" s="29" t="e">
        <f t="shared" si="138"/>
        <v>#REF!</v>
      </c>
      <c r="IDM247" s="29" t="e">
        <f t="shared" si="138"/>
        <v>#REF!</v>
      </c>
      <c r="IDN247" s="29" t="e">
        <f t="shared" si="138"/>
        <v>#REF!</v>
      </c>
      <c r="IDO247" s="29" t="e">
        <f t="shared" si="138"/>
        <v>#REF!</v>
      </c>
      <c r="IDP247" s="29" t="e">
        <f t="shared" si="138"/>
        <v>#REF!</v>
      </c>
      <c r="IDQ247" s="29" t="e">
        <f t="shared" si="138"/>
        <v>#REF!</v>
      </c>
      <c r="IDR247" s="29" t="e">
        <f t="shared" si="138"/>
        <v>#REF!</v>
      </c>
      <c r="IDS247" s="29" t="e">
        <f t="shared" si="138"/>
        <v>#REF!</v>
      </c>
      <c r="IDT247" s="29" t="e">
        <f t="shared" si="138"/>
        <v>#REF!</v>
      </c>
      <c r="IDU247" s="29" t="e">
        <f t="shared" si="138"/>
        <v>#REF!</v>
      </c>
      <c r="IDV247" s="29" t="e">
        <f t="shared" si="138"/>
        <v>#REF!</v>
      </c>
      <c r="IDW247" s="29" t="e">
        <f t="shared" si="138"/>
        <v>#REF!</v>
      </c>
      <c r="IDX247" s="29" t="e">
        <f t="shared" si="138"/>
        <v>#REF!</v>
      </c>
      <c r="IDY247" s="29" t="e">
        <f t="shared" si="138"/>
        <v>#REF!</v>
      </c>
      <c r="IDZ247" s="29" t="e">
        <f t="shared" si="138"/>
        <v>#REF!</v>
      </c>
      <c r="IEA247" s="29" t="e">
        <f t="shared" si="138"/>
        <v>#REF!</v>
      </c>
      <c r="IEB247" s="29" t="e">
        <f t="shared" si="138"/>
        <v>#REF!</v>
      </c>
      <c r="IEC247" s="29" t="e">
        <f t="shared" si="138"/>
        <v>#REF!</v>
      </c>
      <c r="IED247" s="29" t="e">
        <f t="shared" si="138"/>
        <v>#REF!</v>
      </c>
      <c r="IEE247" s="29" t="e">
        <f t="shared" si="138"/>
        <v>#REF!</v>
      </c>
      <c r="IEF247" s="29" t="e">
        <f t="shared" si="138"/>
        <v>#REF!</v>
      </c>
      <c r="IEG247" s="29" t="e">
        <f t="shared" si="138"/>
        <v>#REF!</v>
      </c>
      <c r="IEH247" s="29" t="e">
        <f t="shared" si="138"/>
        <v>#REF!</v>
      </c>
      <c r="IEI247" s="29" t="e">
        <f t="shared" si="138"/>
        <v>#REF!</v>
      </c>
      <c r="IEJ247" s="29" t="e">
        <f t="shared" si="138"/>
        <v>#REF!</v>
      </c>
      <c r="IEK247" s="29" t="e">
        <f t="shared" ref="IEK247:IGV247" si="139">IEO247&amp;IEP247</f>
        <v>#REF!</v>
      </c>
      <c r="IEL247" s="29" t="e">
        <f t="shared" si="139"/>
        <v>#REF!</v>
      </c>
      <c r="IEM247" s="29" t="e">
        <f t="shared" si="139"/>
        <v>#REF!</v>
      </c>
      <c r="IEN247" s="29" t="e">
        <f t="shared" si="139"/>
        <v>#REF!</v>
      </c>
      <c r="IEO247" s="29" t="e">
        <f t="shared" si="139"/>
        <v>#REF!</v>
      </c>
      <c r="IEP247" s="29" t="e">
        <f t="shared" si="139"/>
        <v>#REF!</v>
      </c>
      <c r="IEQ247" s="29" t="e">
        <f t="shared" si="139"/>
        <v>#REF!</v>
      </c>
      <c r="IER247" s="29" t="e">
        <f t="shared" si="139"/>
        <v>#REF!</v>
      </c>
      <c r="IES247" s="29" t="e">
        <f t="shared" si="139"/>
        <v>#REF!</v>
      </c>
      <c r="IET247" s="29" t="e">
        <f t="shared" si="139"/>
        <v>#REF!</v>
      </c>
      <c r="IEU247" s="29" t="e">
        <f t="shared" si="139"/>
        <v>#REF!</v>
      </c>
      <c r="IEV247" s="29" t="e">
        <f t="shared" si="139"/>
        <v>#REF!</v>
      </c>
      <c r="IEW247" s="29" t="e">
        <f t="shared" si="139"/>
        <v>#REF!</v>
      </c>
      <c r="IEX247" s="29" t="e">
        <f t="shared" si="139"/>
        <v>#REF!</v>
      </c>
      <c r="IEY247" s="29" t="e">
        <f t="shared" si="139"/>
        <v>#REF!</v>
      </c>
      <c r="IEZ247" s="29" t="e">
        <f t="shared" si="139"/>
        <v>#REF!</v>
      </c>
      <c r="IFA247" s="29" t="e">
        <f t="shared" si="139"/>
        <v>#REF!</v>
      </c>
      <c r="IFB247" s="29" t="e">
        <f t="shared" si="139"/>
        <v>#REF!</v>
      </c>
      <c r="IFC247" s="29" t="e">
        <f t="shared" si="139"/>
        <v>#REF!</v>
      </c>
      <c r="IFD247" s="29" t="e">
        <f t="shared" si="139"/>
        <v>#REF!</v>
      </c>
      <c r="IFE247" s="29" t="e">
        <f t="shared" si="139"/>
        <v>#REF!</v>
      </c>
      <c r="IFF247" s="29" t="e">
        <f t="shared" si="139"/>
        <v>#REF!</v>
      </c>
      <c r="IFG247" s="29" t="e">
        <f t="shared" si="139"/>
        <v>#REF!</v>
      </c>
      <c r="IFH247" s="29" t="e">
        <f t="shared" si="139"/>
        <v>#REF!</v>
      </c>
      <c r="IFI247" s="29" t="e">
        <f t="shared" si="139"/>
        <v>#REF!</v>
      </c>
      <c r="IFJ247" s="29" t="e">
        <f t="shared" si="139"/>
        <v>#REF!</v>
      </c>
      <c r="IFK247" s="29" t="e">
        <f t="shared" si="139"/>
        <v>#REF!</v>
      </c>
      <c r="IFL247" s="29" t="e">
        <f t="shared" si="139"/>
        <v>#REF!</v>
      </c>
      <c r="IFM247" s="29" t="e">
        <f t="shared" si="139"/>
        <v>#REF!</v>
      </c>
      <c r="IFN247" s="29" t="e">
        <f t="shared" si="139"/>
        <v>#REF!</v>
      </c>
      <c r="IFO247" s="29" t="e">
        <f t="shared" si="139"/>
        <v>#REF!</v>
      </c>
      <c r="IFP247" s="29" t="e">
        <f t="shared" si="139"/>
        <v>#REF!</v>
      </c>
      <c r="IFQ247" s="29" t="e">
        <f t="shared" si="139"/>
        <v>#REF!</v>
      </c>
      <c r="IFR247" s="29" t="e">
        <f t="shared" si="139"/>
        <v>#REF!</v>
      </c>
      <c r="IFS247" s="29" t="e">
        <f t="shared" si="139"/>
        <v>#REF!</v>
      </c>
      <c r="IFT247" s="29" t="e">
        <f t="shared" si="139"/>
        <v>#REF!</v>
      </c>
      <c r="IFU247" s="29" t="e">
        <f t="shared" si="139"/>
        <v>#REF!</v>
      </c>
      <c r="IFV247" s="29" t="e">
        <f t="shared" si="139"/>
        <v>#REF!</v>
      </c>
      <c r="IFW247" s="29" t="e">
        <f t="shared" si="139"/>
        <v>#REF!</v>
      </c>
      <c r="IFX247" s="29" t="e">
        <f t="shared" si="139"/>
        <v>#REF!</v>
      </c>
      <c r="IFY247" s="29" t="e">
        <f t="shared" si="139"/>
        <v>#REF!</v>
      </c>
      <c r="IFZ247" s="29" t="e">
        <f t="shared" si="139"/>
        <v>#REF!</v>
      </c>
      <c r="IGA247" s="29" t="e">
        <f t="shared" si="139"/>
        <v>#REF!</v>
      </c>
      <c r="IGB247" s="29" t="e">
        <f t="shared" si="139"/>
        <v>#REF!</v>
      </c>
      <c r="IGC247" s="29" t="e">
        <f t="shared" si="139"/>
        <v>#REF!</v>
      </c>
      <c r="IGD247" s="29" t="e">
        <f t="shared" si="139"/>
        <v>#REF!</v>
      </c>
      <c r="IGE247" s="29" t="e">
        <f t="shared" si="139"/>
        <v>#REF!</v>
      </c>
      <c r="IGF247" s="29" t="e">
        <f t="shared" si="139"/>
        <v>#REF!</v>
      </c>
      <c r="IGG247" s="29" t="e">
        <f t="shared" si="139"/>
        <v>#REF!</v>
      </c>
      <c r="IGH247" s="29" t="e">
        <f t="shared" si="139"/>
        <v>#REF!</v>
      </c>
      <c r="IGI247" s="29" t="e">
        <f t="shared" si="139"/>
        <v>#REF!</v>
      </c>
      <c r="IGJ247" s="29" t="e">
        <f t="shared" si="139"/>
        <v>#REF!</v>
      </c>
      <c r="IGK247" s="29" t="e">
        <f t="shared" si="139"/>
        <v>#REF!</v>
      </c>
      <c r="IGL247" s="29" t="e">
        <f t="shared" si="139"/>
        <v>#REF!</v>
      </c>
      <c r="IGM247" s="29" t="e">
        <f t="shared" si="139"/>
        <v>#REF!</v>
      </c>
      <c r="IGN247" s="29" t="e">
        <f t="shared" si="139"/>
        <v>#REF!</v>
      </c>
      <c r="IGO247" s="29" t="e">
        <f t="shared" si="139"/>
        <v>#REF!</v>
      </c>
      <c r="IGP247" s="29" t="e">
        <f t="shared" si="139"/>
        <v>#REF!</v>
      </c>
      <c r="IGQ247" s="29" t="e">
        <f t="shared" si="139"/>
        <v>#REF!</v>
      </c>
      <c r="IGR247" s="29" t="e">
        <f t="shared" si="139"/>
        <v>#REF!</v>
      </c>
      <c r="IGS247" s="29" t="e">
        <f t="shared" si="139"/>
        <v>#REF!</v>
      </c>
      <c r="IGT247" s="29" t="e">
        <f t="shared" si="139"/>
        <v>#REF!</v>
      </c>
      <c r="IGU247" s="29" t="e">
        <f t="shared" si="139"/>
        <v>#REF!</v>
      </c>
      <c r="IGV247" s="29" t="e">
        <f t="shared" si="139"/>
        <v>#REF!</v>
      </c>
      <c r="IGW247" s="29" t="e">
        <f t="shared" ref="IGW247:IJH247" si="140">IHA247&amp;IHB247</f>
        <v>#REF!</v>
      </c>
      <c r="IGX247" s="29" t="e">
        <f t="shared" si="140"/>
        <v>#REF!</v>
      </c>
      <c r="IGY247" s="29" t="e">
        <f t="shared" si="140"/>
        <v>#REF!</v>
      </c>
      <c r="IGZ247" s="29" t="e">
        <f t="shared" si="140"/>
        <v>#REF!</v>
      </c>
      <c r="IHA247" s="29" t="e">
        <f t="shared" si="140"/>
        <v>#REF!</v>
      </c>
      <c r="IHB247" s="29" t="e">
        <f t="shared" si="140"/>
        <v>#REF!</v>
      </c>
      <c r="IHC247" s="29" t="e">
        <f t="shared" si="140"/>
        <v>#REF!</v>
      </c>
      <c r="IHD247" s="29" t="e">
        <f t="shared" si="140"/>
        <v>#REF!</v>
      </c>
      <c r="IHE247" s="29" t="e">
        <f t="shared" si="140"/>
        <v>#REF!</v>
      </c>
      <c r="IHF247" s="29" t="e">
        <f t="shared" si="140"/>
        <v>#REF!</v>
      </c>
      <c r="IHG247" s="29" t="e">
        <f t="shared" si="140"/>
        <v>#REF!</v>
      </c>
      <c r="IHH247" s="29" t="e">
        <f t="shared" si="140"/>
        <v>#REF!</v>
      </c>
      <c r="IHI247" s="29" t="e">
        <f t="shared" si="140"/>
        <v>#REF!</v>
      </c>
      <c r="IHJ247" s="29" t="e">
        <f t="shared" si="140"/>
        <v>#REF!</v>
      </c>
      <c r="IHK247" s="29" t="e">
        <f t="shared" si="140"/>
        <v>#REF!</v>
      </c>
      <c r="IHL247" s="29" t="e">
        <f t="shared" si="140"/>
        <v>#REF!</v>
      </c>
      <c r="IHM247" s="29" t="e">
        <f t="shared" si="140"/>
        <v>#REF!</v>
      </c>
      <c r="IHN247" s="29" t="e">
        <f t="shared" si="140"/>
        <v>#REF!</v>
      </c>
      <c r="IHO247" s="29" t="e">
        <f t="shared" si="140"/>
        <v>#REF!</v>
      </c>
      <c r="IHP247" s="29" t="e">
        <f t="shared" si="140"/>
        <v>#REF!</v>
      </c>
      <c r="IHQ247" s="29" t="e">
        <f t="shared" si="140"/>
        <v>#REF!</v>
      </c>
      <c r="IHR247" s="29" t="e">
        <f t="shared" si="140"/>
        <v>#REF!</v>
      </c>
      <c r="IHS247" s="29" t="e">
        <f t="shared" si="140"/>
        <v>#REF!</v>
      </c>
      <c r="IHT247" s="29" t="e">
        <f t="shared" si="140"/>
        <v>#REF!</v>
      </c>
      <c r="IHU247" s="29" t="e">
        <f t="shared" si="140"/>
        <v>#REF!</v>
      </c>
      <c r="IHV247" s="29" t="e">
        <f t="shared" si="140"/>
        <v>#REF!</v>
      </c>
      <c r="IHW247" s="29" t="e">
        <f t="shared" si="140"/>
        <v>#REF!</v>
      </c>
      <c r="IHX247" s="29" t="e">
        <f t="shared" si="140"/>
        <v>#REF!</v>
      </c>
      <c r="IHY247" s="29" t="e">
        <f t="shared" si="140"/>
        <v>#REF!</v>
      </c>
      <c r="IHZ247" s="29" t="e">
        <f t="shared" si="140"/>
        <v>#REF!</v>
      </c>
      <c r="IIA247" s="29" t="e">
        <f t="shared" si="140"/>
        <v>#REF!</v>
      </c>
      <c r="IIB247" s="29" t="e">
        <f t="shared" si="140"/>
        <v>#REF!</v>
      </c>
      <c r="IIC247" s="29" t="e">
        <f t="shared" si="140"/>
        <v>#REF!</v>
      </c>
      <c r="IID247" s="29" t="e">
        <f t="shared" si="140"/>
        <v>#REF!</v>
      </c>
      <c r="IIE247" s="29" t="e">
        <f t="shared" si="140"/>
        <v>#REF!</v>
      </c>
      <c r="IIF247" s="29" t="e">
        <f t="shared" si="140"/>
        <v>#REF!</v>
      </c>
      <c r="IIG247" s="29" t="e">
        <f t="shared" si="140"/>
        <v>#REF!</v>
      </c>
      <c r="IIH247" s="29" t="e">
        <f t="shared" si="140"/>
        <v>#REF!</v>
      </c>
      <c r="III247" s="29" t="e">
        <f t="shared" si="140"/>
        <v>#REF!</v>
      </c>
      <c r="IIJ247" s="29" t="e">
        <f t="shared" si="140"/>
        <v>#REF!</v>
      </c>
      <c r="IIK247" s="29" t="e">
        <f t="shared" si="140"/>
        <v>#REF!</v>
      </c>
      <c r="IIL247" s="29" t="e">
        <f t="shared" si="140"/>
        <v>#REF!</v>
      </c>
      <c r="IIM247" s="29" t="e">
        <f t="shared" si="140"/>
        <v>#REF!</v>
      </c>
      <c r="IIN247" s="29" t="e">
        <f t="shared" si="140"/>
        <v>#REF!</v>
      </c>
      <c r="IIO247" s="29" t="e">
        <f t="shared" si="140"/>
        <v>#REF!</v>
      </c>
      <c r="IIP247" s="29" t="e">
        <f t="shared" si="140"/>
        <v>#REF!</v>
      </c>
      <c r="IIQ247" s="29" t="e">
        <f t="shared" si="140"/>
        <v>#REF!</v>
      </c>
      <c r="IIR247" s="29" t="e">
        <f t="shared" si="140"/>
        <v>#REF!</v>
      </c>
      <c r="IIS247" s="29" t="e">
        <f t="shared" si="140"/>
        <v>#REF!</v>
      </c>
      <c r="IIT247" s="29" t="e">
        <f t="shared" si="140"/>
        <v>#REF!</v>
      </c>
      <c r="IIU247" s="29" t="e">
        <f t="shared" si="140"/>
        <v>#REF!</v>
      </c>
      <c r="IIV247" s="29" t="e">
        <f t="shared" si="140"/>
        <v>#REF!</v>
      </c>
      <c r="IIW247" s="29" t="e">
        <f t="shared" si="140"/>
        <v>#REF!</v>
      </c>
      <c r="IIX247" s="29" t="e">
        <f t="shared" si="140"/>
        <v>#REF!</v>
      </c>
      <c r="IIY247" s="29" t="e">
        <f t="shared" si="140"/>
        <v>#REF!</v>
      </c>
      <c r="IIZ247" s="29" t="e">
        <f t="shared" si="140"/>
        <v>#REF!</v>
      </c>
      <c r="IJA247" s="29" t="e">
        <f t="shared" si="140"/>
        <v>#REF!</v>
      </c>
      <c r="IJB247" s="29" t="e">
        <f t="shared" si="140"/>
        <v>#REF!</v>
      </c>
      <c r="IJC247" s="29" t="e">
        <f t="shared" si="140"/>
        <v>#REF!</v>
      </c>
      <c r="IJD247" s="29" t="e">
        <f t="shared" si="140"/>
        <v>#REF!</v>
      </c>
      <c r="IJE247" s="29" t="e">
        <f t="shared" si="140"/>
        <v>#REF!</v>
      </c>
      <c r="IJF247" s="29" t="e">
        <f t="shared" si="140"/>
        <v>#REF!</v>
      </c>
      <c r="IJG247" s="29" t="e">
        <f t="shared" si="140"/>
        <v>#REF!</v>
      </c>
      <c r="IJH247" s="29" t="e">
        <f t="shared" si="140"/>
        <v>#REF!</v>
      </c>
      <c r="IJI247" s="29" t="e">
        <f t="shared" ref="IJI247:ILT247" si="141">IJM247&amp;IJN247</f>
        <v>#REF!</v>
      </c>
      <c r="IJJ247" s="29" t="e">
        <f t="shared" si="141"/>
        <v>#REF!</v>
      </c>
      <c r="IJK247" s="29" t="e">
        <f t="shared" si="141"/>
        <v>#REF!</v>
      </c>
      <c r="IJL247" s="29" t="e">
        <f t="shared" si="141"/>
        <v>#REF!</v>
      </c>
      <c r="IJM247" s="29" t="e">
        <f t="shared" si="141"/>
        <v>#REF!</v>
      </c>
      <c r="IJN247" s="29" t="e">
        <f t="shared" si="141"/>
        <v>#REF!</v>
      </c>
      <c r="IJO247" s="29" t="e">
        <f t="shared" si="141"/>
        <v>#REF!</v>
      </c>
      <c r="IJP247" s="29" t="e">
        <f t="shared" si="141"/>
        <v>#REF!</v>
      </c>
      <c r="IJQ247" s="29" t="e">
        <f t="shared" si="141"/>
        <v>#REF!</v>
      </c>
      <c r="IJR247" s="29" t="e">
        <f t="shared" si="141"/>
        <v>#REF!</v>
      </c>
      <c r="IJS247" s="29" t="e">
        <f t="shared" si="141"/>
        <v>#REF!</v>
      </c>
      <c r="IJT247" s="29" t="e">
        <f t="shared" si="141"/>
        <v>#REF!</v>
      </c>
      <c r="IJU247" s="29" t="e">
        <f t="shared" si="141"/>
        <v>#REF!</v>
      </c>
      <c r="IJV247" s="29" t="e">
        <f t="shared" si="141"/>
        <v>#REF!</v>
      </c>
      <c r="IJW247" s="29" t="e">
        <f t="shared" si="141"/>
        <v>#REF!</v>
      </c>
      <c r="IJX247" s="29" t="e">
        <f t="shared" si="141"/>
        <v>#REF!</v>
      </c>
      <c r="IJY247" s="29" t="e">
        <f t="shared" si="141"/>
        <v>#REF!</v>
      </c>
      <c r="IJZ247" s="29" t="e">
        <f t="shared" si="141"/>
        <v>#REF!</v>
      </c>
      <c r="IKA247" s="29" t="e">
        <f t="shared" si="141"/>
        <v>#REF!</v>
      </c>
      <c r="IKB247" s="29" t="e">
        <f t="shared" si="141"/>
        <v>#REF!</v>
      </c>
      <c r="IKC247" s="29" t="e">
        <f t="shared" si="141"/>
        <v>#REF!</v>
      </c>
      <c r="IKD247" s="29" t="e">
        <f t="shared" si="141"/>
        <v>#REF!</v>
      </c>
      <c r="IKE247" s="29" t="e">
        <f t="shared" si="141"/>
        <v>#REF!</v>
      </c>
      <c r="IKF247" s="29" t="e">
        <f t="shared" si="141"/>
        <v>#REF!</v>
      </c>
      <c r="IKG247" s="29" t="e">
        <f t="shared" si="141"/>
        <v>#REF!</v>
      </c>
      <c r="IKH247" s="29" t="e">
        <f t="shared" si="141"/>
        <v>#REF!</v>
      </c>
      <c r="IKI247" s="29" t="e">
        <f t="shared" si="141"/>
        <v>#REF!</v>
      </c>
      <c r="IKJ247" s="29" t="e">
        <f t="shared" si="141"/>
        <v>#REF!</v>
      </c>
      <c r="IKK247" s="29" t="e">
        <f t="shared" si="141"/>
        <v>#REF!</v>
      </c>
      <c r="IKL247" s="29" t="e">
        <f t="shared" si="141"/>
        <v>#REF!</v>
      </c>
      <c r="IKM247" s="29" t="e">
        <f t="shared" si="141"/>
        <v>#REF!</v>
      </c>
      <c r="IKN247" s="29" t="e">
        <f t="shared" si="141"/>
        <v>#REF!</v>
      </c>
      <c r="IKO247" s="29" t="e">
        <f t="shared" si="141"/>
        <v>#REF!</v>
      </c>
      <c r="IKP247" s="29" t="e">
        <f t="shared" si="141"/>
        <v>#REF!</v>
      </c>
      <c r="IKQ247" s="29" t="e">
        <f t="shared" si="141"/>
        <v>#REF!</v>
      </c>
      <c r="IKR247" s="29" t="e">
        <f t="shared" si="141"/>
        <v>#REF!</v>
      </c>
      <c r="IKS247" s="29" t="e">
        <f t="shared" si="141"/>
        <v>#REF!</v>
      </c>
      <c r="IKT247" s="29" t="e">
        <f t="shared" si="141"/>
        <v>#REF!</v>
      </c>
      <c r="IKU247" s="29" t="e">
        <f t="shared" si="141"/>
        <v>#REF!</v>
      </c>
      <c r="IKV247" s="29" t="e">
        <f t="shared" si="141"/>
        <v>#REF!</v>
      </c>
      <c r="IKW247" s="29" t="e">
        <f t="shared" si="141"/>
        <v>#REF!</v>
      </c>
      <c r="IKX247" s="29" t="e">
        <f t="shared" si="141"/>
        <v>#REF!</v>
      </c>
      <c r="IKY247" s="29" t="e">
        <f t="shared" si="141"/>
        <v>#REF!</v>
      </c>
      <c r="IKZ247" s="29" t="e">
        <f t="shared" si="141"/>
        <v>#REF!</v>
      </c>
      <c r="ILA247" s="29" t="e">
        <f t="shared" si="141"/>
        <v>#REF!</v>
      </c>
      <c r="ILB247" s="29" t="e">
        <f t="shared" si="141"/>
        <v>#REF!</v>
      </c>
      <c r="ILC247" s="29" t="e">
        <f t="shared" si="141"/>
        <v>#REF!</v>
      </c>
      <c r="ILD247" s="29" t="e">
        <f t="shared" si="141"/>
        <v>#REF!</v>
      </c>
      <c r="ILE247" s="29" t="e">
        <f t="shared" si="141"/>
        <v>#REF!</v>
      </c>
      <c r="ILF247" s="29" t="e">
        <f t="shared" si="141"/>
        <v>#REF!</v>
      </c>
      <c r="ILG247" s="29" t="e">
        <f t="shared" si="141"/>
        <v>#REF!</v>
      </c>
      <c r="ILH247" s="29" t="e">
        <f t="shared" si="141"/>
        <v>#REF!</v>
      </c>
      <c r="ILI247" s="29" t="e">
        <f t="shared" si="141"/>
        <v>#REF!</v>
      </c>
      <c r="ILJ247" s="29" t="e">
        <f t="shared" si="141"/>
        <v>#REF!</v>
      </c>
      <c r="ILK247" s="29" t="e">
        <f t="shared" si="141"/>
        <v>#REF!</v>
      </c>
      <c r="ILL247" s="29" t="e">
        <f t="shared" si="141"/>
        <v>#REF!</v>
      </c>
      <c r="ILM247" s="29" t="e">
        <f t="shared" si="141"/>
        <v>#REF!</v>
      </c>
      <c r="ILN247" s="29" t="e">
        <f t="shared" si="141"/>
        <v>#REF!</v>
      </c>
      <c r="ILO247" s="29" t="e">
        <f t="shared" si="141"/>
        <v>#REF!</v>
      </c>
      <c r="ILP247" s="29" t="e">
        <f t="shared" si="141"/>
        <v>#REF!</v>
      </c>
      <c r="ILQ247" s="29" t="e">
        <f t="shared" si="141"/>
        <v>#REF!</v>
      </c>
      <c r="ILR247" s="29" t="e">
        <f t="shared" si="141"/>
        <v>#REF!</v>
      </c>
      <c r="ILS247" s="29" t="e">
        <f t="shared" si="141"/>
        <v>#REF!</v>
      </c>
      <c r="ILT247" s="29" t="e">
        <f t="shared" si="141"/>
        <v>#REF!</v>
      </c>
      <c r="ILU247" s="29" t="e">
        <f t="shared" ref="ILU247:IOF247" si="142">ILY247&amp;ILZ247</f>
        <v>#REF!</v>
      </c>
      <c r="ILV247" s="29" t="e">
        <f t="shared" si="142"/>
        <v>#REF!</v>
      </c>
      <c r="ILW247" s="29" t="e">
        <f t="shared" si="142"/>
        <v>#REF!</v>
      </c>
      <c r="ILX247" s="29" t="e">
        <f t="shared" si="142"/>
        <v>#REF!</v>
      </c>
      <c r="ILY247" s="29" t="e">
        <f t="shared" si="142"/>
        <v>#REF!</v>
      </c>
      <c r="ILZ247" s="29" t="e">
        <f t="shared" si="142"/>
        <v>#REF!</v>
      </c>
      <c r="IMA247" s="29" t="e">
        <f t="shared" si="142"/>
        <v>#REF!</v>
      </c>
      <c r="IMB247" s="29" t="e">
        <f t="shared" si="142"/>
        <v>#REF!</v>
      </c>
      <c r="IMC247" s="29" t="e">
        <f t="shared" si="142"/>
        <v>#REF!</v>
      </c>
      <c r="IMD247" s="29" t="e">
        <f t="shared" si="142"/>
        <v>#REF!</v>
      </c>
      <c r="IME247" s="29" t="e">
        <f t="shared" si="142"/>
        <v>#REF!</v>
      </c>
      <c r="IMF247" s="29" t="e">
        <f t="shared" si="142"/>
        <v>#REF!</v>
      </c>
      <c r="IMG247" s="29" t="e">
        <f t="shared" si="142"/>
        <v>#REF!</v>
      </c>
      <c r="IMH247" s="29" t="e">
        <f t="shared" si="142"/>
        <v>#REF!</v>
      </c>
      <c r="IMI247" s="29" t="e">
        <f t="shared" si="142"/>
        <v>#REF!</v>
      </c>
      <c r="IMJ247" s="29" t="e">
        <f t="shared" si="142"/>
        <v>#REF!</v>
      </c>
      <c r="IMK247" s="29" t="e">
        <f t="shared" si="142"/>
        <v>#REF!</v>
      </c>
      <c r="IML247" s="29" t="e">
        <f t="shared" si="142"/>
        <v>#REF!</v>
      </c>
      <c r="IMM247" s="29" t="e">
        <f t="shared" si="142"/>
        <v>#REF!</v>
      </c>
      <c r="IMN247" s="29" t="e">
        <f t="shared" si="142"/>
        <v>#REF!</v>
      </c>
      <c r="IMO247" s="29" t="e">
        <f t="shared" si="142"/>
        <v>#REF!</v>
      </c>
      <c r="IMP247" s="29" t="e">
        <f t="shared" si="142"/>
        <v>#REF!</v>
      </c>
      <c r="IMQ247" s="29" t="e">
        <f t="shared" si="142"/>
        <v>#REF!</v>
      </c>
      <c r="IMR247" s="29" t="e">
        <f t="shared" si="142"/>
        <v>#REF!</v>
      </c>
      <c r="IMS247" s="29" t="e">
        <f t="shared" si="142"/>
        <v>#REF!</v>
      </c>
      <c r="IMT247" s="29" t="e">
        <f t="shared" si="142"/>
        <v>#REF!</v>
      </c>
      <c r="IMU247" s="29" t="e">
        <f t="shared" si="142"/>
        <v>#REF!</v>
      </c>
      <c r="IMV247" s="29" t="e">
        <f t="shared" si="142"/>
        <v>#REF!</v>
      </c>
      <c r="IMW247" s="29" t="e">
        <f t="shared" si="142"/>
        <v>#REF!</v>
      </c>
      <c r="IMX247" s="29" t="e">
        <f t="shared" si="142"/>
        <v>#REF!</v>
      </c>
      <c r="IMY247" s="29" t="e">
        <f t="shared" si="142"/>
        <v>#REF!</v>
      </c>
      <c r="IMZ247" s="29" t="e">
        <f t="shared" si="142"/>
        <v>#REF!</v>
      </c>
      <c r="INA247" s="29" t="e">
        <f t="shared" si="142"/>
        <v>#REF!</v>
      </c>
      <c r="INB247" s="29" t="e">
        <f t="shared" si="142"/>
        <v>#REF!</v>
      </c>
      <c r="INC247" s="29" t="e">
        <f t="shared" si="142"/>
        <v>#REF!</v>
      </c>
      <c r="IND247" s="29" t="e">
        <f t="shared" si="142"/>
        <v>#REF!</v>
      </c>
      <c r="INE247" s="29" t="e">
        <f t="shared" si="142"/>
        <v>#REF!</v>
      </c>
      <c r="INF247" s="29" t="e">
        <f t="shared" si="142"/>
        <v>#REF!</v>
      </c>
      <c r="ING247" s="29" t="e">
        <f t="shared" si="142"/>
        <v>#REF!</v>
      </c>
      <c r="INH247" s="29" t="e">
        <f t="shared" si="142"/>
        <v>#REF!</v>
      </c>
      <c r="INI247" s="29" t="e">
        <f t="shared" si="142"/>
        <v>#REF!</v>
      </c>
      <c r="INJ247" s="29" t="e">
        <f t="shared" si="142"/>
        <v>#REF!</v>
      </c>
      <c r="INK247" s="29" t="e">
        <f t="shared" si="142"/>
        <v>#REF!</v>
      </c>
      <c r="INL247" s="29" t="e">
        <f t="shared" si="142"/>
        <v>#REF!</v>
      </c>
      <c r="INM247" s="29" t="e">
        <f t="shared" si="142"/>
        <v>#REF!</v>
      </c>
      <c r="INN247" s="29" t="e">
        <f t="shared" si="142"/>
        <v>#REF!</v>
      </c>
      <c r="INO247" s="29" t="e">
        <f t="shared" si="142"/>
        <v>#REF!</v>
      </c>
      <c r="INP247" s="29" t="e">
        <f t="shared" si="142"/>
        <v>#REF!</v>
      </c>
      <c r="INQ247" s="29" t="e">
        <f t="shared" si="142"/>
        <v>#REF!</v>
      </c>
      <c r="INR247" s="29" t="e">
        <f t="shared" si="142"/>
        <v>#REF!</v>
      </c>
      <c r="INS247" s="29" t="e">
        <f t="shared" si="142"/>
        <v>#REF!</v>
      </c>
      <c r="INT247" s="29" t="e">
        <f t="shared" si="142"/>
        <v>#REF!</v>
      </c>
      <c r="INU247" s="29" t="e">
        <f t="shared" si="142"/>
        <v>#REF!</v>
      </c>
      <c r="INV247" s="29" t="e">
        <f t="shared" si="142"/>
        <v>#REF!</v>
      </c>
      <c r="INW247" s="29" t="e">
        <f t="shared" si="142"/>
        <v>#REF!</v>
      </c>
      <c r="INX247" s="29" t="e">
        <f t="shared" si="142"/>
        <v>#REF!</v>
      </c>
      <c r="INY247" s="29" t="e">
        <f t="shared" si="142"/>
        <v>#REF!</v>
      </c>
      <c r="INZ247" s="29" t="e">
        <f t="shared" si="142"/>
        <v>#REF!</v>
      </c>
      <c r="IOA247" s="29" t="e">
        <f t="shared" si="142"/>
        <v>#REF!</v>
      </c>
      <c r="IOB247" s="29" t="e">
        <f t="shared" si="142"/>
        <v>#REF!</v>
      </c>
      <c r="IOC247" s="29" t="e">
        <f t="shared" si="142"/>
        <v>#REF!</v>
      </c>
      <c r="IOD247" s="29" t="e">
        <f t="shared" si="142"/>
        <v>#REF!</v>
      </c>
      <c r="IOE247" s="29" t="e">
        <f t="shared" si="142"/>
        <v>#REF!</v>
      </c>
      <c r="IOF247" s="29" t="e">
        <f t="shared" si="142"/>
        <v>#REF!</v>
      </c>
      <c r="IOG247" s="29" t="e">
        <f t="shared" ref="IOG247:IQR247" si="143">IOK247&amp;IOL247</f>
        <v>#REF!</v>
      </c>
      <c r="IOH247" s="29" t="e">
        <f t="shared" si="143"/>
        <v>#REF!</v>
      </c>
      <c r="IOI247" s="29" t="e">
        <f t="shared" si="143"/>
        <v>#REF!</v>
      </c>
      <c r="IOJ247" s="29" t="e">
        <f t="shared" si="143"/>
        <v>#REF!</v>
      </c>
      <c r="IOK247" s="29" t="e">
        <f t="shared" si="143"/>
        <v>#REF!</v>
      </c>
      <c r="IOL247" s="29" t="e">
        <f t="shared" si="143"/>
        <v>#REF!</v>
      </c>
      <c r="IOM247" s="29" t="e">
        <f t="shared" si="143"/>
        <v>#REF!</v>
      </c>
      <c r="ION247" s="29" t="e">
        <f t="shared" si="143"/>
        <v>#REF!</v>
      </c>
      <c r="IOO247" s="29" t="e">
        <f t="shared" si="143"/>
        <v>#REF!</v>
      </c>
      <c r="IOP247" s="29" t="e">
        <f t="shared" si="143"/>
        <v>#REF!</v>
      </c>
      <c r="IOQ247" s="29" t="e">
        <f t="shared" si="143"/>
        <v>#REF!</v>
      </c>
      <c r="IOR247" s="29" t="e">
        <f t="shared" si="143"/>
        <v>#REF!</v>
      </c>
      <c r="IOS247" s="29" t="e">
        <f t="shared" si="143"/>
        <v>#REF!</v>
      </c>
      <c r="IOT247" s="29" t="e">
        <f t="shared" si="143"/>
        <v>#REF!</v>
      </c>
      <c r="IOU247" s="29" t="e">
        <f t="shared" si="143"/>
        <v>#REF!</v>
      </c>
      <c r="IOV247" s="29" t="e">
        <f t="shared" si="143"/>
        <v>#REF!</v>
      </c>
      <c r="IOW247" s="29" t="e">
        <f t="shared" si="143"/>
        <v>#REF!</v>
      </c>
      <c r="IOX247" s="29" t="e">
        <f t="shared" si="143"/>
        <v>#REF!</v>
      </c>
      <c r="IOY247" s="29" t="e">
        <f t="shared" si="143"/>
        <v>#REF!</v>
      </c>
      <c r="IOZ247" s="29" t="e">
        <f t="shared" si="143"/>
        <v>#REF!</v>
      </c>
      <c r="IPA247" s="29" t="e">
        <f t="shared" si="143"/>
        <v>#REF!</v>
      </c>
      <c r="IPB247" s="29" t="e">
        <f t="shared" si="143"/>
        <v>#REF!</v>
      </c>
      <c r="IPC247" s="29" t="e">
        <f t="shared" si="143"/>
        <v>#REF!</v>
      </c>
      <c r="IPD247" s="29" t="e">
        <f t="shared" si="143"/>
        <v>#REF!</v>
      </c>
      <c r="IPE247" s="29" t="e">
        <f t="shared" si="143"/>
        <v>#REF!</v>
      </c>
      <c r="IPF247" s="29" t="e">
        <f t="shared" si="143"/>
        <v>#REF!</v>
      </c>
      <c r="IPG247" s="29" t="e">
        <f t="shared" si="143"/>
        <v>#REF!</v>
      </c>
      <c r="IPH247" s="29" t="e">
        <f t="shared" si="143"/>
        <v>#REF!</v>
      </c>
      <c r="IPI247" s="29" t="e">
        <f t="shared" si="143"/>
        <v>#REF!</v>
      </c>
      <c r="IPJ247" s="29" t="e">
        <f t="shared" si="143"/>
        <v>#REF!</v>
      </c>
      <c r="IPK247" s="29" t="e">
        <f t="shared" si="143"/>
        <v>#REF!</v>
      </c>
      <c r="IPL247" s="29" t="e">
        <f t="shared" si="143"/>
        <v>#REF!</v>
      </c>
      <c r="IPM247" s="29" t="e">
        <f t="shared" si="143"/>
        <v>#REF!</v>
      </c>
      <c r="IPN247" s="29" t="e">
        <f t="shared" si="143"/>
        <v>#REF!</v>
      </c>
      <c r="IPO247" s="29" t="e">
        <f t="shared" si="143"/>
        <v>#REF!</v>
      </c>
      <c r="IPP247" s="29" t="e">
        <f t="shared" si="143"/>
        <v>#REF!</v>
      </c>
      <c r="IPQ247" s="29" t="e">
        <f t="shared" si="143"/>
        <v>#REF!</v>
      </c>
      <c r="IPR247" s="29" t="e">
        <f t="shared" si="143"/>
        <v>#REF!</v>
      </c>
      <c r="IPS247" s="29" t="e">
        <f t="shared" si="143"/>
        <v>#REF!</v>
      </c>
      <c r="IPT247" s="29" t="e">
        <f t="shared" si="143"/>
        <v>#REF!</v>
      </c>
      <c r="IPU247" s="29" t="e">
        <f t="shared" si="143"/>
        <v>#REF!</v>
      </c>
      <c r="IPV247" s="29" t="e">
        <f t="shared" si="143"/>
        <v>#REF!</v>
      </c>
      <c r="IPW247" s="29" t="e">
        <f t="shared" si="143"/>
        <v>#REF!</v>
      </c>
      <c r="IPX247" s="29" t="e">
        <f t="shared" si="143"/>
        <v>#REF!</v>
      </c>
      <c r="IPY247" s="29" t="e">
        <f t="shared" si="143"/>
        <v>#REF!</v>
      </c>
      <c r="IPZ247" s="29" t="e">
        <f t="shared" si="143"/>
        <v>#REF!</v>
      </c>
      <c r="IQA247" s="29" t="e">
        <f t="shared" si="143"/>
        <v>#REF!</v>
      </c>
      <c r="IQB247" s="29" t="e">
        <f t="shared" si="143"/>
        <v>#REF!</v>
      </c>
      <c r="IQC247" s="29" t="e">
        <f t="shared" si="143"/>
        <v>#REF!</v>
      </c>
      <c r="IQD247" s="29" t="e">
        <f t="shared" si="143"/>
        <v>#REF!</v>
      </c>
      <c r="IQE247" s="29" t="e">
        <f t="shared" si="143"/>
        <v>#REF!</v>
      </c>
      <c r="IQF247" s="29" t="e">
        <f t="shared" si="143"/>
        <v>#REF!</v>
      </c>
      <c r="IQG247" s="29" t="e">
        <f t="shared" si="143"/>
        <v>#REF!</v>
      </c>
      <c r="IQH247" s="29" t="e">
        <f t="shared" si="143"/>
        <v>#REF!</v>
      </c>
      <c r="IQI247" s="29" t="e">
        <f t="shared" si="143"/>
        <v>#REF!</v>
      </c>
      <c r="IQJ247" s="29" t="e">
        <f t="shared" si="143"/>
        <v>#REF!</v>
      </c>
      <c r="IQK247" s="29" t="e">
        <f t="shared" si="143"/>
        <v>#REF!</v>
      </c>
      <c r="IQL247" s="29" t="e">
        <f t="shared" si="143"/>
        <v>#REF!</v>
      </c>
      <c r="IQM247" s="29" t="e">
        <f t="shared" si="143"/>
        <v>#REF!</v>
      </c>
      <c r="IQN247" s="29" t="e">
        <f t="shared" si="143"/>
        <v>#REF!</v>
      </c>
      <c r="IQO247" s="29" t="e">
        <f t="shared" si="143"/>
        <v>#REF!</v>
      </c>
      <c r="IQP247" s="29" t="e">
        <f t="shared" si="143"/>
        <v>#REF!</v>
      </c>
      <c r="IQQ247" s="29" t="e">
        <f t="shared" si="143"/>
        <v>#REF!</v>
      </c>
      <c r="IQR247" s="29" t="e">
        <f t="shared" si="143"/>
        <v>#REF!</v>
      </c>
      <c r="IQS247" s="29" t="e">
        <f t="shared" ref="IQS247:ITD247" si="144">IQW247&amp;IQX247</f>
        <v>#REF!</v>
      </c>
      <c r="IQT247" s="29" t="e">
        <f t="shared" si="144"/>
        <v>#REF!</v>
      </c>
      <c r="IQU247" s="29" t="e">
        <f t="shared" si="144"/>
        <v>#REF!</v>
      </c>
      <c r="IQV247" s="29" t="e">
        <f t="shared" si="144"/>
        <v>#REF!</v>
      </c>
      <c r="IQW247" s="29" t="e">
        <f t="shared" si="144"/>
        <v>#REF!</v>
      </c>
      <c r="IQX247" s="29" t="e">
        <f t="shared" si="144"/>
        <v>#REF!</v>
      </c>
      <c r="IQY247" s="29" t="e">
        <f t="shared" si="144"/>
        <v>#REF!</v>
      </c>
      <c r="IQZ247" s="29" t="e">
        <f t="shared" si="144"/>
        <v>#REF!</v>
      </c>
      <c r="IRA247" s="29" t="e">
        <f t="shared" si="144"/>
        <v>#REF!</v>
      </c>
      <c r="IRB247" s="29" t="e">
        <f t="shared" si="144"/>
        <v>#REF!</v>
      </c>
      <c r="IRC247" s="29" t="e">
        <f t="shared" si="144"/>
        <v>#REF!</v>
      </c>
      <c r="IRD247" s="29" t="e">
        <f t="shared" si="144"/>
        <v>#REF!</v>
      </c>
      <c r="IRE247" s="29" t="e">
        <f t="shared" si="144"/>
        <v>#REF!</v>
      </c>
      <c r="IRF247" s="29" t="e">
        <f t="shared" si="144"/>
        <v>#REF!</v>
      </c>
      <c r="IRG247" s="29" t="e">
        <f t="shared" si="144"/>
        <v>#REF!</v>
      </c>
      <c r="IRH247" s="29" t="e">
        <f t="shared" si="144"/>
        <v>#REF!</v>
      </c>
      <c r="IRI247" s="29" t="e">
        <f t="shared" si="144"/>
        <v>#REF!</v>
      </c>
      <c r="IRJ247" s="29" t="e">
        <f t="shared" si="144"/>
        <v>#REF!</v>
      </c>
      <c r="IRK247" s="29" t="e">
        <f t="shared" si="144"/>
        <v>#REF!</v>
      </c>
      <c r="IRL247" s="29" t="e">
        <f t="shared" si="144"/>
        <v>#REF!</v>
      </c>
      <c r="IRM247" s="29" t="e">
        <f t="shared" si="144"/>
        <v>#REF!</v>
      </c>
      <c r="IRN247" s="29" t="e">
        <f t="shared" si="144"/>
        <v>#REF!</v>
      </c>
      <c r="IRO247" s="29" t="e">
        <f t="shared" si="144"/>
        <v>#REF!</v>
      </c>
      <c r="IRP247" s="29" t="e">
        <f t="shared" si="144"/>
        <v>#REF!</v>
      </c>
      <c r="IRQ247" s="29" t="e">
        <f t="shared" si="144"/>
        <v>#REF!</v>
      </c>
      <c r="IRR247" s="29" t="e">
        <f t="shared" si="144"/>
        <v>#REF!</v>
      </c>
      <c r="IRS247" s="29" t="e">
        <f t="shared" si="144"/>
        <v>#REF!</v>
      </c>
      <c r="IRT247" s="29" t="e">
        <f t="shared" si="144"/>
        <v>#REF!</v>
      </c>
      <c r="IRU247" s="29" t="e">
        <f t="shared" si="144"/>
        <v>#REF!</v>
      </c>
      <c r="IRV247" s="29" t="e">
        <f t="shared" si="144"/>
        <v>#REF!</v>
      </c>
      <c r="IRW247" s="29" t="e">
        <f t="shared" si="144"/>
        <v>#REF!</v>
      </c>
      <c r="IRX247" s="29" t="e">
        <f t="shared" si="144"/>
        <v>#REF!</v>
      </c>
      <c r="IRY247" s="29" t="e">
        <f t="shared" si="144"/>
        <v>#REF!</v>
      </c>
      <c r="IRZ247" s="29" t="e">
        <f t="shared" si="144"/>
        <v>#REF!</v>
      </c>
      <c r="ISA247" s="29" t="e">
        <f t="shared" si="144"/>
        <v>#REF!</v>
      </c>
      <c r="ISB247" s="29" t="e">
        <f t="shared" si="144"/>
        <v>#REF!</v>
      </c>
      <c r="ISC247" s="29" t="e">
        <f t="shared" si="144"/>
        <v>#REF!</v>
      </c>
      <c r="ISD247" s="29" t="e">
        <f t="shared" si="144"/>
        <v>#REF!</v>
      </c>
      <c r="ISE247" s="29" t="e">
        <f t="shared" si="144"/>
        <v>#REF!</v>
      </c>
      <c r="ISF247" s="29" t="e">
        <f t="shared" si="144"/>
        <v>#REF!</v>
      </c>
      <c r="ISG247" s="29" t="e">
        <f t="shared" si="144"/>
        <v>#REF!</v>
      </c>
      <c r="ISH247" s="29" t="e">
        <f t="shared" si="144"/>
        <v>#REF!</v>
      </c>
      <c r="ISI247" s="29" t="e">
        <f t="shared" si="144"/>
        <v>#REF!</v>
      </c>
      <c r="ISJ247" s="29" t="e">
        <f t="shared" si="144"/>
        <v>#REF!</v>
      </c>
      <c r="ISK247" s="29" t="e">
        <f t="shared" si="144"/>
        <v>#REF!</v>
      </c>
      <c r="ISL247" s="29" t="e">
        <f t="shared" si="144"/>
        <v>#REF!</v>
      </c>
      <c r="ISM247" s="29" t="e">
        <f t="shared" si="144"/>
        <v>#REF!</v>
      </c>
      <c r="ISN247" s="29" t="e">
        <f t="shared" si="144"/>
        <v>#REF!</v>
      </c>
      <c r="ISO247" s="29" t="e">
        <f t="shared" si="144"/>
        <v>#REF!</v>
      </c>
      <c r="ISP247" s="29" t="e">
        <f t="shared" si="144"/>
        <v>#REF!</v>
      </c>
      <c r="ISQ247" s="29" t="e">
        <f t="shared" si="144"/>
        <v>#REF!</v>
      </c>
      <c r="ISR247" s="29" t="e">
        <f t="shared" si="144"/>
        <v>#REF!</v>
      </c>
      <c r="ISS247" s="29" t="e">
        <f t="shared" si="144"/>
        <v>#REF!</v>
      </c>
      <c r="IST247" s="29" t="e">
        <f t="shared" si="144"/>
        <v>#REF!</v>
      </c>
      <c r="ISU247" s="29" t="e">
        <f t="shared" si="144"/>
        <v>#REF!</v>
      </c>
      <c r="ISV247" s="29" t="e">
        <f t="shared" si="144"/>
        <v>#REF!</v>
      </c>
      <c r="ISW247" s="29" t="e">
        <f t="shared" si="144"/>
        <v>#REF!</v>
      </c>
      <c r="ISX247" s="29" t="e">
        <f t="shared" si="144"/>
        <v>#REF!</v>
      </c>
      <c r="ISY247" s="29" t="e">
        <f t="shared" si="144"/>
        <v>#REF!</v>
      </c>
      <c r="ISZ247" s="29" t="e">
        <f t="shared" si="144"/>
        <v>#REF!</v>
      </c>
      <c r="ITA247" s="29" t="e">
        <f t="shared" si="144"/>
        <v>#REF!</v>
      </c>
      <c r="ITB247" s="29" t="e">
        <f t="shared" si="144"/>
        <v>#REF!</v>
      </c>
      <c r="ITC247" s="29" t="e">
        <f t="shared" si="144"/>
        <v>#REF!</v>
      </c>
      <c r="ITD247" s="29" t="e">
        <f t="shared" si="144"/>
        <v>#REF!</v>
      </c>
      <c r="ITE247" s="29" t="e">
        <f t="shared" ref="ITE247:IVP247" si="145">ITI247&amp;ITJ247</f>
        <v>#REF!</v>
      </c>
      <c r="ITF247" s="29" t="e">
        <f t="shared" si="145"/>
        <v>#REF!</v>
      </c>
      <c r="ITG247" s="29" t="e">
        <f t="shared" si="145"/>
        <v>#REF!</v>
      </c>
      <c r="ITH247" s="29" t="e">
        <f t="shared" si="145"/>
        <v>#REF!</v>
      </c>
      <c r="ITI247" s="29" t="e">
        <f t="shared" si="145"/>
        <v>#REF!</v>
      </c>
      <c r="ITJ247" s="29" t="e">
        <f t="shared" si="145"/>
        <v>#REF!</v>
      </c>
      <c r="ITK247" s="29" t="e">
        <f t="shared" si="145"/>
        <v>#REF!</v>
      </c>
      <c r="ITL247" s="29" t="e">
        <f t="shared" si="145"/>
        <v>#REF!</v>
      </c>
      <c r="ITM247" s="29" t="e">
        <f t="shared" si="145"/>
        <v>#REF!</v>
      </c>
      <c r="ITN247" s="29" t="e">
        <f t="shared" si="145"/>
        <v>#REF!</v>
      </c>
      <c r="ITO247" s="29" t="e">
        <f t="shared" si="145"/>
        <v>#REF!</v>
      </c>
      <c r="ITP247" s="29" t="e">
        <f t="shared" si="145"/>
        <v>#REF!</v>
      </c>
      <c r="ITQ247" s="29" t="e">
        <f t="shared" si="145"/>
        <v>#REF!</v>
      </c>
      <c r="ITR247" s="29" t="e">
        <f t="shared" si="145"/>
        <v>#REF!</v>
      </c>
      <c r="ITS247" s="29" t="e">
        <f t="shared" si="145"/>
        <v>#REF!</v>
      </c>
      <c r="ITT247" s="29" t="e">
        <f t="shared" si="145"/>
        <v>#REF!</v>
      </c>
      <c r="ITU247" s="29" t="e">
        <f t="shared" si="145"/>
        <v>#REF!</v>
      </c>
      <c r="ITV247" s="29" t="e">
        <f t="shared" si="145"/>
        <v>#REF!</v>
      </c>
      <c r="ITW247" s="29" t="e">
        <f t="shared" si="145"/>
        <v>#REF!</v>
      </c>
      <c r="ITX247" s="29" t="e">
        <f t="shared" si="145"/>
        <v>#REF!</v>
      </c>
      <c r="ITY247" s="29" t="e">
        <f t="shared" si="145"/>
        <v>#REF!</v>
      </c>
      <c r="ITZ247" s="29" t="e">
        <f t="shared" si="145"/>
        <v>#REF!</v>
      </c>
      <c r="IUA247" s="29" t="e">
        <f t="shared" si="145"/>
        <v>#REF!</v>
      </c>
      <c r="IUB247" s="29" t="e">
        <f t="shared" si="145"/>
        <v>#REF!</v>
      </c>
      <c r="IUC247" s="29" t="e">
        <f t="shared" si="145"/>
        <v>#REF!</v>
      </c>
      <c r="IUD247" s="29" t="e">
        <f t="shared" si="145"/>
        <v>#REF!</v>
      </c>
      <c r="IUE247" s="29" t="e">
        <f t="shared" si="145"/>
        <v>#REF!</v>
      </c>
      <c r="IUF247" s="29" t="e">
        <f t="shared" si="145"/>
        <v>#REF!</v>
      </c>
      <c r="IUG247" s="29" t="e">
        <f t="shared" si="145"/>
        <v>#REF!</v>
      </c>
      <c r="IUH247" s="29" t="e">
        <f t="shared" si="145"/>
        <v>#REF!</v>
      </c>
      <c r="IUI247" s="29" t="e">
        <f t="shared" si="145"/>
        <v>#REF!</v>
      </c>
      <c r="IUJ247" s="29" t="e">
        <f t="shared" si="145"/>
        <v>#REF!</v>
      </c>
      <c r="IUK247" s="29" t="e">
        <f t="shared" si="145"/>
        <v>#REF!</v>
      </c>
      <c r="IUL247" s="29" t="e">
        <f t="shared" si="145"/>
        <v>#REF!</v>
      </c>
      <c r="IUM247" s="29" t="e">
        <f t="shared" si="145"/>
        <v>#REF!</v>
      </c>
      <c r="IUN247" s="29" t="e">
        <f t="shared" si="145"/>
        <v>#REF!</v>
      </c>
      <c r="IUO247" s="29" t="e">
        <f t="shared" si="145"/>
        <v>#REF!</v>
      </c>
      <c r="IUP247" s="29" t="e">
        <f t="shared" si="145"/>
        <v>#REF!</v>
      </c>
      <c r="IUQ247" s="29" t="e">
        <f t="shared" si="145"/>
        <v>#REF!</v>
      </c>
      <c r="IUR247" s="29" t="e">
        <f t="shared" si="145"/>
        <v>#REF!</v>
      </c>
      <c r="IUS247" s="29" t="e">
        <f t="shared" si="145"/>
        <v>#REF!</v>
      </c>
      <c r="IUT247" s="29" t="e">
        <f t="shared" si="145"/>
        <v>#REF!</v>
      </c>
      <c r="IUU247" s="29" t="e">
        <f t="shared" si="145"/>
        <v>#REF!</v>
      </c>
      <c r="IUV247" s="29" t="e">
        <f t="shared" si="145"/>
        <v>#REF!</v>
      </c>
      <c r="IUW247" s="29" t="e">
        <f t="shared" si="145"/>
        <v>#REF!</v>
      </c>
      <c r="IUX247" s="29" t="e">
        <f t="shared" si="145"/>
        <v>#REF!</v>
      </c>
      <c r="IUY247" s="29" t="e">
        <f t="shared" si="145"/>
        <v>#REF!</v>
      </c>
      <c r="IUZ247" s="29" t="e">
        <f t="shared" si="145"/>
        <v>#REF!</v>
      </c>
      <c r="IVA247" s="29" t="e">
        <f t="shared" si="145"/>
        <v>#REF!</v>
      </c>
      <c r="IVB247" s="29" t="e">
        <f t="shared" si="145"/>
        <v>#REF!</v>
      </c>
      <c r="IVC247" s="29" t="e">
        <f t="shared" si="145"/>
        <v>#REF!</v>
      </c>
      <c r="IVD247" s="29" t="e">
        <f t="shared" si="145"/>
        <v>#REF!</v>
      </c>
      <c r="IVE247" s="29" t="e">
        <f t="shared" si="145"/>
        <v>#REF!</v>
      </c>
      <c r="IVF247" s="29" t="e">
        <f t="shared" si="145"/>
        <v>#REF!</v>
      </c>
      <c r="IVG247" s="29" t="e">
        <f t="shared" si="145"/>
        <v>#REF!</v>
      </c>
      <c r="IVH247" s="29" t="e">
        <f t="shared" si="145"/>
        <v>#REF!</v>
      </c>
      <c r="IVI247" s="29" t="e">
        <f t="shared" si="145"/>
        <v>#REF!</v>
      </c>
      <c r="IVJ247" s="29" t="e">
        <f t="shared" si="145"/>
        <v>#REF!</v>
      </c>
      <c r="IVK247" s="29" t="e">
        <f t="shared" si="145"/>
        <v>#REF!</v>
      </c>
      <c r="IVL247" s="29" t="e">
        <f t="shared" si="145"/>
        <v>#REF!</v>
      </c>
      <c r="IVM247" s="29" t="e">
        <f t="shared" si="145"/>
        <v>#REF!</v>
      </c>
      <c r="IVN247" s="29" t="e">
        <f t="shared" si="145"/>
        <v>#REF!</v>
      </c>
      <c r="IVO247" s="29" t="e">
        <f t="shared" si="145"/>
        <v>#REF!</v>
      </c>
      <c r="IVP247" s="29" t="e">
        <f t="shared" si="145"/>
        <v>#REF!</v>
      </c>
      <c r="IVQ247" s="29" t="e">
        <f t="shared" ref="IVQ247:IYB247" si="146">IVU247&amp;IVV247</f>
        <v>#REF!</v>
      </c>
      <c r="IVR247" s="29" t="e">
        <f t="shared" si="146"/>
        <v>#REF!</v>
      </c>
      <c r="IVS247" s="29" t="e">
        <f t="shared" si="146"/>
        <v>#REF!</v>
      </c>
      <c r="IVT247" s="29" t="e">
        <f t="shared" si="146"/>
        <v>#REF!</v>
      </c>
      <c r="IVU247" s="29" t="e">
        <f t="shared" si="146"/>
        <v>#REF!</v>
      </c>
      <c r="IVV247" s="29" t="e">
        <f t="shared" si="146"/>
        <v>#REF!</v>
      </c>
      <c r="IVW247" s="29" t="e">
        <f t="shared" si="146"/>
        <v>#REF!</v>
      </c>
      <c r="IVX247" s="29" t="e">
        <f t="shared" si="146"/>
        <v>#REF!</v>
      </c>
      <c r="IVY247" s="29" t="e">
        <f t="shared" si="146"/>
        <v>#REF!</v>
      </c>
      <c r="IVZ247" s="29" t="e">
        <f t="shared" si="146"/>
        <v>#REF!</v>
      </c>
      <c r="IWA247" s="29" t="e">
        <f t="shared" si="146"/>
        <v>#REF!</v>
      </c>
      <c r="IWB247" s="29" t="e">
        <f t="shared" si="146"/>
        <v>#REF!</v>
      </c>
      <c r="IWC247" s="29" t="e">
        <f t="shared" si="146"/>
        <v>#REF!</v>
      </c>
      <c r="IWD247" s="29" t="e">
        <f t="shared" si="146"/>
        <v>#REF!</v>
      </c>
      <c r="IWE247" s="29" t="e">
        <f t="shared" si="146"/>
        <v>#REF!</v>
      </c>
      <c r="IWF247" s="29" t="e">
        <f t="shared" si="146"/>
        <v>#REF!</v>
      </c>
      <c r="IWG247" s="29" t="e">
        <f t="shared" si="146"/>
        <v>#REF!</v>
      </c>
      <c r="IWH247" s="29" t="e">
        <f t="shared" si="146"/>
        <v>#REF!</v>
      </c>
      <c r="IWI247" s="29" t="e">
        <f t="shared" si="146"/>
        <v>#REF!</v>
      </c>
      <c r="IWJ247" s="29" t="e">
        <f t="shared" si="146"/>
        <v>#REF!</v>
      </c>
      <c r="IWK247" s="29" t="e">
        <f t="shared" si="146"/>
        <v>#REF!</v>
      </c>
      <c r="IWL247" s="29" t="e">
        <f t="shared" si="146"/>
        <v>#REF!</v>
      </c>
      <c r="IWM247" s="29" t="e">
        <f t="shared" si="146"/>
        <v>#REF!</v>
      </c>
      <c r="IWN247" s="29" t="e">
        <f t="shared" si="146"/>
        <v>#REF!</v>
      </c>
      <c r="IWO247" s="29" t="e">
        <f t="shared" si="146"/>
        <v>#REF!</v>
      </c>
      <c r="IWP247" s="29" t="e">
        <f t="shared" si="146"/>
        <v>#REF!</v>
      </c>
      <c r="IWQ247" s="29" t="e">
        <f t="shared" si="146"/>
        <v>#REF!</v>
      </c>
      <c r="IWR247" s="29" t="e">
        <f t="shared" si="146"/>
        <v>#REF!</v>
      </c>
      <c r="IWS247" s="29" t="e">
        <f t="shared" si="146"/>
        <v>#REF!</v>
      </c>
      <c r="IWT247" s="29" t="e">
        <f t="shared" si="146"/>
        <v>#REF!</v>
      </c>
      <c r="IWU247" s="29" t="e">
        <f t="shared" si="146"/>
        <v>#REF!</v>
      </c>
      <c r="IWV247" s="29" t="e">
        <f t="shared" si="146"/>
        <v>#REF!</v>
      </c>
      <c r="IWW247" s="29" t="e">
        <f t="shared" si="146"/>
        <v>#REF!</v>
      </c>
      <c r="IWX247" s="29" t="e">
        <f t="shared" si="146"/>
        <v>#REF!</v>
      </c>
      <c r="IWY247" s="29" t="e">
        <f t="shared" si="146"/>
        <v>#REF!</v>
      </c>
      <c r="IWZ247" s="29" t="e">
        <f t="shared" si="146"/>
        <v>#REF!</v>
      </c>
      <c r="IXA247" s="29" t="e">
        <f t="shared" si="146"/>
        <v>#REF!</v>
      </c>
      <c r="IXB247" s="29" t="e">
        <f t="shared" si="146"/>
        <v>#REF!</v>
      </c>
      <c r="IXC247" s="29" t="e">
        <f t="shared" si="146"/>
        <v>#REF!</v>
      </c>
      <c r="IXD247" s="29" t="e">
        <f t="shared" si="146"/>
        <v>#REF!</v>
      </c>
      <c r="IXE247" s="29" t="e">
        <f t="shared" si="146"/>
        <v>#REF!</v>
      </c>
      <c r="IXF247" s="29" t="e">
        <f t="shared" si="146"/>
        <v>#REF!</v>
      </c>
      <c r="IXG247" s="29" t="e">
        <f t="shared" si="146"/>
        <v>#REF!</v>
      </c>
      <c r="IXH247" s="29" t="e">
        <f t="shared" si="146"/>
        <v>#REF!</v>
      </c>
      <c r="IXI247" s="29" t="e">
        <f t="shared" si="146"/>
        <v>#REF!</v>
      </c>
      <c r="IXJ247" s="29" t="e">
        <f t="shared" si="146"/>
        <v>#REF!</v>
      </c>
      <c r="IXK247" s="29" t="e">
        <f t="shared" si="146"/>
        <v>#REF!</v>
      </c>
      <c r="IXL247" s="29" t="e">
        <f t="shared" si="146"/>
        <v>#REF!</v>
      </c>
      <c r="IXM247" s="29" t="e">
        <f t="shared" si="146"/>
        <v>#REF!</v>
      </c>
      <c r="IXN247" s="29" t="e">
        <f t="shared" si="146"/>
        <v>#REF!</v>
      </c>
      <c r="IXO247" s="29" t="e">
        <f t="shared" si="146"/>
        <v>#REF!</v>
      </c>
      <c r="IXP247" s="29" t="e">
        <f t="shared" si="146"/>
        <v>#REF!</v>
      </c>
      <c r="IXQ247" s="29" t="e">
        <f t="shared" si="146"/>
        <v>#REF!</v>
      </c>
      <c r="IXR247" s="29" t="e">
        <f t="shared" si="146"/>
        <v>#REF!</v>
      </c>
      <c r="IXS247" s="29" t="e">
        <f t="shared" si="146"/>
        <v>#REF!</v>
      </c>
      <c r="IXT247" s="29" t="e">
        <f t="shared" si="146"/>
        <v>#REF!</v>
      </c>
      <c r="IXU247" s="29" t="e">
        <f t="shared" si="146"/>
        <v>#REF!</v>
      </c>
      <c r="IXV247" s="29" t="e">
        <f t="shared" si="146"/>
        <v>#REF!</v>
      </c>
      <c r="IXW247" s="29" t="e">
        <f t="shared" si="146"/>
        <v>#REF!</v>
      </c>
      <c r="IXX247" s="29" t="e">
        <f t="shared" si="146"/>
        <v>#REF!</v>
      </c>
      <c r="IXY247" s="29" t="e">
        <f t="shared" si="146"/>
        <v>#REF!</v>
      </c>
      <c r="IXZ247" s="29" t="e">
        <f t="shared" si="146"/>
        <v>#REF!</v>
      </c>
      <c r="IYA247" s="29" t="e">
        <f t="shared" si="146"/>
        <v>#REF!</v>
      </c>
      <c r="IYB247" s="29" t="e">
        <f t="shared" si="146"/>
        <v>#REF!</v>
      </c>
      <c r="IYC247" s="29" t="e">
        <f t="shared" ref="IYC247:JAN247" si="147">IYG247&amp;IYH247</f>
        <v>#REF!</v>
      </c>
      <c r="IYD247" s="29" t="e">
        <f t="shared" si="147"/>
        <v>#REF!</v>
      </c>
      <c r="IYE247" s="29" t="e">
        <f t="shared" si="147"/>
        <v>#REF!</v>
      </c>
      <c r="IYF247" s="29" t="e">
        <f t="shared" si="147"/>
        <v>#REF!</v>
      </c>
      <c r="IYG247" s="29" t="e">
        <f t="shared" si="147"/>
        <v>#REF!</v>
      </c>
      <c r="IYH247" s="29" t="e">
        <f t="shared" si="147"/>
        <v>#REF!</v>
      </c>
      <c r="IYI247" s="29" t="e">
        <f t="shared" si="147"/>
        <v>#REF!</v>
      </c>
      <c r="IYJ247" s="29" t="e">
        <f t="shared" si="147"/>
        <v>#REF!</v>
      </c>
      <c r="IYK247" s="29" t="e">
        <f t="shared" si="147"/>
        <v>#REF!</v>
      </c>
      <c r="IYL247" s="29" t="e">
        <f t="shared" si="147"/>
        <v>#REF!</v>
      </c>
      <c r="IYM247" s="29" t="e">
        <f t="shared" si="147"/>
        <v>#REF!</v>
      </c>
      <c r="IYN247" s="29" t="e">
        <f t="shared" si="147"/>
        <v>#REF!</v>
      </c>
      <c r="IYO247" s="29" t="e">
        <f t="shared" si="147"/>
        <v>#REF!</v>
      </c>
      <c r="IYP247" s="29" t="e">
        <f t="shared" si="147"/>
        <v>#REF!</v>
      </c>
      <c r="IYQ247" s="29" t="e">
        <f t="shared" si="147"/>
        <v>#REF!</v>
      </c>
      <c r="IYR247" s="29" t="e">
        <f t="shared" si="147"/>
        <v>#REF!</v>
      </c>
      <c r="IYS247" s="29" t="e">
        <f t="shared" si="147"/>
        <v>#REF!</v>
      </c>
      <c r="IYT247" s="29" t="e">
        <f t="shared" si="147"/>
        <v>#REF!</v>
      </c>
      <c r="IYU247" s="29" t="e">
        <f t="shared" si="147"/>
        <v>#REF!</v>
      </c>
      <c r="IYV247" s="29" t="e">
        <f t="shared" si="147"/>
        <v>#REF!</v>
      </c>
      <c r="IYW247" s="29" t="e">
        <f t="shared" si="147"/>
        <v>#REF!</v>
      </c>
      <c r="IYX247" s="29" t="e">
        <f t="shared" si="147"/>
        <v>#REF!</v>
      </c>
      <c r="IYY247" s="29" t="e">
        <f t="shared" si="147"/>
        <v>#REF!</v>
      </c>
      <c r="IYZ247" s="29" t="e">
        <f t="shared" si="147"/>
        <v>#REF!</v>
      </c>
      <c r="IZA247" s="29" t="e">
        <f t="shared" si="147"/>
        <v>#REF!</v>
      </c>
      <c r="IZB247" s="29" t="e">
        <f t="shared" si="147"/>
        <v>#REF!</v>
      </c>
      <c r="IZC247" s="29" t="e">
        <f t="shared" si="147"/>
        <v>#REF!</v>
      </c>
      <c r="IZD247" s="29" t="e">
        <f t="shared" si="147"/>
        <v>#REF!</v>
      </c>
      <c r="IZE247" s="29" t="e">
        <f t="shared" si="147"/>
        <v>#REF!</v>
      </c>
      <c r="IZF247" s="29" t="e">
        <f t="shared" si="147"/>
        <v>#REF!</v>
      </c>
      <c r="IZG247" s="29" t="e">
        <f t="shared" si="147"/>
        <v>#REF!</v>
      </c>
      <c r="IZH247" s="29" t="e">
        <f t="shared" si="147"/>
        <v>#REF!</v>
      </c>
      <c r="IZI247" s="29" t="e">
        <f t="shared" si="147"/>
        <v>#REF!</v>
      </c>
      <c r="IZJ247" s="29" t="e">
        <f t="shared" si="147"/>
        <v>#REF!</v>
      </c>
      <c r="IZK247" s="29" t="e">
        <f t="shared" si="147"/>
        <v>#REF!</v>
      </c>
      <c r="IZL247" s="29" t="e">
        <f t="shared" si="147"/>
        <v>#REF!</v>
      </c>
      <c r="IZM247" s="29" t="e">
        <f t="shared" si="147"/>
        <v>#REF!</v>
      </c>
      <c r="IZN247" s="29" t="e">
        <f t="shared" si="147"/>
        <v>#REF!</v>
      </c>
      <c r="IZO247" s="29" t="e">
        <f t="shared" si="147"/>
        <v>#REF!</v>
      </c>
      <c r="IZP247" s="29" t="e">
        <f t="shared" si="147"/>
        <v>#REF!</v>
      </c>
      <c r="IZQ247" s="29" t="e">
        <f t="shared" si="147"/>
        <v>#REF!</v>
      </c>
      <c r="IZR247" s="29" t="e">
        <f t="shared" si="147"/>
        <v>#REF!</v>
      </c>
      <c r="IZS247" s="29" t="e">
        <f t="shared" si="147"/>
        <v>#REF!</v>
      </c>
      <c r="IZT247" s="29" t="e">
        <f t="shared" si="147"/>
        <v>#REF!</v>
      </c>
      <c r="IZU247" s="29" t="e">
        <f t="shared" si="147"/>
        <v>#REF!</v>
      </c>
      <c r="IZV247" s="29" t="e">
        <f t="shared" si="147"/>
        <v>#REF!</v>
      </c>
      <c r="IZW247" s="29" t="e">
        <f t="shared" si="147"/>
        <v>#REF!</v>
      </c>
      <c r="IZX247" s="29" t="e">
        <f t="shared" si="147"/>
        <v>#REF!</v>
      </c>
      <c r="IZY247" s="29" t="e">
        <f t="shared" si="147"/>
        <v>#REF!</v>
      </c>
      <c r="IZZ247" s="29" t="e">
        <f t="shared" si="147"/>
        <v>#REF!</v>
      </c>
      <c r="JAA247" s="29" t="e">
        <f t="shared" si="147"/>
        <v>#REF!</v>
      </c>
      <c r="JAB247" s="29" t="e">
        <f t="shared" si="147"/>
        <v>#REF!</v>
      </c>
      <c r="JAC247" s="29" t="e">
        <f t="shared" si="147"/>
        <v>#REF!</v>
      </c>
      <c r="JAD247" s="29" t="e">
        <f t="shared" si="147"/>
        <v>#REF!</v>
      </c>
      <c r="JAE247" s="29" t="e">
        <f t="shared" si="147"/>
        <v>#REF!</v>
      </c>
      <c r="JAF247" s="29" t="e">
        <f t="shared" si="147"/>
        <v>#REF!</v>
      </c>
      <c r="JAG247" s="29" t="e">
        <f t="shared" si="147"/>
        <v>#REF!</v>
      </c>
      <c r="JAH247" s="29" t="e">
        <f t="shared" si="147"/>
        <v>#REF!</v>
      </c>
      <c r="JAI247" s="29" t="e">
        <f t="shared" si="147"/>
        <v>#REF!</v>
      </c>
      <c r="JAJ247" s="29" t="e">
        <f t="shared" si="147"/>
        <v>#REF!</v>
      </c>
      <c r="JAK247" s="29" t="e">
        <f t="shared" si="147"/>
        <v>#REF!</v>
      </c>
      <c r="JAL247" s="29" t="e">
        <f t="shared" si="147"/>
        <v>#REF!</v>
      </c>
      <c r="JAM247" s="29" t="e">
        <f t="shared" si="147"/>
        <v>#REF!</v>
      </c>
      <c r="JAN247" s="29" t="e">
        <f t="shared" si="147"/>
        <v>#REF!</v>
      </c>
      <c r="JAO247" s="29" t="e">
        <f t="shared" ref="JAO247:JCZ247" si="148">JAS247&amp;JAT247</f>
        <v>#REF!</v>
      </c>
      <c r="JAP247" s="29" t="e">
        <f t="shared" si="148"/>
        <v>#REF!</v>
      </c>
      <c r="JAQ247" s="29" t="e">
        <f t="shared" si="148"/>
        <v>#REF!</v>
      </c>
      <c r="JAR247" s="29" t="e">
        <f t="shared" si="148"/>
        <v>#REF!</v>
      </c>
      <c r="JAS247" s="29" t="e">
        <f t="shared" si="148"/>
        <v>#REF!</v>
      </c>
      <c r="JAT247" s="29" t="e">
        <f t="shared" si="148"/>
        <v>#REF!</v>
      </c>
      <c r="JAU247" s="29" t="e">
        <f t="shared" si="148"/>
        <v>#REF!</v>
      </c>
      <c r="JAV247" s="29" t="e">
        <f t="shared" si="148"/>
        <v>#REF!</v>
      </c>
      <c r="JAW247" s="29" t="e">
        <f t="shared" si="148"/>
        <v>#REF!</v>
      </c>
      <c r="JAX247" s="29" t="e">
        <f t="shared" si="148"/>
        <v>#REF!</v>
      </c>
      <c r="JAY247" s="29" t="e">
        <f t="shared" si="148"/>
        <v>#REF!</v>
      </c>
      <c r="JAZ247" s="29" t="e">
        <f t="shared" si="148"/>
        <v>#REF!</v>
      </c>
      <c r="JBA247" s="29" t="e">
        <f t="shared" si="148"/>
        <v>#REF!</v>
      </c>
      <c r="JBB247" s="29" t="e">
        <f t="shared" si="148"/>
        <v>#REF!</v>
      </c>
      <c r="JBC247" s="29" t="e">
        <f t="shared" si="148"/>
        <v>#REF!</v>
      </c>
      <c r="JBD247" s="29" t="e">
        <f t="shared" si="148"/>
        <v>#REF!</v>
      </c>
      <c r="JBE247" s="29" t="e">
        <f t="shared" si="148"/>
        <v>#REF!</v>
      </c>
      <c r="JBF247" s="29" t="e">
        <f t="shared" si="148"/>
        <v>#REF!</v>
      </c>
      <c r="JBG247" s="29" t="e">
        <f t="shared" si="148"/>
        <v>#REF!</v>
      </c>
      <c r="JBH247" s="29" t="e">
        <f t="shared" si="148"/>
        <v>#REF!</v>
      </c>
      <c r="JBI247" s="29" t="e">
        <f t="shared" si="148"/>
        <v>#REF!</v>
      </c>
      <c r="JBJ247" s="29" t="e">
        <f t="shared" si="148"/>
        <v>#REF!</v>
      </c>
      <c r="JBK247" s="29" t="e">
        <f t="shared" si="148"/>
        <v>#REF!</v>
      </c>
      <c r="JBL247" s="29" t="e">
        <f t="shared" si="148"/>
        <v>#REF!</v>
      </c>
      <c r="JBM247" s="29" t="e">
        <f t="shared" si="148"/>
        <v>#REF!</v>
      </c>
      <c r="JBN247" s="29" t="e">
        <f t="shared" si="148"/>
        <v>#REF!</v>
      </c>
      <c r="JBO247" s="29" t="e">
        <f t="shared" si="148"/>
        <v>#REF!</v>
      </c>
      <c r="JBP247" s="29" t="e">
        <f t="shared" si="148"/>
        <v>#REF!</v>
      </c>
      <c r="JBQ247" s="29" t="e">
        <f t="shared" si="148"/>
        <v>#REF!</v>
      </c>
      <c r="JBR247" s="29" t="e">
        <f t="shared" si="148"/>
        <v>#REF!</v>
      </c>
      <c r="JBS247" s="29" t="e">
        <f t="shared" si="148"/>
        <v>#REF!</v>
      </c>
      <c r="JBT247" s="29" t="e">
        <f t="shared" si="148"/>
        <v>#REF!</v>
      </c>
      <c r="JBU247" s="29" t="e">
        <f t="shared" si="148"/>
        <v>#REF!</v>
      </c>
      <c r="JBV247" s="29" t="e">
        <f t="shared" si="148"/>
        <v>#REF!</v>
      </c>
      <c r="JBW247" s="29" t="e">
        <f t="shared" si="148"/>
        <v>#REF!</v>
      </c>
      <c r="JBX247" s="29" t="e">
        <f t="shared" si="148"/>
        <v>#REF!</v>
      </c>
      <c r="JBY247" s="29" t="e">
        <f t="shared" si="148"/>
        <v>#REF!</v>
      </c>
      <c r="JBZ247" s="29" t="e">
        <f t="shared" si="148"/>
        <v>#REF!</v>
      </c>
      <c r="JCA247" s="29" t="e">
        <f t="shared" si="148"/>
        <v>#REF!</v>
      </c>
      <c r="JCB247" s="29" t="e">
        <f t="shared" si="148"/>
        <v>#REF!</v>
      </c>
      <c r="JCC247" s="29" t="e">
        <f t="shared" si="148"/>
        <v>#REF!</v>
      </c>
      <c r="JCD247" s="29" t="e">
        <f t="shared" si="148"/>
        <v>#REF!</v>
      </c>
      <c r="JCE247" s="29" t="e">
        <f t="shared" si="148"/>
        <v>#REF!</v>
      </c>
      <c r="JCF247" s="29" t="e">
        <f t="shared" si="148"/>
        <v>#REF!</v>
      </c>
      <c r="JCG247" s="29" t="e">
        <f t="shared" si="148"/>
        <v>#REF!</v>
      </c>
      <c r="JCH247" s="29" t="e">
        <f t="shared" si="148"/>
        <v>#REF!</v>
      </c>
      <c r="JCI247" s="29" t="e">
        <f t="shared" si="148"/>
        <v>#REF!</v>
      </c>
      <c r="JCJ247" s="29" t="e">
        <f t="shared" si="148"/>
        <v>#REF!</v>
      </c>
      <c r="JCK247" s="29" t="e">
        <f t="shared" si="148"/>
        <v>#REF!</v>
      </c>
      <c r="JCL247" s="29" t="e">
        <f t="shared" si="148"/>
        <v>#REF!</v>
      </c>
      <c r="JCM247" s="29" t="e">
        <f t="shared" si="148"/>
        <v>#REF!</v>
      </c>
      <c r="JCN247" s="29" t="e">
        <f t="shared" si="148"/>
        <v>#REF!</v>
      </c>
      <c r="JCO247" s="29" t="e">
        <f t="shared" si="148"/>
        <v>#REF!</v>
      </c>
      <c r="JCP247" s="29" t="e">
        <f t="shared" si="148"/>
        <v>#REF!</v>
      </c>
      <c r="JCQ247" s="29" t="e">
        <f t="shared" si="148"/>
        <v>#REF!</v>
      </c>
      <c r="JCR247" s="29" t="e">
        <f t="shared" si="148"/>
        <v>#REF!</v>
      </c>
      <c r="JCS247" s="29" t="e">
        <f t="shared" si="148"/>
        <v>#REF!</v>
      </c>
      <c r="JCT247" s="29" t="e">
        <f t="shared" si="148"/>
        <v>#REF!</v>
      </c>
      <c r="JCU247" s="29" t="e">
        <f t="shared" si="148"/>
        <v>#REF!</v>
      </c>
      <c r="JCV247" s="29" t="e">
        <f t="shared" si="148"/>
        <v>#REF!</v>
      </c>
      <c r="JCW247" s="29" t="e">
        <f t="shared" si="148"/>
        <v>#REF!</v>
      </c>
      <c r="JCX247" s="29" t="e">
        <f t="shared" si="148"/>
        <v>#REF!</v>
      </c>
      <c r="JCY247" s="29" t="e">
        <f t="shared" si="148"/>
        <v>#REF!</v>
      </c>
      <c r="JCZ247" s="29" t="e">
        <f t="shared" si="148"/>
        <v>#REF!</v>
      </c>
      <c r="JDA247" s="29" t="e">
        <f t="shared" ref="JDA247:JFL247" si="149">JDE247&amp;JDF247</f>
        <v>#REF!</v>
      </c>
      <c r="JDB247" s="29" t="e">
        <f t="shared" si="149"/>
        <v>#REF!</v>
      </c>
      <c r="JDC247" s="29" t="e">
        <f t="shared" si="149"/>
        <v>#REF!</v>
      </c>
      <c r="JDD247" s="29" t="e">
        <f t="shared" si="149"/>
        <v>#REF!</v>
      </c>
      <c r="JDE247" s="29" t="e">
        <f t="shared" si="149"/>
        <v>#REF!</v>
      </c>
      <c r="JDF247" s="29" t="e">
        <f t="shared" si="149"/>
        <v>#REF!</v>
      </c>
      <c r="JDG247" s="29" t="e">
        <f t="shared" si="149"/>
        <v>#REF!</v>
      </c>
      <c r="JDH247" s="29" t="e">
        <f t="shared" si="149"/>
        <v>#REF!</v>
      </c>
      <c r="JDI247" s="29" t="e">
        <f t="shared" si="149"/>
        <v>#REF!</v>
      </c>
      <c r="JDJ247" s="29" t="e">
        <f t="shared" si="149"/>
        <v>#REF!</v>
      </c>
      <c r="JDK247" s="29" t="e">
        <f t="shared" si="149"/>
        <v>#REF!</v>
      </c>
      <c r="JDL247" s="29" t="e">
        <f t="shared" si="149"/>
        <v>#REF!</v>
      </c>
      <c r="JDM247" s="29" t="e">
        <f t="shared" si="149"/>
        <v>#REF!</v>
      </c>
      <c r="JDN247" s="29" t="e">
        <f t="shared" si="149"/>
        <v>#REF!</v>
      </c>
      <c r="JDO247" s="29" t="e">
        <f t="shared" si="149"/>
        <v>#REF!</v>
      </c>
      <c r="JDP247" s="29" t="e">
        <f t="shared" si="149"/>
        <v>#REF!</v>
      </c>
      <c r="JDQ247" s="29" t="e">
        <f t="shared" si="149"/>
        <v>#REF!</v>
      </c>
      <c r="JDR247" s="29" t="e">
        <f t="shared" si="149"/>
        <v>#REF!</v>
      </c>
      <c r="JDS247" s="29" t="e">
        <f t="shared" si="149"/>
        <v>#REF!</v>
      </c>
      <c r="JDT247" s="29" t="e">
        <f t="shared" si="149"/>
        <v>#REF!</v>
      </c>
      <c r="JDU247" s="29" t="e">
        <f t="shared" si="149"/>
        <v>#REF!</v>
      </c>
      <c r="JDV247" s="29" t="e">
        <f t="shared" si="149"/>
        <v>#REF!</v>
      </c>
      <c r="JDW247" s="29" t="e">
        <f t="shared" si="149"/>
        <v>#REF!</v>
      </c>
      <c r="JDX247" s="29" t="e">
        <f t="shared" si="149"/>
        <v>#REF!</v>
      </c>
      <c r="JDY247" s="29" t="e">
        <f t="shared" si="149"/>
        <v>#REF!</v>
      </c>
      <c r="JDZ247" s="29" t="e">
        <f t="shared" si="149"/>
        <v>#REF!</v>
      </c>
      <c r="JEA247" s="29" t="e">
        <f t="shared" si="149"/>
        <v>#REF!</v>
      </c>
      <c r="JEB247" s="29" t="e">
        <f t="shared" si="149"/>
        <v>#REF!</v>
      </c>
      <c r="JEC247" s="29" t="e">
        <f t="shared" si="149"/>
        <v>#REF!</v>
      </c>
      <c r="JED247" s="29" t="e">
        <f t="shared" si="149"/>
        <v>#REF!</v>
      </c>
      <c r="JEE247" s="29" t="e">
        <f t="shared" si="149"/>
        <v>#REF!</v>
      </c>
      <c r="JEF247" s="29" t="e">
        <f t="shared" si="149"/>
        <v>#REF!</v>
      </c>
      <c r="JEG247" s="29" t="e">
        <f t="shared" si="149"/>
        <v>#REF!</v>
      </c>
      <c r="JEH247" s="29" t="e">
        <f t="shared" si="149"/>
        <v>#REF!</v>
      </c>
      <c r="JEI247" s="29" t="e">
        <f t="shared" si="149"/>
        <v>#REF!</v>
      </c>
      <c r="JEJ247" s="29" t="e">
        <f t="shared" si="149"/>
        <v>#REF!</v>
      </c>
      <c r="JEK247" s="29" t="e">
        <f t="shared" si="149"/>
        <v>#REF!</v>
      </c>
      <c r="JEL247" s="29" t="e">
        <f t="shared" si="149"/>
        <v>#REF!</v>
      </c>
      <c r="JEM247" s="29" t="e">
        <f t="shared" si="149"/>
        <v>#REF!</v>
      </c>
      <c r="JEN247" s="29" t="e">
        <f t="shared" si="149"/>
        <v>#REF!</v>
      </c>
      <c r="JEO247" s="29" t="e">
        <f t="shared" si="149"/>
        <v>#REF!</v>
      </c>
      <c r="JEP247" s="29" t="e">
        <f t="shared" si="149"/>
        <v>#REF!</v>
      </c>
      <c r="JEQ247" s="29" t="e">
        <f t="shared" si="149"/>
        <v>#REF!</v>
      </c>
      <c r="JER247" s="29" t="e">
        <f t="shared" si="149"/>
        <v>#REF!</v>
      </c>
      <c r="JES247" s="29" t="e">
        <f t="shared" si="149"/>
        <v>#REF!</v>
      </c>
      <c r="JET247" s="29" t="e">
        <f t="shared" si="149"/>
        <v>#REF!</v>
      </c>
      <c r="JEU247" s="29" t="e">
        <f t="shared" si="149"/>
        <v>#REF!</v>
      </c>
      <c r="JEV247" s="29" t="e">
        <f t="shared" si="149"/>
        <v>#REF!</v>
      </c>
      <c r="JEW247" s="29" t="e">
        <f t="shared" si="149"/>
        <v>#REF!</v>
      </c>
      <c r="JEX247" s="29" t="e">
        <f t="shared" si="149"/>
        <v>#REF!</v>
      </c>
      <c r="JEY247" s="29" t="e">
        <f t="shared" si="149"/>
        <v>#REF!</v>
      </c>
      <c r="JEZ247" s="29" t="e">
        <f t="shared" si="149"/>
        <v>#REF!</v>
      </c>
      <c r="JFA247" s="29" t="e">
        <f t="shared" si="149"/>
        <v>#REF!</v>
      </c>
      <c r="JFB247" s="29" t="e">
        <f t="shared" si="149"/>
        <v>#REF!</v>
      </c>
      <c r="JFC247" s="29" t="e">
        <f t="shared" si="149"/>
        <v>#REF!</v>
      </c>
      <c r="JFD247" s="29" t="e">
        <f t="shared" si="149"/>
        <v>#REF!</v>
      </c>
      <c r="JFE247" s="29" t="e">
        <f t="shared" si="149"/>
        <v>#REF!</v>
      </c>
      <c r="JFF247" s="29" t="e">
        <f t="shared" si="149"/>
        <v>#REF!</v>
      </c>
      <c r="JFG247" s="29" t="e">
        <f t="shared" si="149"/>
        <v>#REF!</v>
      </c>
      <c r="JFH247" s="29" t="e">
        <f t="shared" si="149"/>
        <v>#REF!</v>
      </c>
      <c r="JFI247" s="29" t="e">
        <f t="shared" si="149"/>
        <v>#REF!</v>
      </c>
      <c r="JFJ247" s="29" t="e">
        <f t="shared" si="149"/>
        <v>#REF!</v>
      </c>
      <c r="JFK247" s="29" t="e">
        <f t="shared" si="149"/>
        <v>#REF!</v>
      </c>
      <c r="JFL247" s="29" t="e">
        <f t="shared" si="149"/>
        <v>#REF!</v>
      </c>
      <c r="JFM247" s="29" t="e">
        <f t="shared" ref="JFM247:JHX247" si="150">JFQ247&amp;JFR247</f>
        <v>#REF!</v>
      </c>
      <c r="JFN247" s="29" t="e">
        <f t="shared" si="150"/>
        <v>#REF!</v>
      </c>
      <c r="JFO247" s="29" t="e">
        <f t="shared" si="150"/>
        <v>#REF!</v>
      </c>
      <c r="JFP247" s="29" t="e">
        <f t="shared" si="150"/>
        <v>#REF!</v>
      </c>
      <c r="JFQ247" s="29" t="e">
        <f t="shared" si="150"/>
        <v>#REF!</v>
      </c>
      <c r="JFR247" s="29" t="e">
        <f t="shared" si="150"/>
        <v>#REF!</v>
      </c>
      <c r="JFS247" s="29" t="e">
        <f t="shared" si="150"/>
        <v>#REF!</v>
      </c>
      <c r="JFT247" s="29" t="e">
        <f t="shared" si="150"/>
        <v>#REF!</v>
      </c>
      <c r="JFU247" s="29" t="e">
        <f t="shared" si="150"/>
        <v>#REF!</v>
      </c>
      <c r="JFV247" s="29" t="e">
        <f t="shared" si="150"/>
        <v>#REF!</v>
      </c>
      <c r="JFW247" s="29" t="e">
        <f t="shared" si="150"/>
        <v>#REF!</v>
      </c>
      <c r="JFX247" s="29" t="e">
        <f t="shared" si="150"/>
        <v>#REF!</v>
      </c>
      <c r="JFY247" s="29" t="e">
        <f t="shared" si="150"/>
        <v>#REF!</v>
      </c>
      <c r="JFZ247" s="29" t="e">
        <f t="shared" si="150"/>
        <v>#REF!</v>
      </c>
      <c r="JGA247" s="29" t="e">
        <f t="shared" si="150"/>
        <v>#REF!</v>
      </c>
      <c r="JGB247" s="29" t="e">
        <f t="shared" si="150"/>
        <v>#REF!</v>
      </c>
      <c r="JGC247" s="29" t="e">
        <f t="shared" si="150"/>
        <v>#REF!</v>
      </c>
      <c r="JGD247" s="29" t="e">
        <f t="shared" si="150"/>
        <v>#REF!</v>
      </c>
      <c r="JGE247" s="29" t="e">
        <f t="shared" si="150"/>
        <v>#REF!</v>
      </c>
      <c r="JGF247" s="29" t="e">
        <f t="shared" si="150"/>
        <v>#REF!</v>
      </c>
      <c r="JGG247" s="29" t="e">
        <f t="shared" si="150"/>
        <v>#REF!</v>
      </c>
      <c r="JGH247" s="29" t="e">
        <f t="shared" si="150"/>
        <v>#REF!</v>
      </c>
      <c r="JGI247" s="29" t="e">
        <f t="shared" si="150"/>
        <v>#REF!</v>
      </c>
      <c r="JGJ247" s="29" t="e">
        <f t="shared" si="150"/>
        <v>#REF!</v>
      </c>
      <c r="JGK247" s="29" t="e">
        <f t="shared" si="150"/>
        <v>#REF!</v>
      </c>
      <c r="JGL247" s="29" t="e">
        <f t="shared" si="150"/>
        <v>#REF!</v>
      </c>
      <c r="JGM247" s="29" t="e">
        <f t="shared" si="150"/>
        <v>#REF!</v>
      </c>
      <c r="JGN247" s="29" t="e">
        <f t="shared" si="150"/>
        <v>#REF!</v>
      </c>
      <c r="JGO247" s="29" t="e">
        <f t="shared" si="150"/>
        <v>#REF!</v>
      </c>
      <c r="JGP247" s="29" t="e">
        <f t="shared" si="150"/>
        <v>#REF!</v>
      </c>
      <c r="JGQ247" s="29" t="e">
        <f t="shared" si="150"/>
        <v>#REF!</v>
      </c>
      <c r="JGR247" s="29" t="e">
        <f t="shared" si="150"/>
        <v>#REF!</v>
      </c>
      <c r="JGS247" s="29" t="e">
        <f t="shared" si="150"/>
        <v>#REF!</v>
      </c>
      <c r="JGT247" s="29" t="e">
        <f t="shared" si="150"/>
        <v>#REF!</v>
      </c>
      <c r="JGU247" s="29" t="e">
        <f t="shared" si="150"/>
        <v>#REF!</v>
      </c>
      <c r="JGV247" s="29" t="e">
        <f t="shared" si="150"/>
        <v>#REF!</v>
      </c>
      <c r="JGW247" s="29" t="e">
        <f t="shared" si="150"/>
        <v>#REF!</v>
      </c>
      <c r="JGX247" s="29" t="e">
        <f t="shared" si="150"/>
        <v>#REF!</v>
      </c>
      <c r="JGY247" s="29" t="e">
        <f t="shared" si="150"/>
        <v>#REF!</v>
      </c>
      <c r="JGZ247" s="29" t="e">
        <f t="shared" si="150"/>
        <v>#REF!</v>
      </c>
      <c r="JHA247" s="29" t="e">
        <f t="shared" si="150"/>
        <v>#REF!</v>
      </c>
      <c r="JHB247" s="29" t="e">
        <f t="shared" si="150"/>
        <v>#REF!</v>
      </c>
      <c r="JHC247" s="29" t="e">
        <f t="shared" si="150"/>
        <v>#REF!</v>
      </c>
      <c r="JHD247" s="29" t="e">
        <f t="shared" si="150"/>
        <v>#REF!</v>
      </c>
      <c r="JHE247" s="29" t="e">
        <f t="shared" si="150"/>
        <v>#REF!</v>
      </c>
      <c r="JHF247" s="29" t="e">
        <f t="shared" si="150"/>
        <v>#REF!</v>
      </c>
      <c r="JHG247" s="29" t="e">
        <f t="shared" si="150"/>
        <v>#REF!</v>
      </c>
      <c r="JHH247" s="29" t="e">
        <f t="shared" si="150"/>
        <v>#REF!</v>
      </c>
      <c r="JHI247" s="29" t="e">
        <f t="shared" si="150"/>
        <v>#REF!</v>
      </c>
      <c r="JHJ247" s="29" t="e">
        <f t="shared" si="150"/>
        <v>#REF!</v>
      </c>
      <c r="JHK247" s="29" t="e">
        <f t="shared" si="150"/>
        <v>#REF!</v>
      </c>
      <c r="JHL247" s="29" t="e">
        <f t="shared" si="150"/>
        <v>#REF!</v>
      </c>
      <c r="JHM247" s="29" t="e">
        <f t="shared" si="150"/>
        <v>#REF!</v>
      </c>
      <c r="JHN247" s="29" t="e">
        <f t="shared" si="150"/>
        <v>#REF!</v>
      </c>
      <c r="JHO247" s="29" t="e">
        <f t="shared" si="150"/>
        <v>#REF!</v>
      </c>
      <c r="JHP247" s="29" t="e">
        <f t="shared" si="150"/>
        <v>#REF!</v>
      </c>
      <c r="JHQ247" s="29" t="e">
        <f t="shared" si="150"/>
        <v>#REF!</v>
      </c>
      <c r="JHR247" s="29" t="e">
        <f t="shared" si="150"/>
        <v>#REF!</v>
      </c>
      <c r="JHS247" s="29" t="e">
        <f t="shared" si="150"/>
        <v>#REF!</v>
      </c>
      <c r="JHT247" s="29" t="e">
        <f t="shared" si="150"/>
        <v>#REF!</v>
      </c>
      <c r="JHU247" s="29" t="e">
        <f t="shared" si="150"/>
        <v>#REF!</v>
      </c>
      <c r="JHV247" s="29" t="e">
        <f t="shared" si="150"/>
        <v>#REF!</v>
      </c>
      <c r="JHW247" s="29" t="e">
        <f t="shared" si="150"/>
        <v>#REF!</v>
      </c>
      <c r="JHX247" s="29" t="e">
        <f t="shared" si="150"/>
        <v>#REF!</v>
      </c>
      <c r="JHY247" s="29" t="e">
        <f t="shared" ref="JHY247:JKJ247" si="151">JIC247&amp;JID247</f>
        <v>#REF!</v>
      </c>
      <c r="JHZ247" s="29" t="e">
        <f t="shared" si="151"/>
        <v>#REF!</v>
      </c>
      <c r="JIA247" s="29" t="e">
        <f t="shared" si="151"/>
        <v>#REF!</v>
      </c>
      <c r="JIB247" s="29" t="e">
        <f t="shared" si="151"/>
        <v>#REF!</v>
      </c>
      <c r="JIC247" s="29" t="e">
        <f t="shared" si="151"/>
        <v>#REF!</v>
      </c>
      <c r="JID247" s="29" t="e">
        <f t="shared" si="151"/>
        <v>#REF!</v>
      </c>
      <c r="JIE247" s="29" t="e">
        <f t="shared" si="151"/>
        <v>#REF!</v>
      </c>
      <c r="JIF247" s="29" t="e">
        <f t="shared" si="151"/>
        <v>#REF!</v>
      </c>
      <c r="JIG247" s="29" t="e">
        <f t="shared" si="151"/>
        <v>#REF!</v>
      </c>
      <c r="JIH247" s="29" t="e">
        <f t="shared" si="151"/>
        <v>#REF!</v>
      </c>
      <c r="JII247" s="29" t="e">
        <f t="shared" si="151"/>
        <v>#REF!</v>
      </c>
      <c r="JIJ247" s="29" t="e">
        <f t="shared" si="151"/>
        <v>#REF!</v>
      </c>
      <c r="JIK247" s="29" t="e">
        <f t="shared" si="151"/>
        <v>#REF!</v>
      </c>
      <c r="JIL247" s="29" t="e">
        <f t="shared" si="151"/>
        <v>#REF!</v>
      </c>
      <c r="JIM247" s="29" t="e">
        <f t="shared" si="151"/>
        <v>#REF!</v>
      </c>
      <c r="JIN247" s="29" t="e">
        <f t="shared" si="151"/>
        <v>#REF!</v>
      </c>
      <c r="JIO247" s="29" t="e">
        <f t="shared" si="151"/>
        <v>#REF!</v>
      </c>
      <c r="JIP247" s="29" t="e">
        <f t="shared" si="151"/>
        <v>#REF!</v>
      </c>
      <c r="JIQ247" s="29" t="e">
        <f t="shared" si="151"/>
        <v>#REF!</v>
      </c>
      <c r="JIR247" s="29" t="e">
        <f t="shared" si="151"/>
        <v>#REF!</v>
      </c>
      <c r="JIS247" s="29" t="e">
        <f t="shared" si="151"/>
        <v>#REF!</v>
      </c>
      <c r="JIT247" s="29" t="e">
        <f t="shared" si="151"/>
        <v>#REF!</v>
      </c>
      <c r="JIU247" s="29" t="e">
        <f t="shared" si="151"/>
        <v>#REF!</v>
      </c>
      <c r="JIV247" s="29" t="e">
        <f t="shared" si="151"/>
        <v>#REF!</v>
      </c>
      <c r="JIW247" s="29" t="e">
        <f t="shared" si="151"/>
        <v>#REF!</v>
      </c>
      <c r="JIX247" s="29" t="e">
        <f t="shared" si="151"/>
        <v>#REF!</v>
      </c>
      <c r="JIY247" s="29" t="e">
        <f t="shared" si="151"/>
        <v>#REF!</v>
      </c>
      <c r="JIZ247" s="29" t="e">
        <f t="shared" si="151"/>
        <v>#REF!</v>
      </c>
      <c r="JJA247" s="29" t="e">
        <f t="shared" si="151"/>
        <v>#REF!</v>
      </c>
      <c r="JJB247" s="29" t="e">
        <f t="shared" si="151"/>
        <v>#REF!</v>
      </c>
      <c r="JJC247" s="29" t="e">
        <f t="shared" si="151"/>
        <v>#REF!</v>
      </c>
      <c r="JJD247" s="29" t="e">
        <f t="shared" si="151"/>
        <v>#REF!</v>
      </c>
      <c r="JJE247" s="29" t="e">
        <f t="shared" si="151"/>
        <v>#REF!</v>
      </c>
      <c r="JJF247" s="29" t="e">
        <f t="shared" si="151"/>
        <v>#REF!</v>
      </c>
      <c r="JJG247" s="29" t="e">
        <f t="shared" si="151"/>
        <v>#REF!</v>
      </c>
      <c r="JJH247" s="29" t="e">
        <f t="shared" si="151"/>
        <v>#REF!</v>
      </c>
      <c r="JJI247" s="29" t="e">
        <f t="shared" si="151"/>
        <v>#REF!</v>
      </c>
      <c r="JJJ247" s="29" t="e">
        <f t="shared" si="151"/>
        <v>#REF!</v>
      </c>
      <c r="JJK247" s="29" t="e">
        <f t="shared" si="151"/>
        <v>#REF!</v>
      </c>
      <c r="JJL247" s="29" t="e">
        <f t="shared" si="151"/>
        <v>#REF!</v>
      </c>
      <c r="JJM247" s="29" t="e">
        <f t="shared" si="151"/>
        <v>#REF!</v>
      </c>
      <c r="JJN247" s="29" t="e">
        <f t="shared" si="151"/>
        <v>#REF!</v>
      </c>
      <c r="JJO247" s="29" t="e">
        <f t="shared" si="151"/>
        <v>#REF!</v>
      </c>
      <c r="JJP247" s="29" t="e">
        <f t="shared" si="151"/>
        <v>#REF!</v>
      </c>
      <c r="JJQ247" s="29" t="e">
        <f t="shared" si="151"/>
        <v>#REF!</v>
      </c>
      <c r="JJR247" s="29" t="e">
        <f t="shared" si="151"/>
        <v>#REF!</v>
      </c>
      <c r="JJS247" s="29" t="e">
        <f t="shared" si="151"/>
        <v>#REF!</v>
      </c>
      <c r="JJT247" s="29" t="e">
        <f t="shared" si="151"/>
        <v>#REF!</v>
      </c>
      <c r="JJU247" s="29" t="e">
        <f t="shared" si="151"/>
        <v>#REF!</v>
      </c>
      <c r="JJV247" s="29" t="e">
        <f t="shared" si="151"/>
        <v>#REF!</v>
      </c>
      <c r="JJW247" s="29" t="e">
        <f t="shared" si="151"/>
        <v>#REF!</v>
      </c>
      <c r="JJX247" s="29" t="e">
        <f t="shared" si="151"/>
        <v>#REF!</v>
      </c>
      <c r="JJY247" s="29" t="e">
        <f t="shared" si="151"/>
        <v>#REF!</v>
      </c>
      <c r="JJZ247" s="29" t="e">
        <f t="shared" si="151"/>
        <v>#REF!</v>
      </c>
      <c r="JKA247" s="29" t="e">
        <f t="shared" si="151"/>
        <v>#REF!</v>
      </c>
      <c r="JKB247" s="29" t="e">
        <f t="shared" si="151"/>
        <v>#REF!</v>
      </c>
      <c r="JKC247" s="29" t="e">
        <f t="shared" si="151"/>
        <v>#REF!</v>
      </c>
      <c r="JKD247" s="29" t="e">
        <f t="shared" si="151"/>
        <v>#REF!</v>
      </c>
      <c r="JKE247" s="29" t="e">
        <f t="shared" si="151"/>
        <v>#REF!</v>
      </c>
      <c r="JKF247" s="29" t="e">
        <f t="shared" si="151"/>
        <v>#REF!</v>
      </c>
      <c r="JKG247" s="29" t="e">
        <f t="shared" si="151"/>
        <v>#REF!</v>
      </c>
      <c r="JKH247" s="29" t="e">
        <f t="shared" si="151"/>
        <v>#REF!</v>
      </c>
      <c r="JKI247" s="29" t="e">
        <f t="shared" si="151"/>
        <v>#REF!</v>
      </c>
      <c r="JKJ247" s="29" t="e">
        <f t="shared" si="151"/>
        <v>#REF!</v>
      </c>
      <c r="JKK247" s="29" t="e">
        <f t="shared" ref="JKK247:JMV247" si="152">JKO247&amp;JKP247</f>
        <v>#REF!</v>
      </c>
      <c r="JKL247" s="29" t="e">
        <f t="shared" si="152"/>
        <v>#REF!</v>
      </c>
      <c r="JKM247" s="29" t="e">
        <f t="shared" si="152"/>
        <v>#REF!</v>
      </c>
      <c r="JKN247" s="29" t="e">
        <f t="shared" si="152"/>
        <v>#REF!</v>
      </c>
      <c r="JKO247" s="29" t="e">
        <f t="shared" si="152"/>
        <v>#REF!</v>
      </c>
      <c r="JKP247" s="29" t="e">
        <f t="shared" si="152"/>
        <v>#REF!</v>
      </c>
      <c r="JKQ247" s="29" t="e">
        <f t="shared" si="152"/>
        <v>#REF!</v>
      </c>
      <c r="JKR247" s="29" t="e">
        <f t="shared" si="152"/>
        <v>#REF!</v>
      </c>
      <c r="JKS247" s="29" t="e">
        <f t="shared" si="152"/>
        <v>#REF!</v>
      </c>
      <c r="JKT247" s="29" t="e">
        <f t="shared" si="152"/>
        <v>#REF!</v>
      </c>
      <c r="JKU247" s="29" t="e">
        <f t="shared" si="152"/>
        <v>#REF!</v>
      </c>
      <c r="JKV247" s="29" t="e">
        <f t="shared" si="152"/>
        <v>#REF!</v>
      </c>
      <c r="JKW247" s="29" t="e">
        <f t="shared" si="152"/>
        <v>#REF!</v>
      </c>
      <c r="JKX247" s="29" t="e">
        <f t="shared" si="152"/>
        <v>#REF!</v>
      </c>
      <c r="JKY247" s="29" t="e">
        <f t="shared" si="152"/>
        <v>#REF!</v>
      </c>
      <c r="JKZ247" s="29" t="e">
        <f t="shared" si="152"/>
        <v>#REF!</v>
      </c>
      <c r="JLA247" s="29" t="e">
        <f t="shared" si="152"/>
        <v>#REF!</v>
      </c>
      <c r="JLB247" s="29" t="e">
        <f t="shared" si="152"/>
        <v>#REF!</v>
      </c>
      <c r="JLC247" s="29" t="e">
        <f t="shared" si="152"/>
        <v>#REF!</v>
      </c>
      <c r="JLD247" s="29" t="e">
        <f t="shared" si="152"/>
        <v>#REF!</v>
      </c>
      <c r="JLE247" s="29" t="e">
        <f t="shared" si="152"/>
        <v>#REF!</v>
      </c>
      <c r="JLF247" s="29" t="e">
        <f t="shared" si="152"/>
        <v>#REF!</v>
      </c>
      <c r="JLG247" s="29" t="e">
        <f t="shared" si="152"/>
        <v>#REF!</v>
      </c>
      <c r="JLH247" s="29" t="e">
        <f t="shared" si="152"/>
        <v>#REF!</v>
      </c>
      <c r="JLI247" s="29" t="e">
        <f t="shared" si="152"/>
        <v>#REF!</v>
      </c>
      <c r="JLJ247" s="29" t="e">
        <f t="shared" si="152"/>
        <v>#REF!</v>
      </c>
      <c r="JLK247" s="29" t="e">
        <f t="shared" si="152"/>
        <v>#REF!</v>
      </c>
      <c r="JLL247" s="29" t="e">
        <f t="shared" si="152"/>
        <v>#REF!</v>
      </c>
      <c r="JLM247" s="29" t="e">
        <f t="shared" si="152"/>
        <v>#REF!</v>
      </c>
      <c r="JLN247" s="29" t="e">
        <f t="shared" si="152"/>
        <v>#REF!</v>
      </c>
      <c r="JLO247" s="29" t="e">
        <f t="shared" si="152"/>
        <v>#REF!</v>
      </c>
      <c r="JLP247" s="29" t="e">
        <f t="shared" si="152"/>
        <v>#REF!</v>
      </c>
      <c r="JLQ247" s="29" t="e">
        <f t="shared" si="152"/>
        <v>#REF!</v>
      </c>
      <c r="JLR247" s="29" t="e">
        <f t="shared" si="152"/>
        <v>#REF!</v>
      </c>
      <c r="JLS247" s="29" t="e">
        <f t="shared" si="152"/>
        <v>#REF!</v>
      </c>
      <c r="JLT247" s="29" t="e">
        <f t="shared" si="152"/>
        <v>#REF!</v>
      </c>
      <c r="JLU247" s="29" t="e">
        <f t="shared" si="152"/>
        <v>#REF!</v>
      </c>
      <c r="JLV247" s="29" t="e">
        <f t="shared" si="152"/>
        <v>#REF!</v>
      </c>
      <c r="JLW247" s="29" t="e">
        <f t="shared" si="152"/>
        <v>#REF!</v>
      </c>
      <c r="JLX247" s="29" t="e">
        <f t="shared" si="152"/>
        <v>#REF!</v>
      </c>
      <c r="JLY247" s="29" t="e">
        <f t="shared" si="152"/>
        <v>#REF!</v>
      </c>
      <c r="JLZ247" s="29" t="e">
        <f t="shared" si="152"/>
        <v>#REF!</v>
      </c>
      <c r="JMA247" s="29" t="e">
        <f t="shared" si="152"/>
        <v>#REF!</v>
      </c>
      <c r="JMB247" s="29" t="e">
        <f t="shared" si="152"/>
        <v>#REF!</v>
      </c>
      <c r="JMC247" s="29" t="e">
        <f t="shared" si="152"/>
        <v>#REF!</v>
      </c>
      <c r="JMD247" s="29" t="e">
        <f t="shared" si="152"/>
        <v>#REF!</v>
      </c>
      <c r="JME247" s="29" t="e">
        <f t="shared" si="152"/>
        <v>#REF!</v>
      </c>
      <c r="JMF247" s="29" t="e">
        <f t="shared" si="152"/>
        <v>#REF!</v>
      </c>
      <c r="JMG247" s="29" t="e">
        <f t="shared" si="152"/>
        <v>#REF!</v>
      </c>
      <c r="JMH247" s="29" t="e">
        <f t="shared" si="152"/>
        <v>#REF!</v>
      </c>
      <c r="JMI247" s="29" t="e">
        <f t="shared" si="152"/>
        <v>#REF!</v>
      </c>
      <c r="JMJ247" s="29" t="e">
        <f t="shared" si="152"/>
        <v>#REF!</v>
      </c>
      <c r="JMK247" s="29" t="e">
        <f t="shared" si="152"/>
        <v>#REF!</v>
      </c>
      <c r="JML247" s="29" t="e">
        <f t="shared" si="152"/>
        <v>#REF!</v>
      </c>
      <c r="JMM247" s="29" t="e">
        <f t="shared" si="152"/>
        <v>#REF!</v>
      </c>
      <c r="JMN247" s="29" t="e">
        <f t="shared" si="152"/>
        <v>#REF!</v>
      </c>
      <c r="JMO247" s="29" t="e">
        <f t="shared" si="152"/>
        <v>#REF!</v>
      </c>
      <c r="JMP247" s="29" t="e">
        <f t="shared" si="152"/>
        <v>#REF!</v>
      </c>
      <c r="JMQ247" s="29" t="e">
        <f t="shared" si="152"/>
        <v>#REF!</v>
      </c>
      <c r="JMR247" s="29" t="e">
        <f t="shared" si="152"/>
        <v>#REF!</v>
      </c>
      <c r="JMS247" s="29" t="e">
        <f t="shared" si="152"/>
        <v>#REF!</v>
      </c>
      <c r="JMT247" s="29" t="e">
        <f t="shared" si="152"/>
        <v>#REF!</v>
      </c>
      <c r="JMU247" s="29" t="e">
        <f t="shared" si="152"/>
        <v>#REF!</v>
      </c>
      <c r="JMV247" s="29" t="e">
        <f t="shared" si="152"/>
        <v>#REF!</v>
      </c>
      <c r="JMW247" s="29" t="e">
        <f t="shared" ref="JMW247:JPH247" si="153">JNA247&amp;JNB247</f>
        <v>#REF!</v>
      </c>
      <c r="JMX247" s="29" t="e">
        <f t="shared" si="153"/>
        <v>#REF!</v>
      </c>
      <c r="JMY247" s="29" t="e">
        <f t="shared" si="153"/>
        <v>#REF!</v>
      </c>
      <c r="JMZ247" s="29" t="e">
        <f t="shared" si="153"/>
        <v>#REF!</v>
      </c>
      <c r="JNA247" s="29" t="e">
        <f t="shared" si="153"/>
        <v>#REF!</v>
      </c>
      <c r="JNB247" s="29" t="e">
        <f t="shared" si="153"/>
        <v>#REF!</v>
      </c>
      <c r="JNC247" s="29" t="e">
        <f t="shared" si="153"/>
        <v>#REF!</v>
      </c>
      <c r="JND247" s="29" t="e">
        <f t="shared" si="153"/>
        <v>#REF!</v>
      </c>
      <c r="JNE247" s="29" t="e">
        <f t="shared" si="153"/>
        <v>#REF!</v>
      </c>
      <c r="JNF247" s="29" t="e">
        <f t="shared" si="153"/>
        <v>#REF!</v>
      </c>
      <c r="JNG247" s="29" t="e">
        <f t="shared" si="153"/>
        <v>#REF!</v>
      </c>
      <c r="JNH247" s="29" t="e">
        <f t="shared" si="153"/>
        <v>#REF!</v>
      </c>
      <c r="JNI247" s="29" t="e">
        <f t="shared" si="153"/>
        <v>#REF!</v>
      </c>
      <c r="JNJ247" s="29" t="e">
        <f t="shared" si="153"/>
        <v>#REF!</v>
      </c>
      <c r="JNK247" s="29" t="e">
        <f t="shared" si="153"/>
        <v>#REF!</v>
      </c>
      <c r="JNL247" s="29" t="e">
        <f t="shared" si="153"/>
        <v>#REF!</v>
      </c>
      <c r="JNM247" s="29" t="e">
        <f t="shared" si="153"/>
        <v>#REF!</v>
      </c>
      <c r="JNN247" s="29" t="e">
        <f t="shared" si="153"/>
        <v>#REF!</v>
      </c>
      <c r="JNO247" s="29" t="e">
        <f t="shared" si="153"/>
        <v>#REF!</v>
      </c>
      <c r="JNP247" s="29" t="e">
        <f t="shared" si="153"/>
        <v>#REF!</v>
      </c>
      <c r="JNQ247" s="29" t="e">
        <f t="shared" si="153"/>
        <v>#REF!</v>
      </c>
      <c r="JNR247" s="29" t="e">
        <f t="shared" si="153"/>
        <v>#REF!</v>
      </c>
      <c r="JNS247" s="29" t="e">
        <f t="shared" si="153"/>
        <v>#REF!</v>
      </c>
      <c r="JNT247" s="29" t="e">
        <f t="shared" si="153"/>
        <v>#REF!</v>
      </c>
      <c r="JNU247" s="29" t="e">
        <f t="shared" si="153"/>
        <v>#REF!</v>
      </c>
      <c r="JNV247" s="29" t="e">
        <f t="shared" si="153"/>
        <v>#REF!</v>
      </c>
      <c r="JNW247" s="29" t="e">
        <f t="shared" si="153"/>
        <v>#REF!</v>
      </c>
      <c r="JNX247" s="29" t="e">
        <f t="shared" si="153"/>
        <v>#REF!</v>
      </c>
      <c r="JNY247" s="29" t="e">
        <f t="shared" si="153"/>
        <v>#REF!</v>
      </c>
      <c r="JNZ247" s="29" t="e">
        <f t="shared" si="153"/>
        <v>#REF!</v>
      </c>
      <c r="JOA247" s="29" t="e">
        <f t="shared" si="153"/>
        <v>#REF!</v>
      </c>
      <c r="JOB247" s="29" t="e">
        <f t="shared" si="153"/>
        <v>#REF!</v>
      </c>
      <c r="JOC247" s="29" t="e">
        <f t="shared" si="153"/>
        <v>#REF!</v>
      </c>
      <c r="JOD247" s="29" t="e">
        <f t="shared" si="153"/>
        <v>#REF!</v>
      </c>
      <c r="JOE247" s="29" t="e">
        <f t="shared" si="153"/>
        <v>#REF!</v>
      </c>
      <c r="JOF247" s="29" t="e">
        <f t="shared" si="153"/>
        <v>#REF!</v>
      </c>
      <c r="JOG247" s="29" t="e">
        <f t="shared" si="153"/>
        <v>#REF!</v>
      </c>
      <c r="JOH247" s="29" t="e">
        <f t="shared" si="153"/>
        <v>#REF!</v>
      </c>
      <c r="JOI247" s="29" t="e">
        <f t="shared" si="153"/>
        <v>#REF!</v>
      </c>
      <c r="JOJ247" s="29" t="e">
        <f t="shared" si="153"/>
        <v>#REF!</v>
      </c>
      <c r="JOK247" s="29" t="e">
        <f t="shared" si="153"/>
        <v>#REF!</v>
      </c>
      <c r="JOL247" s="29" t="e">
        <f t="shared" si="153"/>
        <v>#REF!</v>
      </c>
      <c r="JOM247" s="29" t="e">
        <f t="shared" si="153"/>
        <v>#REF!</v>
      </c>
      <c r="JON247" s="29" t="e">
        <f t="shared" si="153"/>
        <v>#REF!</v>
      </c>
      <c r="JOO247" s="29" t="e">
        <f t="shared" si="153"/>
        <v>#REF!</v>
      </c>
      <c r="JOP247" s="29" t="e">
        <f t="shared" si="153"/>
        <v>#REF!</v>
      </c>
      <c r="JOQ247" s="29" t="e">
        <f t="shared" si="153"/>
        <v>#REF!</v>
      </c>
      <c r="JOR247" s="29" t="e">
        <f t="shared" si="153"/>
        <v>#REF!</v>
      </c>
      <c r="JOS247" s="29" t="e">
        <f t="shared" si="153"/>
        <v>#REF!</v>
      </c>
      <c r="JOT247" s="29" t="e">
        <f t="shared" si="153"/>
        <v>#REF!</v>
      </c>
      <c r="JOU247" s="29" t="e">
        <f t="shared" si="153"/>
        <v>#REF!</v>
      </c>
      <c r="JOV247" s="29" t="e">
        <f t="shared" si="153"/>
        <v>#REF!</v>
      </c>
      <c r="JOW247" s="29" t="e">
        <f t="shared" si="153"/>
        <v>#REF!</v>
      </c>
      <c r="JOX247" s="29" t="e">
        <f t="shared" si="153"/>
        <v>#REF!</v>
      </c>
      <c r="JOY247" s="29" t="e">
        <f t="shared" si="153"/>
        <v>#REF!</v>
      </c>
      <c r="JOZ247" s="29" t="e">
        <f t="shared" si="153"/>
        <v>#REF!</v>
      </c>
      <c r="JPA247" s="29" t="e">
        <f t="shared" si="153"/>
        <v>#REF!</v>
      </c>
      <c r="JPB247" s="29" t="e">
        <f t="shared" si="153"/>
        <v>#REF!</v>
      </c>
      <c r="JPC247" s="29" t="e">
        <f t="shared" si="153"/>
        <v>#REF!</v>
      </c>
      <c r="JPD247" s="29" t="e">
        <f t="shared" si="153"/>
        <v>#REF!</v>
      </c>
      <c r="JPE247" s="29" t="e">
        <f t="shared" si="153"/>
        <v>#REF!</v>
      </c>
      <c r="JPF247" s="29" t="e">
        <f t="shared" si="153"/>
        <v>#REF!</v>
      </c>
      <c r="JPG247" s="29" t="e">
        <f t="shared" si="153"/>
        <v>#REF!</v>
      </c>
      <c r="JPH247" s="29" t="e">
        <f t="shared" si="153"/>
        <v>#REF!</v>
      </c>
      <c r="JPI247" s="29" t="e">
        <f t="shared" ref="JPI247:JRT247" si="154">JPM247&amp;JPN247</f>
        <v>#REF!</v>
      </c>
      <c r="JPJ247" s="29" t="e">
        <f t="shared" si="154"/>
        <v>#REF!</v>
      </c>
      <c r="JPK247" s="29" t="e">
        <f t="shared" si="154"/>
        <v>#REF!</v>
      </c>
      <c r="JPL247" s="29" t="e">
        <f t="shared" si="154"/>
        <v>#REF!</v>
      </c>
      <c r="JPM247" s="29" t="e">
        <f t="shared" si="154"/>
        <v>#REF!</v>
      </c>
      <c r="JPN247" s="29" t="e">
        <f t="shared" si="154"/>
        <v>#REF!</v>
      </c>
      <c r="JPO247" s="29" t="e">
        <f t="shared" si="154"/>
        <v>#REF!</v>
      </c>
      <c r="JPP247" s="29" t="e">
        <f t="shared" si="154"/>
        <v>#REF!</v>
      </c>
      <c r="JPQ247" s="29" t="e">
        <f t="shared" si="154"/>
        <v>#REF!</v>
      </c>
      <c r="JPR247" s="29" t="e">
        <f t="shared" si="154"/>
        <v>#REF!</v>
      </c>
      <c r="JPS247" s="29" t="e">
        <f t="shared" si="154"/>
        <v>#REF!</v>
      </c>
      <c r="JPT247" s="29" t="e">
        <f t="shared" si="154"/>
        <v>#REF!</v>
      </c>
      <c r="JPU247" s="29" t="e">
        <f t="shared" si="154"/>
        <v>#REF!</v>
      </c>
      <c r="JPV247" s="29" t="e">
        <f t="shared" si="154"/>
        <v>#REF!</v>
      </c>
      <c r="JPW247" s="29" t="e">
        <f t="shared" si="154"/>
        <v>#REF!</v>
      </c>
      <c r="JPX247" s="29" t="e">
        <f t="shared" si="154"/>
        <v>#REF!</v>
      </c>
      <c r="JPY247" s="29" t="e">
        <f t="shared" si="154"/>
        <v>#REF!</v>
      </c>
      <c r="JPZ247" s="29" t="e">
        <f t="shared" si="154"/>
        <v>#REF!</v>
      </c>
      <c r="JQA247" s="29" t="e">
        <f t="shared" si="154"/>
        <v>#REF!</v>
      </c>
      <c r="JQB247" s="29" t="e">
        <f t="shared" si="154"/>
        <v>#REF!</v>
      </c>
      <c r="JQC247" s="29" t="e">
        <f t="shared" si="154"/>
        <v>#REF!</v>
      </c>
      <c r="JQD247" s="29" t="e">
        <f t="shared" si="154"/>
        <v>#REF!</v>
      </c>
      <c r="JQE247" s="29" t="e">
        <f t="shared" si="154"/>
        <v>#REF!</v>
      </c>
      <c r="JQF247" s="29" t="e">
        <f t="shared" si="154"/>
        <v>#REF!</v>
      </c>
      <c r="JQG247" s="29" t="e">
        <f t="shared" si="154"/>
        <v>#REF!</v>
      </c>
      <c r="JQH247" s="29" t="e">
        <f t="shared" si="154"/>
        <v>#REF!</v>
      </c>
      <c r="JQI247" s="29" t="e">
        <f t="shared" si="154"/>
        <v>#REF!</v>
      </c>
      <c r="JQJ247" s="29" t="e">
        <f t="shared" si="154"/>
        <v>#REF!</v>
      </c>
      <c r="JQK247" s="29" t="e">
        <f t="shared" si="154"/>
        <v>#REF!</v>
      </c>
      <c r="JQL247" s="29" t="e">
        <f t="shared" si="154"/>
        <v>#REF!</v>
      </c>
      <c r="JQM247" s="29" t="e">
        <f t="shared" si="154"/>
        <v>#REF!</v>
      </c>
      <c r="JQN247" s="29" t="e">
        <f t="shared" si="154"/>
        <v>#REF!</v>
      </c>
      <c r="JQO247" s="29" t="e">
        <f t="shared" si="154"/>
        <v>#REF!</v>
      </c>
      <c r="JQP247" s="29" t="e">
        <f t="shared" si="154"/>
        <v>#REF!</v>
      </c>
      <c r="JQQ247" s="29" t="e">
        <f t="shared" si="154"/>
        <v>#REF!</v>
      </c>
      <c r="JQR247" s="29" t="e">
        <f t="shared" si="154"/>
        <v>#REF!</v>
      </c>
      <c r="JQS247" s="29" t="e">
        <f t="shared" si="154"/>
        <v>#REF!</v>
      </c>
      <c r="JQT247" s="29" t="e">
        <f t="shared" si="154"/>
        <v>#REF!</v>
      </c>
      <c r="JQU247" s="29" t="e">
        <f t="shared" si="154"/>
        <v>#REF!</v>
      </c>
      <c r="JQV247" s="29" t="e">
        <f t="shared" si="154"/>
        <v>#REF!</v>
      </c>
      <c r="JQW247" s="29" t="e">
        <f t="shared" si="154"/>
        <v>#REF!</v>
      </c>
      <c r="JQX247" s="29" t="e">
        <f t="shared" si="154"/>
        <v>#REF!</v>
      </c>
      <c r="JQY247" s="29" t="e">
        <f t="shared" si="154"/>
        <v>#REF!</v>
      </c>
      <c r="JQZ247" s="29" t="e">
        <f t="shared" si="154"/>
        <v>#REF!</v>
      </c>
      <c r="JRA247" s="29" t="e">
        <f t="shared" si="154"/>
        <v>#REF!</v>
      </c>
      <c r="JRB247" s="29" t="e">
        <f t="shared" si="154"/>
        <v>#REF!</v>
      </c>
      <c r="JRC247" s="29" t="e">
        <f t="shared" si="154"/>
        <v>#REF!</v>
      </c>
      <c r="JRD247" s="29" t="e">
        <f t="shared" si="154"/>
        <v>#REF!</v>
      </c>
      <c r="JRE247" s="29" t="e">
        <f t="shared" si="154"/>
        <v>#REF!</v>
      </c>
      <c r="JRF247" s="29" t="e">
        <f t="shared" si="154"/>
        <v>#REF!</v>
      </c>
      <c r="JRG247" s="29" t="e">
        <f t="shared" si="154"/>
        <v>#REF!</v>
      </c>
      <c r="JRH247" s="29" t="e">
        <f t="shared" si="154"/>
        <v>#REF!</v>
      </c>
      <c r="JRI247" s="29" t="e">
        <f t="shared" si="154"/>
        <v>#REF!</v>
      </c>
      <c r="JRJ247" s="29" t="e">
        <f t="shared" si="154"/>
        <v>#REF!</v>
      </c>
      <c r="JRK247" s="29" t="e">
        <f t="shared" si="154"/>
        <v>#REF!</v>
      </c>
      <c r="JRL247" s="29" t="e">
        <f t="shared" si="154"/>
        <v>#REF!</v>
      </c>
      <c r="JRM247" s="29" t="e">
        <f t="shared" si="154"/>
        <v>#REF!</v>
      </c>
      <c r="JRN247" s="29" t="e">
        <f t="shared" si="154"/>
        <v>#REF!</v>
      </c>
      <c r="JRO247" s="29" t="e">
        <f t="shared" si="154"/>
        <v>#REF!</v>
      </c>
      <c r="JRP247" s="29" t="e">
        <f t="shared" si="154"/>
        <v>#REF!</v>
      </c>
      <c r="JRQ247" s="29" t="e">
        <f t="shared" si="154"/>
        <v>#REF!</v>
      </c>
      <c r="JRR247" s="29" t="e">
        <f t="shared" si="154"/>
        <v>#REF!</v>
      </c>
      <c r="JRS247" s="29" t="e">
        <f t="shared" si="154"/>
        <v>#REF!</v>
      </c>
      <c r="JRT247" s="29" t="e">
        <f t="shared" si="154"/>
        <v>#REF!</v>
      </c>
      <c r="JRU247" s="29" t="e">
        <f t="shared" ref="JRU247:JUF247" si="155">JRY247&amp;JRZ247</f>
        <v>#REF!</v>
      </c>
      <c r="JRV247" s="29" t="e">
        <f t="shared" si="155"/>
        <v>#REF!</v>
      </c>
      <c r="JRW247" s="29" t="e">
        <f t="shared" si="155"/>
        <v>#REF!</v>
      </c>
      <c r="JRX247" s="29" t="e">
        <f t="shared" si="155"/>
        <v>#REF!</v>
      </c>
      <c r="JRY247" s="29" t="e">
        <f t="shared" si="155"/>
        <v>#REF!</v>
      </c>
      <c r="JRZ247" s="29" t="e">
        <f t="shared" si="155"/>
        <v>#REF!</v>
      </c>
      <c r="JSA247" s="29" t="e">
        <f t="shared" si="155"/>
        <v>#REF!</v>
      </c>
      <c r="JSB247" s="29" t="e">
        <f t="shared" si="155"/>
        <v>#REF!</v>
      </c>
      <c r="JSC247" s="29" t="e">
        <f t="shared" si="155"/>
        <v>#REF!</v>
      </c>
      <c r="JSD247" s="29" t="e">
        <f t="shared" si="155"/>
        <v>#REF!</v>
      </c>
      <c r="JSE247" s="29" t="e">
        <f t="shared" si="155"/>
        <v>#REF!</v>
      </c>
      <c r="JSF247" s="29" t="e">
        <f t="shared" si="155"/>
        <v>#REF!</v>
      </c>
      <c r="JSG247" s="29" t="e">
        <f t="shared" si="155"/>
        <v>#REF!</v>
      </c>
      <c r="JSH247" s="29" t="e">
        <f t="shared" si="155"/>
        <v>#REF!</v>
      </c>
      <c r="JSI247" s="29" t="e">
        <f t="shared" si="155"/>
        <v>#REF!</v>
      </c>
      <c r="JSJ247" s="29" t="e">
        <f t="shared" si="155"/>
        <v>#REF!</v>
      </c>
      <c r="JSK247" s="29" t="e">
        <f t="shared" si="155"/>
        <v>#REF!</v>
      </c>
      <c r="JSL247" s="29" t="e">
        <f t="shared" si="155"/>
        <v>#REF!</v>
      </c>
      <c r="JSM247" s="29" t="e">
        <f t="shared" si="155"/>
        <v>#REF!</v>
      </c>
      <c r="JSN247" s="29" t="e">
        <f t="shared" si="155"/>
        <v>#REF!</v>
      </c>
      <c r="JSO247" s="29" t="e">
        <f t="shared" si="155"/>
        <v>#REF!</v>
      </c>
      <c r="JSP247" s="29" t="e">
        <f t="shared" si="155"/>
        <v>#REF!</v>
      </c>
      <c r="JSQ247" s="29" t="e">
        <f t="shared" si="155"/>
        <v>#REF!</v>
      </c>
      <c r="JSR247" s="29" t="e">
        <f t="shared" si="155"/>
        <v>#REF!</v>
      </c>
      <c r="JSS247" s="29" t="e">
        <f t="shared" si="155"/>
        <v>#REF!</v>
      </c>
      <c r="JST247" s="29" t="e">
        <f t="shared" si="155"/>
        <v>#REF!</v>
      </c>
      <c r="JSU247" s="29" t="e">
        <f t="shared" si="155"/>
        <v>#REF!</v>
      </c>
      <c r="JSV247" s="29" t="e">
        <f t="shared" si="155"/>
        <v>#REF!</v>
      </c>
      <c r="JSW247" s="29" t="e">
        <f t="shared" si="155"/>
        <v>#REF!</v>
      </c>
      <c r="JSX247" s="29" t="e">
        <f t="shared" si="155"/>
        <v>#REF!</v>
      </c>
      <c r="JSY247" s="29" t="e">
        <f t="shared" si="155"/>
        <v>#REF!</v>
      </c>
      <c r="JSZ247" s="29" t="e">
        <f t="shared" si="155"/>
        <v>#REF!</v>
      </c>
      <c r="JTA247" s="29" t="e">
        <f t="shared" si="155"/>
        <v>#REF!</v>
      </c>
      <c r="JTB247" s="29" t="e">
        <f t="shared" si="155"/>
        <v>#REF!</v>
      </c>
      <c r="JTC247" s="29" t="e">
        <f t="shared" si="155"/>
        <v>#REF!</v>
      </c>
      <c r="JTD247" s="29" t="e">
        <f t="shared" si="155"/>
        <v>#REF!</v>
      </c>
      <c r="JTE247" s="29" t="e">
        <f t="shared" si="155"/>
        <v>#REF!</v>
      </c>
      <c r="JTF247" s="29" t="e">
        <f t="shared" si="155"/>
        <v>#REF!</v>
      </c>
      <c r="JTG247" s="29" t="e">
        <f t="shared" si="155"/>
        <v>#REF!</v>
      </c>
      <c r="JTH247" s="29" t="e">
        <f t="shared" si="155"/>
        <v>#REF!</v>
      </c>
      <c r="JTI247" s="29" t="e">
        <f t="shared" si="155"/>
        <v>#REF!</v>
      </c>
      <c r="JTJ247" s="29" t="e">
        <f t="shared" si="155"/>
        <v>#REF!</v>
      </c>
      <c r="JTK247" s="29" t="e">
        <f t="shared" si="155"/>
        <v>#REF!</v>
      </c>
      <c r="JTL247" s="29" t="e">
        <f t="shared" si="155"/>
        <v>#REF!</v>
      </c>
      <c r="JTM247" s="29" t="e">
        <f t="shared" si="155"/>
        <v>#REF!</v>
      </c>
      <c r="JTN247" s="29" t="e">
        <f t="shared" si="155"/>
        <v>#REF!</v>
      </c>
      <c r="JTO247" s="29" t="e">
        <f t="shared" si="155"/>
        <v>#REF!</v>
      </c>
      <c r="JTP247" s="29" t="e">
        <f t="shared" si="155"/>
        <v>#REF!</v>
      </c>
      <c r="JTQ247" s="29" t="e">
        <f t="shared" si="155"/>
        <v>#REF!</v>
      </c>
      <c r="JTR247" s="29" t="e">
        <f t="shared" si="155"/>
        <v>#REF!</v>
      </c>
      <c r="JTS247" s="29" t="e">
        <f t="shared" si="155"/>
        <v>#REF!</v>
      </c>
      <c r="JTT247" s="29" t="e">
        <f t="shared" si="155"/>
        <v>#REF!</v>
      </c>
      <c r="JTU247" s="29" t="e">
        <f t="shared" si="155"/>
        <v>#REF!</v>
      </c>
      <c r="JTV247" s="29" t="e">
        <f t="shared" si="155"/>
        <v>#REF!</v>
      </c>
      <c r="JTW247" s="29" t="e">
        <f t="shared" si="155"/>
        <v>#REF!</v>
      </c>
      <c r="JTX247" s="29" t="e">
        <f t="shared" si="155"/>
        <v>#REF!</v>
      </c>
      <c r="JTY247" s="29" t="e">
        <f t="shared" si="155"/>
        <v>#REF!</v>
      </c>
      <c r="JTZ247" s="29" t="e">
        <f t="shared" si="155"/>
        <v>#REF!</v>
      </c>
      <c r="JUA247" s="29" t="e">
        <f t="shared" si="155"/>
        <v>#REF!</v>
      </c>
      <c r="JUB247" s="29" t="e">
        <f t="shared" si="155"/>
        <v>#REF!</v>
      </c>
      <c r="JUC247" s="29" t="e">
        <f t="shared" si="155"/>
        <v>#REF!</v>
      </c>
      <c r="JUD247" s="29" t="e">
        <f t="shared" si="155"/>
        <v>#REF!</v>
      </c>
      <c r="JUE247" s="29" t="e">
        <f t="shared" si="155"/>
        <v>#REF!</v>
      </c>
      <c r="JUF247" s="29" t="e">
        <f t="shared" si="155"/>
        <v>#REF!</v>
      </c>
      <c r="JUG247" s="29" t="e">
        <f t="shared" ref="JUG247:JWR247" si="156">JUK247&amp;JUL247</f>
        <v>#REF!</v>
      </c>
      <c r="JUH247" s="29" t="e">
        <f t="shared" si="156"/>
        <v>#REF!</v>
      </c>
      <c r="JUI247" s="29" t="e">
        <f t="shared" si="156"/>
        <v>#REF!</v>
      </c>
      <c r="JUJ247" s="29" t="e">
        <f t="shared" si="156"/>
        <v>#REF!</v>
      </c>
      <c r="JUK247" s="29" t="e">
        <f t="shared" si="156"/>
        <v>#REF!</v>
      </c>
      <c r="JUL247" s="29" t="e">
        <f t="shared" si="156"/>
        <v>#REF!</v>
      </c>
      <c r="JUM247" s="29" t="e">
        <f t="shared" si="156"/>
        <v>#REF!</v>
      </c>
      <c r="JUN247" s="29" t="e">
        <f t="shared" si="156"/>
        <v>#REF!</v>
      </c>
      <c r="JUO247" s="29" t="e">
        <f t="shared" si="156"/>
        <v>#REF!</v>
      </c>
      <c r="JUP247" s="29" t="e">
        <f t="shared" si="156"/>
        <v>#REF!</v>
      </c>
      <c r="JUQ247" s="29" t="e">
        <f t="shared" si="156"/>
        <v>#REF!</v>
      </c>
      <c r="JUR247" s="29" t="e">
        <f t="shared" si="156"/>
        <v>#REF!</v>
      </c>
      <c r="JUS247" s="29" t="e">
        <f t="shared" si="156"/>
        <v>#REF!</v>
      </c>
      <c r="JUT247" s="29" t="e">
        <f t="shared" si="156"/>
        <v>#REF!</v>
      </c>
      <c r="JUU247" s="29" t="e">
        <f t="shared" si="156"/>
        <v>#REF!</v>
      </c>
      <c r="JUV247" s="29" t="e">
        <f t="shared" si="156"/>
        <v>#REF!</v>
      </c>
      <c r="JUW247" s="29" t="e">
        <f t="shared" si="156"/>
        <v>#REF!</v>
      </c>
      <c r="JUX247" s="29" t="e">
        <f t="shared" si="156"/>
        <v>#REF!</v>
      </c>
      <c r="JUY247" s="29" t="e">
        <f t="shared" si="156"/>
        <v>#REF!</v>
      </c>
      <c r="JUZ247" s="29" t="e">
        <f t="shared" si="156"/>
        <v>#REF!</v>
      </c>
      <c r="JVA247" s="29" t="e">
        <f t="shared" si="156"/>
        <v>#REF!</v>
      </c>
      <c r="JVB247" s="29" t="e">
        <f t="shared" si="156"/>
        <v>#REF!</v>
      </c>
      <c r="JVC247" s="29" t="e">
        <f t="shared" si="156"/>
        <v>#REF!</v>
      </c>
      <c r="JVD247" s="29" t="e">
        <f t="shared" si="156"/>
        <v>#REF!</v>
      </c>
      <c r="JVE247" s="29" t="e">
        <f t="shared" si="156"/>
        <v>#REF!</v>
      </c>
      <c r="JVF247" s="29" t="e">
        <f t="shared" si="156"/>
        <v>#REF!</v>
      </c>
      <c r="JVG247" s="29" t="e">
        <f t="shared" si="156"/>
        <v>#REF!</v>
      </c>
      <c r="JVH247" s="29" t="e">
        <f t="shared" si="156"/>
        <v>#REF!</v>
      </c>
      <c r="JVI247" s="29" t="e">
        <f t="shared" si="156"/>
        <v>#REF!</v>
      </c>
      <c r="JVJ247" s="29" t="e">
        <f t="shared" si="156"/>
        <v>#REF!</v>
      </c>
      <c r="JVK247" s="29" t="e">
        <f t="shared" si="156"/>
        <v>#REF!</v>
      </c>
      <c r="JVL247" s="29" t="e">
        <f t="shared" si="156"/>
        <v>#REF!</v>
      </c>
      <c r="JVM247" s="29" t="e">
        <f t="shared" si="156"/>
        <v>#REF!</v>
      </c>
      <c r="JVN247" s="29" t="e">
        <f t="shared" si="156"/>
        <v>#REF!</v>
      </c>
      <c r="JVO247" s="29" t="e">
        <f t="shared" si="156"/>
        <v>#REF!</v>
      </c>
      <c r="JVP247" s="29" t="e">
        <f t="shared" si="156"/>
        <v>#REF!</v>
      </c>
      <c r="JVQ247" s="29" t="e">
        <f t="shared" si="156"/>
        <v>#REF!</v>
      </c>
      <c r="JVR247" s="29" t="e">
        <f t="shared" si="156"/>
        <v>#REF!</v>
      </c>
      <c r="JVS247" s="29" t="e">
        <f t="shared" si="156"/>
        <v>#REF!</v>
      </c>
      <c r="JVT247" s="29" t="e">
        <f t="shared" si="156"/>
        <v>#REF!</v>
      </c>
      <c r="JVU247" s="29" t="e">
        <f t="shared" si="156"/>
        <v>#REF!</v>
      </c>
      <c r="JVV247" s="29" t="e">
        <f t="shared" si="156"/>
        <v>#REF!</v>
      </c>
      <c r="JVW247" s="29" t="e">
        <f t="shared" si="156"/>
        <v>#REF!</v>
      </c>
      <c r="JVX247" s="29" t="e">
        <f t="shared" si="156"/>
        <v>#REF!</v>
      </c>
      <c r="JVY247" s="29" t="e">
        <f t="shared" si="156"/>
        <v>#REF!</v>
      </c>
      <c r="JVZ247" s="29" t="e">
        <f t="shared" si="156"/>
        <v>#REF!</v>
      </c>
      <c r="JWA247" s="29" t="e">
        <f t="shared" si="156"/>
        <v>#REF!</v>
      </c>
      <c r="JWB247" s="29" t="e">
        <f t="shared" si="156"/>
        <v>#REF!</v>
      </c>
      <c r="JWC247" s="29" t="e">
        <f t="shared" si="156"/>
        <v>#REF!</v>
      </c>
      <c r="JWD247" s="29" t="e">
        <f t="shared" si="156"/>
        <v>#REF!</v>
      </c>
      <c r="JWE247" s="29" t="e">
        <f t="shared" si="156"/>
        <v>#REF!</v>
      </c>
      <c r="JWF247" s="29" t="e">
        <f t="shared" si="156"/>
        <v>#REF!</v>
      </c>
      <c r="JWG247" s="29" t="e">
        <f t="shared" si="156"/>
        <v>#REF!</v>
      </c>
      <c r="JWH247" s="29" t="e">
        <f t="shared" si="156"/>
        <v>#REF!</v>
      </c>
      <c r="JWI247" s="29" t="e">
        <f t="shared" si="156"/>
        <v>#REF!</v>
      </c>
      <c r="JWJ247" s="29" t="e">
        <f t="shared" si="156"/>
        <v>#REF!</v>
      </c>
      <c r="JWK247" s="29" t="e">
        <f t="shared" si="156"/>
        <v>#REF!</v>
      </c>
      <c r="JWL247" s="29" t="e">
        <f t="shared" si="156"/>
        <v>#REF!</v>
      </c>
      <c r="JWM247" s="29" t="e">
        <f t="shared" si="156"/>
        <v>#REF!</v>
      </c>
      <c r="JWN247" s="29" t="e">
        <f t="shared" si="156"/>
        <v>#REF!</v>
      </c>
      <c r="JWO247" s="29" t="e">
        <f t="shared" si="156"/>
        <v>#REF!</v>
      </c>
      <c r="JWP247" s="29" t="e">
        <f t="shared" si="156"/>
        <v>#REF!</v>
      </c>
      <c r="JWQ247" s="29" t="e">
        <f t="shared" si="156"/>
        <v>#REF!</v>
      </c>
      <c r="JWR247" s="29" t="e">
        <f t="shared" si="156"/>
        <v>#REF!</v>
      </c>
      <c r="JWS247" s="29" t="e">
        <f t="shared" ref="JWS247:JZD247" si="157">JWW247&amp;JWX247</f>
        <v>#REF!</v>
      </c>
      <c r="JWT247" s="29" t="e">
        <f t="shared" si="157"/>
        <v>#REF!</v>
      </c>
      <c r="JWU247" s="29" t="e">
        <f t="shared" si="157"/>
        <v>#REF!</v>
      </c>
      <c r="JWV247" s="29" t="e">
        <f t="shared" si="157"/>
        <v>#REF!</v>
      </c>
      <c r="JWW247" s="29" t="e">
        <f t="shared" si="157"/>
        <v>#REF!</v>
      </c>
      <c r="JWX247" s="29" t="e">
        <f t="shared" si="157"/>
        <v>#REF!</v>
      </c>
      <c r="JWY247" s="29" t="e">
        <f t="shared" si="157"/>
        <v>#REF!</v>
      </c>
      <c r="JWZ247" s="29" t="e">
        <f t="shared" si="157"/>
        <v>#REF!</v>
      </c>
      <c r="JXA247" s="29" t="e">
        <f t="shared" si="157"/>
        <v>#REF!</v>
      </c>
      <c r="JXB247" s="29" t="e">
        <f t="shared" si="157"/>
        <v>#REF!</v>
      </c>
      <c r="JXC247" s="29" t="e">
        <f t="shared" si="157"/>
        <v>#REF!</v>
      </c>
      <c r="JXD247" s="29" t="e">
        <f t="shared" si="157"/>
        <v>#REF!</v>
      </c>
      <c r="JXE247" s="29" t="e">
        <f t="shared" si="157"/>
        <v>#REF!</v>
      </c>
      <c r="JXF247" s="29" t="e">
        <f t="shared" si="157"/>
        <v>#REF!</v>
      </c>
      <c r="JXG247" s="29" t="e">
        <f t="shared" si="157"/>
        <v>#REF!</v>
      </c>
      <c r="JXH247" s="29" t="e">
        <f t="shared" si="157"/>
        <v>#REF!</v>
      </c>
      <c r="JXI247" s="29" t="e">
        <f t="shared" si="157"/>
        <v>#REF!</v>
      </c>
      <c r="JXJ247" s="29" t="e">
        <f t="shared" si="157"/>
        <v>#REF!</v>
      </c>
      <c r="JXK247" s="29" t="e">
        <f t="shared" si="157"/>
        <v>#REF!</v>
      </c>
      <c r="JXL247" s="29" t="e">
        <f t="shared" si="157"/>
        <v>#REF!</v>
      </c>
      <c r="JXM247" s="29" t="e">
        <f t="shared" si="157"/>
        <v>#REF!</v>
      </c>
      <c r="JXN247" s="29" t="e">
        <f t="shared" si="157"/>
        <v>#REF!</v>
      </c>
      <c r="JXO247" s="29" t="e">
        <f t="shared" si="157"/>
        <v>#REF!</v>
      </c>
      <c r="JXP247" s="29" t="e">
        <f t="shared" si="157"/>
        <v>#REF!</v>
      </c>
      <c r="JXQ247" s="29" t="e">
        <f t="shared" si="157"/>
        <v>#REF!</v>
      </c>
      <c r="JXR247" s="29" t="e">
        <f t="shared" si="157"/>
        <v>#REF!</v>
      </c>
      <c r="JXS247" s="29" t="e">
        <f t="shared" si="157"/>
        <v>#REF!</v>
      </c>
      <c r="JXT247" s="29" t="e">
        <f t="shared" si="157"/>
        <v>#REF!</v>
      </c>
      <c r="JXU247" s="29" t="e">
        <f t="shared" si="157"/>
        <v>#REF!</v>
      </c>
      <c r="JXV247" s="29" t="e">
        <f t="shared" si="157"/>
        <v>#REF!</v>
      </c>
      <c r="JXW247" s="29" t="e">
        <f t="shared" si="157"/>
        <v>#REF!</v>
      </c>
      <c r="JXX247" s="29" t="e">
        <f t="shared" si="157"/>
        <v>#REF!</v>
      </c>
      <c r="JXY247" s="29" t="e">
        <f t="shared" si="157"/>
        <v>#REF!</v>
      </c>
      <c r="JXZ247" s="29" t="e">
        <f t="shared" si="157"/>
        <v>#REF!</v>
      </c>
      <c r="JYA247" s="29" t="e">
        <f t="shared" si="157"/>
        <v>#REF!</v>
      </c>
      <c r="JYB247" s="29" t="e">
        <f t="shared" si="157"/>
        <v>#REF!</v>
      </c>
      <c r="JYC247" s="29" t="e">
        <f t="shared" si="157"/>
        <v>#REF!</v>
      </c>
      <c r="JYD247" s="29" t="e">
        <f t="shared" si="157"/>
        <v>#REF!</v>
      </c>
      <c r="JYE247" s="29" t="e">
        <f t="shared" si="157"/>
        <v>#REF!</v>
      </c>
      <c r="JYF247" s="29" t="e">
        <f t="shared" si="157"/>
        <v>#REF!</v>
      </c>
      <c r="JYG247" s="29" t="e">
        <f t="shared" si="157"/>
        <v>#REF!</v>
      </c>
      <c r="JYH247" s="29" t="e">
        <f t="shared" si="157"/>
        <v>#REF!</v>
      </c>
      <c r="JYI247" s="29" t="e">
        <f t="shared" si="157"/>
        <v>#REF!</v>
      </c>
      <c r="JYJ247" s="29" t="e">
        <f t="shared" si="157"/>
        <v>#REF!</v>
      </c>
      <c r="JYK247" s="29" t="e">
        <f t="shared" si="157"/>
        <v>#REF!</v>
      </c>
      <c r="JYL247" s="29" t="e">
        <f t="shared" si="157"/>
        <v>#REF!</v>
      </c>
      <c r="JYM247" s="29" t="e">
        <f t="shared" si="157"/>
        <v>#REF!</v>
      </c>
      <c r="JYN247" s="29" t="e">
        <f t="shared" si="157"/>
        <v>#REF!</v>
      </c>
      <c r="JYO247" s="29" t="e">
        <f t="shared" si="157"/>
        <v>#REF!</v>
      </c>
      <c r="JYP247" s="29" t="e">
        <f t="shared" si="157"/>
        <v>#REF!</v>
      </c>
      <c r="JYQ247" s="29" t="e">
        <f t="shared" si="157"/>
        <v>#REF!</v>
      </c>
      <c r="JYR247" s="29" t="e">
        <f t="shared" si="157"/>
        <v>#REF!</v>
      </c>
      <c r="JYS247" s="29" t="e">
        <f t="shared" si="157"/>
        <v>#REF!</v>
      </c>
      <c r="JYT247" s="29" t="e">
        <f t="shared" si="157"/>
        <v>#REF!</v>
      </c>
      <c r="JYU247" s="29" t="e">
        <f t="shared" si="157"/>
        <v>#REF!</v>
      </c>
      <c r="JYV247" s="29" t="e">
        <f t="shared" si="157"/>
        <v>#REF!</v>
      </c>
      <c r="JYW247" s="29" t="e">
        <f t="shared" si="157"/>
        <v>#REF!</v>
      </c>
      <c r="JYX247" s="29" t="e">
        <f t="shared" si="157"/>
        <v>#REF!</v>
      </c>
      <c r="JYY247" s="29" t="e">
        <f t="shared" si="157"/>
        <v>#REF!</v>
      </c>
      <c r="JYZ247" s="29" t="e">
        <f t="shared" si="157"/>
        <v>#REF!</v>
      </c>
      <c r="JZA247" s="29" t="e">
        <f t="shared" si="157"/>
        <v>#REF!</v>
      </c>
      <c r="JZB247" s="29" t="e">
        <f t="shared" si="157"/>
        <v>#REF!</v>
      </c>
      <c r="JZC247" s="29" t="e">
        <f t="shared" si="157"/>
        <v>#REF!</v>
      </c>
      <c r="JZD247" s="29" t="e">
        <f t="shared" si="157"/>
        <v>#REF!</v>
      </c>
      <c r="JZE247" s="29" t="e">
        <f t="shared" ref="JZE247:KBP247" si="158">JZI247&amp;JZJ247</f>
        <v>#REF!</v>
      </c>
      <c r="JZF247" s="29" t="e">
        <f t="shared" si="158"/>
        <v>#REF!</v>
      </c>
      <c r="JZG247" s="29" t="e">
        <f t="shared" si="158"/>
        <v>#REF!</v>
      </c>
      <c r="JZH247" s="29" t="e">
        <f t="shared" si="158"/>
        <v>#REF!</v>
      </c>
      <c r="JZI247" s="29" t="e">
        <f t="shared" si="158"/>
        <v>#REF!</v>
      </c>
      <c r="JZJ247" s="29" t="e">
        <f t="shared" si="158"/>
        <v>#REF!</v>
      </c>
      <c r="JZK247" s="29" t="e">
        <f t="shared" si="158"/>
        <v>#REF!</v>
      </c>
      <c r="JZL247" s="29" t="e">
        <f t="shared" si="158"/>
        <v>#REF!</v>
      </c>
      <c r="JZM247" s="29" t="e">
        <f t="shared" si="158"/>
        <v>#REF!</v>
      </c>
      <c r="JZN247" s="29" t="e">
        <f t="shared" si="158"/>
        <v>#REF!</v>
      </c>
      <c r="JZO247" s="29" t="e">
        <f t="shared" si="158"/>
        <v>#REF!</v>
      </c>
      <c r="JZP247" s="29" t="e">
        <f t="shared" si="158"/>
        <v>#REF!</v>
      </c>
      <c r="JZQ247" s="29" t="e">
        <f t="shared" si="158"/>
        <v>#REF!</v>
      </c>
      <c r="JZR247" s="29" t="e">
        <f t="shared" si="158"/>
        <v>#REF!</v>
      </c>
      <c r="JZS247" s="29" t="e">
        <f t="shared" si="158"/>
        <v>#REF!</v>
      </c>
      <c r="JZT247" s="29" t="e">
        <f t="shared" si="158"/>
        <v>#REF!</v>
      </c>
      <c r="JZU247" s="29" t="e">
        <f t="shared" si="158"/>
        <v>#REF!</v>
      </c>
      <c r="JZV247" s="29" t="e">
        <f t="shared" si="158"/>
        <v>#REF!</v>
      </c>
      <c r="JZW247" s="29" t="e">
        <f t="shared" si="158"/>
        <v>#REF!</v>
      </c>
      <c r="JZX247" s="29" t="e">
        <f t="shared" si="158"/>
        <v>#REF!</v>
      </c>
      <c r="JZY247" s="29" t="e">
        <f t="shared" si="158"/>
        <v>#REF!</v>
      </c>
      <c r="JZZ247" s="29" t="e">
        <f t="shared" si="158"/>
        <v>#REF!</v>
      </c>
      <c r="KAA247" s="29" t="e">
        <f t="shared" si="158"/>
        <v>#REF!</v>
      </c>
      <c r="KAB247" s="29" t="e">
        <f t="shared" si="158"/>
        <v>#REF!</v>
      </c>
      <c r="KAC247" s="29" t="e">
        <f t="shared" si="158"/>
        <v>#REF!</v>
      </c>
      <c r="KAD247" s="29" t="e">
        <f t="shared" si="158"/>
        <v>#REF!</v>
      </c>
      <c r="KAE247" s="29" t="e">
        <f t="shared" si="158"/>
        <v>#REF!</v>
      </c>
      <c r="KAF247" s="29" t="e">
        <f t="shared" si="158"/>
        <v>#REF!</v>
      </c>
      <c r="KAG247" s="29" t="e">
        <f t="shared" si="158"/>
        <v>#REF!</v>
      </c>
      <c r="KAH247" s="29" t="e">
        <f t="shared" si="158"/>
        <v>#REF!</v>
      </c>
      <c r="KAI247" s="29" t="e">
        <f t="shared" si="158"/>
        <v>#REF!</v>
      </c>
      <c r="KAJ247" s="29" t="e">
        <f t="shared" si="158"/>
        <v>#REF!</v>
      </c>
      <c r="KAK247" s="29" t="e">
        <f t="shared" si="158"/>
        <v>#REF!</v>
      </c>
      <c r="KAL247" s="29" t="e">
        <f t="shared" si="158"/>
        <v>#REF!</v>
      </c>
      <c r="KAM247" s="29" t="e">
        <f t="shared" si="158"/>
        <v>#REF!</v>
      </c>
      <c r="KAN247" s="29" t="e">
        <f t="shared" si="158"/>
        <v>#REF!</v>
      </c>
      <c r="KAO247" s="29" t="e">
        <f t="shared" si="158"/>
        <v>#REF!</v>
      </c>
      <c r="KAP247" s="29" t="e">
        <f t="shared" si="158"/>
        <v>#REF!</v>
      </c>
      <c r="KAQ247" s="29" t="e">
        <f t="shared" si="158"/>
        <v>#REF!</v>
      </c>
      <c r="KAR247" s="29" t="e">
        <f t="shared" si="158"/>
        <v>#REF!</v>
      </c>
      <c r="KAS247" s="29" t="e">
        <f t="shared" si="158"/>
        <v>#REF!</v>
      </c>
      <c r="KAT247" s="29" t="e">
        <f t="shared" si="158"/>
        <v>#REF!</v>
      </c>
      <c r="KAU247" s="29" t="e">
        <f t="shared" si="158"/>
        <v>#REF!</v>
      </c>
      <c r="KAV247" s="29" t="e">
        <f t="shared" si="158"/>
        <v>#REF!</v>
      </c>
      <c r="KAW247" s="29" t="e">
        <f t="shared" si="158"/>
        <v>#REF!</v>
      </c>
      <c r="KAX247" s="29" t="e">
        <f t="shared" si="158"/>
        <v>#REF!</v>
      </c>
      <c r="KAY247" s="29" t="e">
        <f t="shared" si="158"/>
        <v>#REF!</v>
      </c>
      <c r="KAZ247" s="29" t="e">
        <f t="shared" si="158"/>
        <v>#REF!</v>
      </c>
      <c r="KBA247" s="29" t="e">
        <f t="shared" si="158"/>
        <v>#REF!</v>
      </c>
      <c r="KBB247" s="29" t="e">
        <f t="shared" si="158"/>
        <v>#REF!</v>
      </c>
      <c r="KBC247" s="29" t="e">
        <f t="shared" si="158"/>
        <v>#REF!</v>
      </c>
      <c r="KBD247" s="29" t="e">
        <f t="shared" si="158"/>
        <v>#REF!</v>
      </c>
      <c r="KBE247" s="29" t="e">
        <f t="shared" si="158"/>
        <v>#REF!</v>
      </c>
      <c r="KBF247" s="29" t="e">
        <f t="shared" si="158"/>
        <v>#REF!</v>
      </c>
      <c r="KBG247" s="29" t="e">
        <f t="shared" si="158"/>
        <v>#REF!</v>
      </c>
      <c r="KBH247" s="29" t="e">
        <f t="shared" si="158"/>
        <v>#REF!</v>
      </c>
      <c r="KBI247" s="29" t="e">
        <f t="shared" si="158"/>
        <v>#REF!</v>
      </c>
      <c r="KBJ247" s="29" t="e">
        <f t="shared" si="158"/>
        <v>#REF!</v>
      </c>
      <c r="KBK247" s="29" t="e">
        <f t="shared" si="158"/>
        <v>#REF!</v>
      </c>
      <c r="KBL247" s="29" t="e">
        <f t="shared" si="158"/>
        <v>#REF!</v>
      </c>
      <c r="KBM247" s="29" t="e">
        <f t="shared" si="158"/>
        <v>#REF!</v>
      </c>
      <c r="KBN247" s="29" t="e">
        <f t="shared" si="158"/>
        <v>#REF!</v>
      </c>
      <c r="KBO247" s="29" t="e">
        <f t="shared" si="158"/>
        <v>#REF!</v>
      </c>
      <c r="KBP247" s="29" t="e">
        <f t="shared" si="158"/>
        <v>#REF!</v>
      </c>
      <c r="KBQ247" s="29" t="e">
        <f t="shared" ref="KBQ247:KEB247" si="159">KBU247&amp;KBV247</f>
        <v>#REF!</v>
      </c>
      <c r="KBR247" s="29" t="e">
        <f t="shared" si="159"/>
        <v>#REF!</v>
      </c>
      <c r="KBS247" s="29" t="e">
        <f t="shared" si="159"/>
        <v>#REF!</v>
      </c>
      <c r="KBT247" s="29" t="e">
        <f t="shared" si="159"/>
        <v>#REF!</v>
      </c>
      <c r="KBU247" s="29" t="e">
        <f t="shared" si="159"/>
        <v>#REF!</v>
      </c>
      <c r="KBV247" s="29" t="e">
        <f t="shared" si="159"/>
        <v>#REF!</v>
      </c>
      <c r="KBW247" s="29" t="e">
        <f t="shared" si="159"/>
        <v>#REF!</v>
      </c>
      <c r="KBX247" s="29" t="e">
        <f t="shared" si="159"/>
        <v>#REF!</v>
      </c>
      <c r="KBY247" s="29" t="e">
        <f t="shared" si="159"/>
        <v>#REF!</v>
      </c>
      <c r="KBZ247" s="29" t="e">
        <f t="shared" si="159"/>
        <v>#REF!</v>
      </c>
      <c r="KCA247" s="29" t="e">
        <f t="shared" si="159"/>
        <v>#REF!</v>
      </c>
      <c r="KCB247" s="29" t="e">
        <f t="shared" si="159"/>
        <v>#REF!</v>
      </c>
      <c r="KCC247" s="29" t="e">
        <f t="shared" si="159"/>
        <v>#REF!</v>
      </c>
      <c r="KCD247" s="29" t="e">
        <f t="shared" si="159"/>
        <v>#REF!</v>
      </c>
      <c r="KCE247" s="29" t="e">
        <f t="shared" si="159"/>
        <v>#REF!</v>
      </c>
      <c r="KCF247" s="29" t="e">
        <f t="shared" si="159"/>
        <v>#REF!</v>
      </c>
      <c r="KCG247" s="29" t="e">
        <f t="shared" si="159"/>
        <v>#REF!</v>
      </c>
      <c r="KCH247" s="29" t="e">
        <f t="shared" si="159"/>
        <v>#REF!</v>
      </c>
      <c r="KCI247" s="29" t="e">
        <f t="shared" si="159"/>
        <v>#REF!</v>
      </c>
      <c r="KCJ247" s="29" t="e">
        <f t="shared" si="159"/>
        <v>#REF!</v>
      </c>
      <c r="KCK247" s="29" t="e">
        <f t="shared" si="159"/>
        <v>#REF!</v>
      </c>
      <c r="KCL247" s="29" t="e">
        <f t="shared" si="159"/>
        <v>#REF!</v>
      </c>
      <c r="KCM247" s="29" t="e">
        <f t="shared" si="159"/>
        <v>#REF!</v>
      </c>
      <c r="KCN247" s="29" t="e">
        <f t="shared" si="159"/>
        <v>#REF!</v>
      </c>
      <c r="KCO247" s="29" t="e">
        <f t="shared" si="159"/>
        <v>#REF!</v>
      </c>
      <c r="KCP247" s="29" t="e">
        <f t="shared" si="159"/>
        <v>#REF!</v>
      </c>
      <c r="KCQ247" s="29" t="e">
        <f t="shared" si="159"/>
        <v>#REF!</v>
      </c>
      <c r="KCR247" s="29" t="e">
        <f t="shared" si="159"/>
        <v>#REF!</v>
      </c>
      <c r="KCS247" s="29" t="e">
        <f t="shared" si="159"/>
        <v>#REF!</v>
      </c>
      <c r="KCT247" s="29" t="e">
        <f t="shared" si="159"/>
        <v>#REF!</v>
      </c>
      <c r="KCU247" s="29" t="e">
        <f t="shared" si="159"/>
        <v>#REF!</v>
      </c>
      <c r="KCV247" s="29" t="e">
        <f t="shared" si="159"/>
        <v>#REF!</v>
      </c>
      <c r="KCW247" s="29" t="e">
        <f t="shared" si="159"/>
        <v>#REF!</v>
      </c>
      <c r="KCX247" s="29" t="e">
        <f t="shared" si="159"/>
        <v>#REF!</v>
      </c>
      <c r="KCY247" s="29" t="e">
        <f t="shared" si="159"/>
        <v>#REF!</v>
      </c>
      <c r="KCZ247" s="29" t="e">
        <f t="shared" si="159"/>
        <v>#REF!</v>
      </c>
      <c r="KDA247" s="29" t="e">
        <f t="shared" si="159"/>
        <v>#REF!</v>
      </c>
      <c r="KDB247" s="29" t="e">
        <f t="shared" si="159"/>
        <v>#REF!</v>
      </c>
      <c r="KDC247" s="29" t="e">
        <f t="shared" si="159"/>
        <v>#REF!</v>
      </c>
      <c r="KDD247" s="29" t="e">
        <f t="shared" si="159"/>
        <v>#REF!</v>
      </c>
      <c r="KDE247" s="29" t="e">
        <f t="shared" si="159"/>
        <v>#REF!</v>
      </c>
      <c r="KDF247" s="29" t="e">
        <f t="shared" si="159"/>
        <v>#REF!</v>
      </c>
      <c r="KDG247" s="29" t="e">
        <f t="shared" si="159"/>
        <v>#REF!</v>
      </c>
      <c r="KDH247" s="29" t="e">
        <f t="shared" si="159"/>
        <v>#REF!</v>
      </c>
      <c r="KDI247" s="29" t="e">
        <f t="shared" si="159"/>
        <v>#REF!</v>
      </c>
      <c r="KDJ247" s="29" t="e">
        <f t="shared" si="159"/>
        <v>#REF!</v>
      </c>
      <c r="KDK247" s="29" t="e">
        <f t="shared" si="159"/>
        <v>#REF!</v>
      </c>
      <c r="KDL247" s="29" t="e">
        <f t="shared" si="159"/>
        <v>#REF!</v>
      </c>
      <c r="KDM247" s="29" t="e">
        <f t="shared" si="159"/>
        <v>#REF!</v>
      </c>
      <c r="KDN247" s="29" t="e">
        <f t="shared" si="159"/>
        <v>#REF!</v>
      </c>
      <c r="KDO247" s="29" t="e">
        <f t="shared" si="159"/>
        <v>#REF!</v>
      </c>
      <c r="KDP247" s="29" t="e">
        <f t="shared" si="159"/>
        <v>#REF!</v>
      </c>
      <c r="KDQ247" s="29" t="e">
        <f t="shared" si="159"/>
        <v>#REF!</v>
      </c>
      <c r="KDR247" s="29" t="e">
        <f t="shared" si="159"/>
        <v>#REF!</v>
      </c>
      <c r="KDS247" s="29" t="e">
        <f t="shared" si="159"/>
        <v>#REF!</v>
      </c>
      <c r="KDT247" s="29" t="e">
        <f t="shared" si="159"/>
        <v>#REF!</v>
      </c>
      <c r="KDU247" s="29" t="e">
        <f t="shared" si="159"/>
        <v>#REF!</v>
      </c>
      <c r="KDV247" s="29" t="e">
        <f t="shared" si="159"/>
        <v>#REF!</v>
      </c>
      <c r="KDW247" s="29" t="e">
        <f t="shared" si="159"/>
        <v>#REF!</v>
      </c>
      <c r="KDX247" s="29" t="e">
        <f t="shared" si="159"/>
        <v>#REF!</v>
      </c>
      <c r="KDY247" s="29" t="e">
        <f t="shared" si="159"/>
        <v>#REF!</v>
      </c>
      <c r="KDZ247" s="29" t="e">
        <f t="shared" si="159"/>
        <v>#REF!</v>
      </c>
      <c r="KEA247" s="29" t="e">
        <f t="shared" si="159"/>
        <v>#REF!</v>
      </c>
      <c r="KEB247" s="29" t="e">
        <f t="shared" si="159"/>
        <v>#REF!</v>
      </c>
      <c r="KEC247" s="29" t="e">
        <f t="shared" ref="KEC247:KGN247" si="160">KEG247&amp;KEH247</f>
        <v>#REF!</v>
      </c>
      <c r="KED247" s="29" t="e">
        <f t="shared" si="160"/>
        <v>#REF!</v>
      </c>
      <c r="KEE247" s="29" t="e">
        <f t="shared" si="160"/>
        <v>#REF!</v>
      </c>
      <c r="KEF247" s="29" t="e">
        <f t="shared" si="160"/>
        <v>#REF!</v>
      </c>
      <c r="KEG247" s="29" t="e">
        <f t="shared" si="160"/>
        <v>#REF!</v>
      </c>
      <c r="KEH247" s="29" t="e">
        <f t="shared" si="160"/>
        <v>#REF!</v>
      </c>
      <c r="KEI247" s="29" t="e">
        <f t="shared" si="160"/>
        <v>#REF!</v>
      </c>
      <c r="KEJ247" s="29" t="e">
        <f t="shared" si="160"/>
        <v>#REF!</v>
      </c>
      <c r="KEK247" s="29" t="e">
        <f t="shared" si="160"/>
        <v>#REF!</v>
      </c>
      <c r="KEL247" s="29" t="e">
        <f t="shared" si="160"/>
        <v>#REF!</v>
      </c>
      <c r="KEM247" s="29" t="e">
        <f t="shared" si="160"/>
        <v>#REF!</v>
      </c>
      <c r="KEN247" s="29" t="e">
        <f t="shared" si="160"/>
        <v>#REF!</v>
      </c>
      <c r="KEO247" s="29" t="e">
        <f t="shared" si="160"/>
        <v>#REF!</v>
      </c>
      <c r="KEP247" s="29" t="e">
        <f t="shared" si="160"/>
        <v>#REF!</v>
      </c>
      <c r="KEQ247" s="29" t="e">
        <f t="shared" si="160"/>
        <v>#REF!</v>
      </c>
      <c r="KER247" s="29" t="e">
        <f t="shared" si="160"/>
        <v>#REF!</v>
      </c>
      <c r="KES247" s="29" t="e">
        <f t="shared" si="160"/>
        <v>#REF!</v>
      </c>
      <c r="KET247" s="29" t="e">
        <f t="shared" si="160"/>
        <v>#REF!</v>
      </c>
      <c r="KEU247" s="29" t="e">
        <f t="shared" si="160"/>
        <v>#REF!</v>
      </c>
      <c r="KEV247" s="29" t="e">
        <f t="shared" si="160"/>
        <v>#REF!</v>
      </c>
      <c r="KEW247" s="29" t="e">
        <f t="shared" si="160"/>
        <v>#REF!</v>
      </c>
      <c r="KEX247" s="29" t="e">
        <f t="shared" si="160"/>
        <v>#REF!</v>
      </c>
      <c r="KEY247" s="29" t="e">
        <f t="shared" si="160"/>
        <v>#REF!</v>
      </c>
      <c r="KEZ247" s="29" t="e">
        <f t="shared" si="160"/>
        <v>#REF!</v>
      </c>
      <c r="KFA247" s="29" t="e">
        <f t="shared" si="160"/>
        <v>#REF!</v>
      </c>
      <c r="KFB247" s="29" t="e">
        <f t="shared" si="160"/>
        <v>#REF!</v>
      </c>
      <c r="KFC247" s="29" t="e">
        <f t="shared" si="160"/>
        <v>#REF!</v>
      </c>
      <c r="KFD247" s="29" t="e">
        <f t="shared" si="160"/>
        <v>#REF!</v>
      </c>
      <c r="KFE247" s="29" t="e">
        <f t="shared" si="160"/>
        <v>#REF!</v>
      </c>
      <c r="KFF247" s="29" t="e">
        <f t="shared" si="160"/>
        <v>#REF!</v>
      </c>
      <c r="KFG247" s="29" t="e">
        <f t="shared" si="160"/>
        <v>#REF!</v>
      </c>
      <c r="KFH247" s="29" t="e">
        <f t="shared" si="160"/>
        <v>#REF!</v>
      </c>
      <c r="KFI247" s="29" t="e">
        <f t="shared" si="160"/>
        <v>#REF!</v>
      </c>
      <c r="KFJ247" s="29" t="e">
        <f t="shared" si="160"/>
        <v>#REF!</v>
      </c>
      <c r="KFK247" s="29" t="e">
        <f t="shared" si="160"/>
        <v>#REF!</v>
      </c>
      <c r="KFL247" s="29" t="e">
        <f t="shared" si="160"/>
        <v>#REF!</v>
      </c>
      <c r="KFM247" s="29" t="e">
        <f t="shared" si="160"/>
        <v>#REF!</v>
      </c>
      <c r="KFN247" s="29" t="e">
        <f t="shared" si="160"/>
        <v>#REF!</v>
      </c>
      <c r="KFO247" s="29" t="e">
        <f t="shared" si="160"/>
        <v>#REF!</v>
      </c>
      <c r="KFP247" s="29" t="e">
        <f t="shared" si="160"/>
        <v>#REF!</v>
      </c>
      <c r="KFQ247" s="29" t="e">
        <f t="shared" si="160"/>
        <v>#REF!</v>
      </c>
      <c r="KFR247" s="29" t="e">
        <f t="shared" si="160"/>
        <v>#REF!</v>
      </c>
      <c r="KFS247" s="29" t="e">
        <f t="shared" si="160"/>
        <v>#REF!</v>
      </c>
      <c r="KFT247" s="29" t="e">
        <f t="shared" si="160"/>
        <v>#REF!</v>
      </c>
      <c r="KFU247" s="29" t="e">
        <f t="shared" si="160"/>
        <v>#REF!</v>
      </c>
      <c r="KFV247" s="29" t="e">
        <f t="shared" si="160"/>
        <v>#REF!</v>
      </c>
      <c r="KFW247" s="29" t="e">
        <f t="shared" si="160"/>
        <v>#REF!</v>
      </c>
      <c r="KFX247" s="29" t="e">
        <f t="shared" si="160"/>
        <v>#REF!</v>
      </c>
      <c r="KFY247" s="29" t="e">
        <f t="shared" si="160"/>
        <v>#REF!</v>
      </c>
      <c r="KFZ247" s="29" t="e">
        <f t="shared" si="160"/>
        <v>#REF!</v>
      </c>
      <c r="KGA247" s="29" t="e">
        <f t="shared" si="160"/>
        <v>#REF!</v>
      </c>
      <c r="KGB247" s="29" t="e">
        <f t="shared" si="160"/>
        <v>#REF!</v>
      </c>
      <c r="KGC247" s="29" t="e">
        <f t="shared" si="160"/>
        <v>#REF!</v>
      </c>
      <c r="KGD247" s="29" t="e">
        <f t="shared" si="160"/>
        <v>#REF!</v>
      </c>
      <c r="KGE247" s="29" t="e">
        <f t="shared" si="160"/>
        <v>#REF!</v>
      </c>
      <c r="KGF247" s="29" t="e">
        <f t="shared" si="160"/>
        <v>#REF!</v>
      </c>
      <c r="KGG247" s="29" t="e">
        <f t="shared" si="160"/>
        <v>#REF!</v>
      </c>
      <c r="KGH247" s="29" t="e">
        <f t="shared" si="160"/>
        <v>#REF!</v>
      </c>
      <c r="KGI247" s="29" t="e">
        <f t="shared" si="160"/>
        <v>#REF!</v>
      </c>
      <c r="KGJ247" s="29" t="e">
        <f t="shared" si="160"/>
        <v>#REF!</v>
      </c>
      <c r="KGK247" s="29" t="e">
        <f t="shared" si="160"/>
        <v>#REF!</v>
      </c>
      <c r="KGL247" s="29" t="e">
        <f t="shared" si="160"/>
        <v>#REF!</v>
      </c>
      <c r="KGM247" s="29" t="e">
        <f t="shared" si="160"/>
        <v>#REF!</v>
      </c>
      <c r="KGN247" s="29" t="e">
        <f t="shared" si="160"/>
        <v>#REF!</v>
      </c>
      <c r="KGO247" s="29" t="e">
        <f t="shared" ref="KGO247:KIZ247" si="161">KGS247&amp;KGT247</f>
        <v>#REF!</v>
      </c>
      <c r="KGP247" s="29" t="e">
        <f t="shared" si="161"/>
        <v>#REF!</v>
      </c>
      <c r="KGQ247" s="29" t="e">
        <f t="shared" si="161"/>
        <v>#REF!</v>
      </c>
      <c r="KGR247" s="29" t="e">
        <f t="shared" si="161"/>
        <v>#REF!</v>
      </c>
      <c r="KGS247" s="29" t="e">
        <f t="shared" si="161"/>
        <v>#REF!</v>
      </c>
      <c r="KGT247" s="29" t="e">
        <f t="shared" si="161"/>
        <v>#REF!</v>
      </c>
      <c r="KGU247" s="29" t="e">
        <f t="shared" si="161"/>
        <v>#REF!</v>
      </c>
      <c r="KGV247" s="29" t="e">
        <f t="shared" si="161"/>
        <v>#REF!</v>
      </c>
      <c r="KGW247" s="29" t="e">
        <f t="shared" si="161"/>
        <v>#REF!</v>
      </c>
      <c r="KGX247" s="29" t="e">
        <f t="shared" si="161"/>
        <v>#REF!</v>
      </c>
      <c r="KGY247" s="29" t="e">
        <f t="shared" si="161"/>
        <v>#REF!</v>
      </c>
      <c r="KGZ247" s="29" t="e">
        <f t="shared" si="161"/>
        <v>#REF!</v>
      </c>
      <c r="KHA247" s="29" t="e">
        <f t="shared" si="161"/>
        <v>#REF!</v>
      </c>
      <c r="KHB247" s="29" t="e">
        <f t="shared" si="161"/>
        <v>#REF!</v>
      </c>
      <c r="KHC247" s="29" t="e">
        <f t="shared" si="161"/>
        <v>#REF!</v>
      </c>
      <c r="KHD247" s="29" t="e">
        <f t="shared" si="161"/>
        <v>#REF!</v>
      </c>
      <c r="KHE247" s="29" t="e">
        <f t="shared" si="161"/>
        <v>#REF!</v>
      </c>
      <c r="KHF247" s="29" t="e">
        <f t="shared" si="161"/>
        <v>#REF!</v>
      </c>
      <c r="KHG247" s="29" t="e">
        <f t="shared" si="161"/>
        <v>#REF!</v>
      </c>
      <c r="KHH247" s="29" t="e">
        <f t="shared" si="161"/>
        <v>#REF!</v>
      </c>
      <c r="KHI247" s="29" t="e">
        <f t="shared" si="161"/>
        <v>#REF!</v>
      </c>
      <c r="KHJ247" s="29" t="e">
        <f t="shared" si="161"/>
        <v>#REF!</v>
      </c>
      <c r="KHK247" s="29" t="e">
        <f t="shared" si="161"/>
        <v>#REF!</v>
      </c>
      <c r="KHL247" s="29" t="e">
        <f t="shared" si="161"/>
        <v>#REF!</v>
      </c>
      <c r="KHM247" s="29" t="e">
        <f t="shared" si="161"/>
        <v>#REF!</v>
      </c>
      <c r="KHN247" s="29" t="e">
        <f t="shared" si="161"/>
        <v>#REF!</v>
      </c>
      <c r="KHO247" s="29" t="e">
        <f t="shared" si="161"/>
        <v>#REF!</v>
      </c>
      <c r="KHP247" s="29" t="e">
        <f t="shared" si="161"/>
        <v>#REF!</v>
      </c>
      <c r="KHQ247" s="29" t="e">
        <f t="shared" si="161"/>
        <v>#REF!</v>
      </c>
      <c r="KHR247" s="29" t="e">
        <f t="shared" si="161"/>
        <v>#REF!</v>
      </c>
      <c r="KHS247" s="29" t="e">
        <f t="shared" si="161"/>
        <v>#REF!</v>
      </c>
      <c r="KHT247" s="29" t="e">
        <f t="shared" si="161"/>
        <v>#REF!</v>
      </c>
      <c r="KHU247" s="29" t="e">
        <f t="shared" si="161"/>
        <v>#REF!</v>
      </c>
      <c r="KHV247" s="29" t="e">
        <f t="shared" si="161"/>
        <v>#REF!</v>
      </c>
      <c r="KHW247" s="29" t="e">
        <f t="shared" si="161"/>
        <v>#REF!</v>
      </c>
      <c r="KHX247" s="29" t="e">
        <f t="shared" si="161"/>
        <v>#REF!</v>
      </c>
      <c r="KHY247" s="29" t="e">
        <f t="shared" si="161"/>
        <v>#REF!</v>
      </c>
      <c r="KHZ247" s="29" t="e">
        <f t="shared" si="161"/>
        <v>#REF!</v>
      </c>
      <c r="KIA247" s="29" t="e">
        <f t="shared" si="161"/>
        <v>#REF!</v>
      </c>
      <c r="KIB247" s="29" t="e">
        <f t="shared" si="161"/>
        <v>#REF!</v>
      </c>
      <c r="KIC247" s="29" t="e">
        <f t="shared" si="161"/>
        <v>#REF!</v>
      </c>
      <c r="KID247" s="29" t="e">
        <f t="shared" si="161"/>
        <v>#REF!</v>
      </c>
      <c r="KIE247" s="29" t="e">
        <f t="shared" si="161"/>
        <v>#REF!</v>
      </c>
      <c r="KIF247" s="29" t="e">
        <f t="shared" si="161"/>
        <v>#REF!</v>
      </c>
      <c r="KIG247" s="29" t="e">
        <f t="shared" si="161"/>
        <v>#REF!</v>
      </c>
      <c r="KIH247" s="29" t="e">
        <f t="shared" si="161"/>
        <v>#REF!</v>
      </c>
      <c r="KII247" s="29" t="e">
        <f t="shared" si="161"/>
        <v>#REF!</v>
      </c>
      <c r="KIJ247" s="29" t="e">
        <f t="shared" si="161"/>
        <v>#REF!</v>
      </c>
      <c r="KIK247" s="29" t="e">
        <f t="shared" si="161"/>
        <v>#REF!</v>
      </c>
      <c r="KIL247" s="29" t="e">
        <f t="shared" si="161"/>
        <v>#REF!</v>
      </c>
      <c r="KIM247" s="29" t="e">
        <f t="shared" si="161"/>
        <v>#REF!</v>
      </c>
      <c r="KIN247" s="29" t="e">
        <f t="shared" si="161"/>
        <v>#REF!</v>
      </c>
      <c r="KIO247" s="29" t="e">
        <f t="shared" si="161"/>
        <v>#REF!</v>
      </c>
      <c r="KIP247" s="29" t="e">
        <f t="shared" si="161"/>
        <v>#REF!</v>
      </c>
      <c r="KIQ247" s="29" t="e">
        <f t="shared" si="161"/>
        <v>#REF!</v>
      </c>
      <c r="KIR247" s="29" t="e">
        <f t="shared" si="161"/>
        <v>#REF!</v>
      </c>
      <c r="KIS247" s="29" t="e">
        <f t="shared" si="161"/>
        <v>#REF!</v>
      </c>
      <c r="KIT247" s="29" t="e">
        <f t="shared" si="161"/>
        <v>#REF!</v>
      </c>
      <c r="KIU247" s="29" t="e">
        <f t="shared" si="161"/>
        <v>#REF!</v>
      </c>
      <c r="KIV247" s="29" t="e">
        <f t="shared" si="161"/>
        <v>#REF!</v>
      </c>
      <c r="KIW247" s="29" t="e">
        <f t="shared" si="161"/>
        <v>#REF!</v>
      </c>
      <c r="KIX247" s="29" t="e">
        <f t="shared" si="161"/>
        <v>#REF!</v>
      </c>
      <c r="KIY247" s="29" t="e">
        <f t="shared" si="161"/>
        <v>#REF!</v>
      </c>
      <c r="KIZ247" s="29" t="e">
        <f t="shared" si="161"/>
        <v>#REF!</v>
      </c>
      <c r="KJA247" s="29" t="e">
        <f t="shared" ref="KJA247:KLL247" si="162">KJE247&amp;KJF247</f>
        <v>#REF!</v>
      </c>
      <c r="KJB247" s="29" t="e">
        <f t="shared" si="162"/>
        <v>#REF!</v>
      </c>
      <c r="KJC247" s="29" t="e">
        <f t="shared" si="162"/>
        <v>#REF!</v>
      </c>
      <c r="KJD247" s="29" t="e">
        <f t="shared" si="162"/>
        <v>#REF!</v>
      </c>
      <c r="KJE247" s="29" t="e">
        <f t="shared" si="162"/>
        <v>#REF!</v>
      </c>
      <c r="KJF247" s="29" t="e">
        <f t="shared" si="162"/>
        <v>#REF!</v>
      </c>
      <c r="KJG247" s="29" t="e">
        <f t="shared" si="162"/>
        <v>#REF!</v>
      </c>
      <c r="KJH247" s="29" t="e">
        <f t="shared" si="162"/>
        <v>#REF!</v>
      </c>
      <c r="KJI247" s="29" t="e">
        <f t="shared" si="162"/>
        <v>#REF!</v>
      </c>
      <c r="KJJ247" s="29" t="e">
        <f t="shared" si="162"/>
        <v>#REF!</v>
      </c>
      <c r="KJK247" s="29" t="e">
        <f t="shared" si="162"/>
        <v>#REF!</v>
      </c>
      <c r="KJL247" s="29" t="e">
        <f t="shared" si="162"/>
        <v>#REF!</v>
      </c>
      <c r="KJM247" s="29" t="e">
        <f t="shared" si="162"/>
        <v>#REF!</v>
      </c>
      <c r="KJN247" s="29" t="e">
        <f t="shared" si="162"/>
        <v>#REF!</v>
      </c>
      <c r="KJO247" s="29" t="e">
        <f t="shared" si="162"/>
        <v>#REF!</v>
      </c>
      <c r="KJP247" s="29" t="e">
        <f t="shared" si="162"/>
        <v>#REF!</v>
      </c>
      <c r="KJQ247" s="29" t="e">
        <f t="shared" si="162"/>
        <v>#REF!</v>
      </c>
      <c r="KJR247" s="29" t="e">
        <f t="shared" si="162"/>
        <v>#REF!</v>
      </c>
      <c r="KJS247" s="29" t="e">
        <f t="shared" si="162"/>
        <v>#REF!</v>
      </c>
      <c r="KJT247" s="29" t="e">
        <f t="shared" si="162"/>
        <v>#REF!</v>
      </c>
      <c r="KJU247" s="29" t="e">
        <f t="shared" si="162"/>
        <v>#REF!</v>
      </c>
      <c r="KJV247" s="29" t="e">
        <f t="shared" si="162"/>
        <v>#REF!</v>
      </c>
      <c r="KJW247" s="29" t="e">
        <f t="shared" si="162"/>
        <v>#REF!</v>
      </c>
      <c r="KJX247" s="29" t="e">
        <f t="shared" si="162"/>
        <v>#REF!</v>
      </c>
      <c r="KJY247" s="29" t="e">
        <f t="shared" si="162"/>
        <v>#REF!</v>
      </c>
      <c r="KJZ247" s="29" t="e">
        <f t="shared" si="162"/>
        <v>#REF!</v>
      </c>
      <c r="KKA247" s="29" t="e">
        <f t="shared" si="162"/>
        <v>#REF!</v>
      </c>
      <c r="KKB247" s="29" t="e">
        <f t="shared" si="162"/>
        <v>#REF!</v>
      </c>
      <c r="KKC247" s="29" t="e">
        <f t="shared" si="162"/>
        <v>#REF!</v>
      </c>
      <c r="KKD247" s="29" t="e">
        <f t="shared" si="162"/>
        <v>#REF!</v>
      </c>
      <c r="KKE247" s="29" t="e">
        <f t="shared" si="162"/>
        <v>#REF!</v>
      </c>
      <c r="KKF247" s="29" t="e">
        <f t="shared" si="162"/>
        <v>#REF!</v>
      </c>
      <c r="KKG247" s="29" t="e">
        <f t="shared" si="162"/>
        <v>#REF!</v>
      </c>
      <c r="KKH247" s="29" t="e">
        <f t="shared" si="162"/>
        <v>#REF!</v>
      </c>
      <c r="KKI247" s="29" t="e">
        <f t="shared" si="162"/>
        <v>#REF!</v>
      </c>
      <c r="KKJ247" s="29" t="e">
        <f t="shared" si="162"/>
        <v>#REF!</v>
      </c>
      <c r="KKK247" s="29" t="e">
        <f t="shared" si="162"/>
        <v>#REF!</v>
      </c>
      <c r="KKL247" s="29" t="e">
        <f t="shared" si="162"/>
        <v>#REF!</v>
      </c>
      <c r="KKM247" s="29" t="e">
        <f t="shared" si="162"/>
        <v>#REF!</v>
      </c>
      <c r="KKN247" s="29" t="e">
        <f t="shared" si="162"/>
        <v>#REF!</v>
      </c>
      <c r="KKO247" s="29" t="e">
        <f t="shared" si="162"/>
        <v>#REF!</v>
      </c>
      <c r="KKP247" s="29" t="e">
        <f t="shared" si="162"/>
        <v>#REF!</v>
      </c>
      <c r="KKQ247" s="29" t="e">
        <f t="shared" si="162"/>
        <v>#REF!</v>
      </c>
      <c r="KKR247" s="29" t="e">
        <f t="shared" si="162"/>
        <v>#REF!</v>
      </c>
      <c r="KKS247" s="29" t="e">
        <f t="shared" si="162"/>
        <v>#REF!</v>
      </c>
      <c r="KKT247" s="29" t="e">
        <f t="shared" si="162"/>
        <v>#REF!</v>
      </c>
      <c r="KKU247" s="29" t="e">
        <f t="shared" si="162"/>
        <v>#REF!</v>
      </c>
      <c r="KKV247" s="29" t="e">
        <f t="shared" si="162"/>
        <v>#REF!</v>
      </c>
      <c r="KKW247" s="29" t="e">
        <f t="shared" si="162"/>
        <v>#REF!</v>
      </c>
      <c r="KKX247" s="29" t="e">
        <f t="shared" si="162"/>
        <v>#REF!</v>
      </c>
      <c r="KKY247" s="29" t="e">
        <f t="shared" si="162"/>
        <v>#REF!</v>
      </c>
      <c r="KKZ247" s="29" t="e">
        <f t="shared" si="162"/>
        <v>#REF!</v>
      </c>
      <c r="KLA247" s="29" t="e">
        <f t="shared" si="162"/>
        <v>#REF!</v>
      </c>
      <c r="KLB247" s="29" t="e">
        <f t="shared" si="162"/>
        <v>#REF!</v>
      </c>
      <c r="KLC247" s="29" t="e">
        <f t="shared" si="162"/>
        <v>#REF!</v>
      </c>
      <c r="KLD247" s="29" t="e">
        <f t="shared" si="162"/>
        <v>#REF!</v>
      </c>
      <c r="KLE247" s="29" t="e">
        <f t="shared" si="162"/>
        <v>#REF!</v>
      </c>
      <c r="KLF247" s="29" t="e">
        <f t="shared" si="162"/>
        <v>#REF!</v>
      </c>
      <c r="KLG247" s="29" t="e">
        <f t="shared" si="162"/>
        <v>#REF!</v>
      </c>
      <c r="KLH247" s="29" t="e">
        <f t="shared" si="162"/>
        <v>#REF!</v>
      </c>
      <c r="KLI247" s="29" t="e">
        <f t="shared" si="162"/>
        <v>#REF!</v>
      </c>
      <c r="KLJ247" s="29" t="e">
        <f t="shared" si="162"/>
        <v>#REF!</v>
      </c>
      <c r="KLK247" s="29" t="e">
        <f t="shared" si="162"/>
        <v>#REF!</v>
      </c>
      <c r="KLL247" s="29" t="e">
        <f t="shared" si="162"/>
        <v>#REF!</v>
      </c>
      <c r="KLM247" s="29" t="e">
        <f t="shared" ref="KLM247:KNX247" si="163">KLQ247&amp;KLR247</f>
        <v>#REF!</v>
      </c>
      <c r="KLN247" s="29" t="e">
        <f t="shared" si="163"/>
        <v>#REF!</v>
      </c>
      <c r="KLO247" s="29" t="e">
        <f t="shared" si="163"/>
        <v>#REF!</v>
      </c>
      <c r="KLP247" s="29" t="e">
        <f t="shared" si="163"/>
        <v>#REF!</v>
      </c>
      <c r="KLQ247" s="29" t="e">
        <f t="shared" si="163"/>
        <v>#REF!</v>
      </c>
      <c r="KLR247" s="29" t="e">
        <f t="shared" si="163"/>
        <v>#REF!</v>
      </c>
      <c r="KLS247" s="29" t="e">
        <f t="shared" si="163"/>
        <v>#REF!</v>
      </c>
      <c r="KLT247" s="29" t="e">
        <f t="shared" si="163"/>
        <v>#REF!</v>
      </c>
      <c r="KLU247" s="29" t="e">
        <f t="shared" si="163"/>
        <v>#REF!</v>
      </c>
      <c r="KLV247" s="29" t="e">
        <f t="shared" si="163"/>
        <v>#REF!</v>
      </c>
      <c r="KLW247" s="29" t="e">
        <f t="shared" si="163"/>
        <v>#REF!</v>
      </c>
      <c r="KLX247" s="29" t="e">
        <f t="shared" si="163"/>
        <v>#REF!</v>
      </c>
      <c r="KLY247" s="29" t="e">
        <f t="shared" si="163"/>
        <v>#REF!</v>
      </c>
      <c r="KLZ247" s="29" t="e">
        <f t="shared" si="163"/>
        <v>#REF!</v>
      </c>
      <c r="KMA247" s="29" t="e">
        <f t="shared" si="163"/>
        <v>#REF!</v>
      </c>
      <c r="KMB247" s="29" t="e">
        <f t="shared" si="163"/>
        <v>#REF!</v>
      </c>
      <c r="KMC247" s="29" t="e">
        <f t="shared" si="163"/>
        <v>#REF!</v>
      </c>
      <c r="KMD247" s="29" t="e">
        <f t="shared" si="163"/>
        <v>#REF!</v>
      </c>
      <c r="KME247" s="29" t="e">
        <f t="shared" si="163"/>
        <v>#REF!</v>
      </c>
      <c r="KMF247" s="29" t="e">
        <f t="shared" si="163"/>
        <v>#REF!</v>
      </c>
      <c r="KMG247" s="29" t="e">
        <f t="shared" si="163"/>
        <v>#REF!</v>
      </c>
      <c r="KMH247" s="29" t="e">
        <f t="shared" si="163"/>
        <v>#REF!</v>
      </c>
      <c r="KMI247" s="29" t="e">
        <f t="shared" si="163"/>
        <v>#REF!</v>
      </c>
      <c r="KMJ247" s="29" t="e">
        <f t="shared" si="163"/>
        <v>#REF!</v>
      </c>
      <c r="KMK247" s="29" t="e">
        <f t="shared" si="163"/>
        <v>#REF!</v>
      </c>
      <c r="KML247" s="29" t="e">
        <f t="shared" si="163"/>
        <v>#REF!</v>
      </c>
      <c r="KMM247" s="29" t="e">
        <f t="shared" si="163"/>
        <v>#REF!</v>
      </c>
      <c r="KMN247" s="29" t="e">
        <f t="shared" si="163"/>
        <v>#REF!</v>
      </c>
      <c r="KMO247" s="29" t="e">
        <f t="shared" si="163"/>
        <v>#REF!</v>
      </c>
      <c r="KMP247" s="29" t="e">
        <f t="shared" si="163"/>
        <v>#REF!</v>
      </c>
      <c r="KMQ247" s="29" t="e">
        <f t="shared" si="163"/>
        <v>#REF!</v>
      </c>
      <c r="KMR247" s="29" t="e">
        <f t="shared" si="163"/>
        <v>#REF!</v>
      </c>
      <c r="KMS247" s="29" t="e">
        <f t="shared" si="163"/>
        <v>#REF!</v>
      </c>
      <c r="KMT247" s="29" t="e">
        <f t="shared" si="163"/>
        <v>#REF!</v>
      </c>
      <c r="KMU247" s="29" t="e">
        <f t="shared" si="163"/>
        <v>#REF!</v>
      </c>
      <c r="KMV247" s="29" t="e">
        <f t="shared" si="163"/>
        <v>#REF!</v>
      </c>
      <c r="KMW247" s="29" t="e">
        <f t="shared" si="163"/>
        <v>#REF!</v>
      </c>
      <c r="KMX247" s="29" t="e">
        <f t="shared" si="163"/>
        <v>#REF!</v>
      </c>
      <c r="KMY247" s="29" t="e">
        <f t="shared" si="163"/>
        <v>#REF!</v>
      </c>
      <c r="KMZ247" s="29" t="e">
        <f t="shared" si="163"/>
        <v>#REF!</v>
      </c>
      <c r="KNA247" s="29" t="e">
        <f t="shared" si="163"/>
        <v>#REF!</v>
      </c>
      <c r="KNB247" s="29" t="e">
        <f t="shared" si="163"/>
        <v>#REF!</v>
      </c>
      <c r="KNC247" s="29" t="e">
        <f t="shared" si="163"/>
        <v>#REF!</v>
      </c>
      <c r="KND247" s="29" t="e">
        <f t="shared" si="163"/>
        <v>#REF!</v>
      </c>
      <c r="KNE247" s="29" t="e">
        <f t="shared" si="163"/>
        <v>#REF!</v>
      </c>
      <c r="KNF247" s="29" t="e">
        <f t="shared" si="163"/>
        <v>#REF!</v>
      </c>
      <c r="KNG247" s="29" t="e">
        <f t="shared" si="163"/>
        <v>#REF!</v>
      </c>
      <c r="KNH247" s="29" t="e">
        <f t="shared" si="163"/>
        <v>#REF!</v>
      </c>
      <c r="KNI247" s="29" t="e">
        <f t="shared" si="163"/>
        <v>#REF!</v>
      </c>
      <c r="KNJ247" s="29" t="e">
        <f t="shared" si="163"/>
        <v>#REF!</v>
      </c>
      <c r="KNK247" s="29" t="e">
        <f t="shared" si="163"/>
        <v>#REF!</v>
      </c>
      <c r="KNL247" s="29" t="e">
        <f t="shared" si="163"/>
        <v>#REF!</v>
      </c>
      <c r="KNM247" s="29" t="e">
        <f t="shared" si="163"/>
        <v>#REF!</v>
      </c>
      <c r="KNN247" s="29" t="e">
        <f t="shared" si="163"/>
        <v>#REF!</v>
      </c>
      <c r="KNO247" s="29" t="e">
        <f t="shared" si="163"/>
        <v>#REF!</v>
      </c>
      <c r="KNP247" s="29" t="e">
        <f t="shared" si="163"/>
        <v>#REF!</v>
      </c>
      <c r="KNQ247" s="29" t="e">
        <f t="shared" si="163"/>
        <v>#REF!</v>
      </c>
      <c r="KNR247" s="29" t="e">
        <f t="shared" si="163"/>
        <v>#REF!</v>
      </c>
      <c r="KNS247" s="29" t="e">
        <f t="shared" si="163"/>
        <v>#REF!</v>
      </c>
      <c r="KNT247" s="29" t="e">
        <f t="shared" si="163"/>
        <v>#REF!</v>
      </c>
      <c r="KNU247" s="29" t="e">
        <f t="shared" si="163"/>
        <v>#REF!</v>
      </c>
      <c r="KNV247" s="29" t="e">
        <f t="shared" si="163"/>
        <v>#REF!</v>
      </c>
      <c r="KNW247" s="29" t="e">
        <f t="shared" si="163"/>
        <v>#REF!</v>
      </c>
      <c r="KNX247" s="29" t="e">
        <f t="shared" si="163"/>
        <v>#REF!</v>
      </c>
      <c r="KNY247" s="29" t="e">
        <f t="shared" ref="KNY247:KQJ247" si="164">KOC247&amp;KOD247</f>
        <v>#REF!</v>
      </c>
      <c r="KNZ247" s="29" t="e">
        <f t="shared" si="164"/>
        <v>#REF!</v>
      </c>
      <c r="KOA247" s="29" t="e">
        <f t="shared" si="164"/>
        <v>#REF!</v>
      </c>
      <c r="KOB247" s="29" t="e">
        <f t="shared" si="164"/>
        <v>#REF!</v>
      </c>
      <c r="KOC247" s="29" t="e">
        <f t="shared" si="164"/>
        <v>#REF!</v>
      </c>
      <c r="KOD247" s="29" t="e">
        <f t="shared" si="164"/>
        <v>#REF!</v>
      </c>
      <c r="KOE247" s="29" t="e">
        <f t="shared" si="164"/>
        <v>#REF!</v>
      </c>
      <c r="KOF247" s="29" t="e">
        <f t="shared" si="164"/>
        <v>#REF!</v>
      </c>
      <c r="KOG247" s="29" t="e">
        <f t="shared" si="164"/>
        <v>#REF!</v>
      </c>
      <c r="KOH247" s="29" t="e">
        <f t="shared" si="164"/>
        <v>#REF!</v>
      </c>
      <c r="KOI247" s="29" t="e">
        <f t="shared" si="164"/>
        <v>#REF!</v>
      </c>
      <c r="KOJ247" s="29" t="e">
        <f t="shared" si="164"/>
        <v>#REF!</v>
      </c>
      <c r="KOK247" s="29" t="e">
        <f t="shared" si="164"/>
        <v>#REF!</v>
      </c>
      <c r="KOL247" s="29" t="e">
        <f t="shared" si="164"/>
        <v>#REF!</v>
      </c>
      <c r="KOM247" s="29" t="e">
        <f t="shared" si="164"/>
        <v>#REF!</v>
      </c>
      <c r="KON247" s="29" t="e">
        <f t="shared" si="164"/>
        <v>#REF!</v>
      </c>
      <c r="KOO247" s="29" t="e">
        <f t="shared" si="164"/>
        <v>#REF!</v>
      </c>
      <c r="KOP247" s="29" t="e">
        <f t="shared" si="164"/>
        <v>#REF!</v>
      </c>
      <c r="KOQ247" s="29" t="e">
        <f t="shared" si="164"/>
        <v>#REF!</v>
      </c>
      <c r="KOR247" s="29" t="e">
        <f t="shared" si="164"/>
        <v>#REF!</v>
      </c>
      <c r="KOS247" s="29" t="e">
        <f t="shared" si="164"/>
        <v>#REF!</v>
      </c>
      <c r="KOT247" s="29" t="e">
        <f t="shared" si="164"/>
        <v>#REF!</v>
      </c>
      <c r="KOU247" s="29" t="e">
        <f t="shared" si="164"/>
        <v>#REF!</v>
      </c>
      <c r="KOV247" s="29" t="e">
        <f t="shared" si="164"/>
        <v>#REF!</v>
      </c>
      <c r="KOW247" s="29" t="e">
        <f t="shared" si="164"/>
        <v>#REF!</v>
      </c>
      <c r="KOX247" s="29" t="e">
        <f t="shared" si="164"/>
        <v>#REF!</v>
      </c>
      <c r="KOY247" s="29" t="e">
        <f t="shared" si="164"/>
        <v>#REF!</v>
      </c>
      <c r="KOZ247" s="29" t="e">
        <f t="shared" si="164"/>
        <v>#REF!</v>
      </c>
      <c r="KPA247" s="29" t="e">
        <f t="shared" si="164"/>
        <v>#REF!</v>
      </c>
      <c r="KPB247" s="29" t="e">
        <f t="shared" si="164"/>
        <v>#REF!</v>
      </c>
      <c r="KPC247" s="29" t="e">
        <f t="shared" si="164"/>
        <v>#REF!</v>
      </c>
      <c r="KPD247" s="29" t="e">
        <f t="shared" si="164"/>
        <v>#REF!</v>
      </c>
      <c r="KPE247" s="29" t="e">
        <f t="shared" si="164"/>
        <v>#REF!</v>
      </c>
      <c r="KPF247" s="29" t="e">
        <f t="shared" si="164"/>
        <v>#REF!</v>
      </c>
      <c r="KPG247" s="29" t="e">
        <f t="shared" si="164"/>
        <v>#REF!</v>
      </c>
      <c r="KPH247" s="29" t="e">
        <f t="shared" si="164"/>
        <v>#REF!</v>
      </c>
      <c r="KPI247" s="29" t="e">
        <f t="shared" si="164"/>
        <v>#REF!</v>
      </c>
      <c r="KPJ247" s="29" t="e">
        <f t="shared" si="164"/>
        <v>#REF!</v>
      </c>
      <c r="KPK247" s="29" t="e">
        <f t="shared" si="164"/>
        <v>#REF!</v>
      </c>
      <c r="KPL247" s="29" t="e">
        <f t="shared" si="164"/>
        <v>#REF!</v>
      </c>
      <c r="KPM247" s="29" t="e">
        <f t="shared" si="164"/>
        <v>#REF!</v>
      </c>
      <c r="KPN247" s="29" t="e">
        <f t="shared" si="164"/>
        <v>#REF!</v>
      </c>
      <c r="KPO247" s="29" t="e">
        <f t="shared" si="164"/>
        <v>#REF!</v>
      </c>
      <c r="KPP247" s="29" t="e">
        <f t="shared" si="164"/>
        <v>#REF!</v>
      </c>
      <c r="KPQ247" s="29" t="e">
        <f t="shared" si="164"/>
        <v>#REF!</v>
      </c>
      <c r="KPR247" s="29" t="e">
        <f t="shared" si="164"/>
        <v>#REF!</v>
      </c>
      <c r="KPS247" s="29" t="e">
        <f t="shared" si="164"/>
        <v>#REF!</v>
      </c>
      <c r="KPT247" s="29" t="e">
        <f t="shared" si="164"/>
        <v>#REF!</v>
      </c>
      <c r="KPU247" s="29" t="e">
        <f t="shared" si="164"/>
        <v>#REF!</v>
      </c>
      <c r="KPV247" s="29" t="e">
        <f t="shared" si="164"/>
        <v>#REF!</v>
      </c>
      <c r="KPW247" s="29" t="e">
        <f t="shared" si="164"/>
        <v>#REF!</v>
      </c>
      <c r="KPX247" s="29" t="e">
        <f t="shared" si="164"/>
        <v>#REF!</v>
      </c>
      <c r="KPY247" s="29" t="e">
        <f t="shared" si="164"/>
        <v>#REF!</v>
      </c>
      <c r="KPZ247" s="29" t="e">
        <f t="shared" si="164"/>
        <v>#REF!</v>
      </c>
      <c r="KQA247" s="29" t="e">
        <f t="shared" si="164"/>
        <v>#REF!</v>
      </c>
      <c r="KQB247" s="29" t="e">
        <f t="shared" si="164"/>
        <v>#REF!</v>
      </c>
      <c r="KQC247" s="29" t="e">
        <f t="shared" si="164"/>
        <v>#REF!</v>
      </c>
      <c r="KQD247" s="29" t="e">
        <f t="shared" si="164"/>
        <v>#REF!</v>
      </c>
      <c r="KQE247" s="29" t="e">
        <f t="shared" si="164"/>
        <v>#REF!</v>
      </c>
      <c r="KQF247" s="29" t="e">
        <f t="shared" si="164"/>
        <v>#REF!</v>
      </c>
      <c r="KQG247" s="29" t="e">
        <f t="shared" si="164"/>
        <v>#REF!</v>
      </c>
      <c r="KQH247" s="29" t="e">
        <f t="shared" si="164"/>
        <v>#REF!</v>
      </c>
      <c r="KQI247" s="29" t="e">
        <f t="shared" si="164"/>
        <v>#REF!</v>
      </c>
      <c r="KQJ247" s="29" t="e">
        <f t="shared" si="164"/>
        <v>#REF!</v>
      </c>
      <c r="KQK247" s="29" t="e">
        <f t="shared" ref="KQK247:KSV247" si="165">KQO247&amp;KQP247</f>
        <v>#REF!</v>
      </c>
      <c r="KQL247" s="29" t="e">
        <f t="shared" si="165"/>
        <v>#REF!</v>
      </c>
      <c r="KQM247" s="29" t="e">
        <f t="shared" si="165"/>
        <v>#REF!</v>
      </c>
      <c r="KQN247" s="29" t="e">
        <f t="shared" si="165"/>
        <v>#REF!</v>
      </c>
      <c r="KQO247" s="29" t="e">
        <f t="shared" si="165"/>
        <v>#REF!</v>
      </c>
      <c r="KQP247" s="29" t="e">
        <f t="shared" si="165"/>
        <v>#REF!</v>
      </c>
      <c r="KQQ247" s="29" t="e">
        <f t="shared" si="165"/>
        <v>#REF!</v>
      </c>
      <c r="KQR247" s="29" t="e">
        <f t="shared" si="165"/>
        <v>#REF!</v>
      </c>
      <c r="KQS247" s="29" t="e">
        <f t="shared" si="165"/>
        <v>#REF!</v>
      </c>
      <c r="KQT247" s="29" t="e">
        <f t="shared" si="165"/>
        <v>#REF!</v>
      </c>
      <c r="KQU247" s="29" t="e">
        <f t="shared" si="165"/>
        <v>#REF!</v>
      </c>
      <c r="KQV247" s="29" t="e">
        <f t="shared" si="165"/>
        <v>#REF!</v>
      </c>
      <c r="KQW247" s="29" t="e">
        <f t="shared" si="165"/>
        <v>#REF!</v>
      </c>
      <c r="KQX247" s="29" t="e">
        <f t="shared" si="165"/>
        <v>#REF!</v>
      </c>
      <c r="KQY247" s="29" t="e">
        <f t="shared" si="165"/>
        <v>#REF!</v>
      </c>
      <c r="KQZ247" s="29" t="e">
        <f t="shared" si="165"/>
        <v>#REF!</v>
      </c>
      <c r="KRA247" s="29" t="e">
        <f t="shared" si="165"/>
        <v>#REF!</v>
      </c>
      <c r="KRB247" s="29" t="e">
        <f t="shared" si="165"/>
        <v>#REF!</v>
      </c>
      <c r="KRC247" s="29" t="e">
        <f t="shared" si="165"/>
        <v>#REF!</v>
      </c>
      <c r="KRD247" s="29" t="e">
        <f t="shared" si="165"/>
        <v>#REF!</v>
      </c>
      <c r="KRE247" s="29" t="e">
        <f t="shared" si="165"/>
        <v>#REF!</v>
      </c>
      <c r="KRF247" s="29" t="e">
        <f t="shared" si="165"/>
        <v>#REF!</v>
      </c>
      <c r="KRG247" s="29" t="e">
        <f t="shared" si="165"/>
        <v>#REF!</v>
      </c>
      <c r="KRH247" s="29" t="e">
        <f t="shared" si="165"/>
        <v>#REF!</v>
      </c>
      <c r="KRI247" s="29" t="e">
        <f t="shared" si="165"/>
        <v>#REF!</v>
      </c>
      <c r="KRJ247" s="29" t="e">
        <f t="shared" si="165"/>
        <v>#REF!</v>
      </c>
      <c r="KRK247" s="29" t="e">
        <f t="shared" si="165"/>
        <v>#REF!</v>
      </c>
      <c r="KRL247" s="29" t="e">
        <f t="shared" si="165"/>
        <v>#REF!</v>
      </c>
      <c r="KRM247" s="29" t="e">
        <f t="shared" si="165"/>
        <v>#REF!</v>
      </c>
      <c r="KRN247" s="29" t="e">
        <f t="shared" si="165"/>
        <v>#REF!</v>
      </c>
      <c r="KRO247" s="29" t="e">
        <f t="shared" si="165"/>
        <v>#REF!</v>
      </c>
      <c r="KRP247" s="29" t="e">
        <f t="shared" si="165"/>
        <v>#REF!</v>
      </c>
      <c r="KRQ247" s="29" t="e">
        <f t="shared" si="165"/>
        <v>#REF!</v>
      </c>
      <c r="KRR247" s="29" t="e">
        <f t="shared" si="165"/>
        <v>#REF!</v>
      </c>
      <c r="KRS247" s="29" t="e">
        <f t="shared" si="165"/>
        <v>#REF!</v>
      </c>
      <c r="KRT247" s="29" t="e">
        <f t="shared" si="165"/>
        <v>#REF!</v>
      </c>
      <c r="KRU247" s="29" t="e">
        <f t="shared" si="165"/>
        <v>#REF!</v>
      </c>
      <c r="KRV247" s="29" t="e">
        <f t="shared" si="165"/>
        <v>#REF!</v>
      </c>
      <c r="KRW247" s="29" t="e">
        <f t="shared" si="165"/>
        <v>#REF!</v>
      </c>
      <c r="KRX247" s="29" t="e">
        <f t="shared" si="165"/>
        <v>#REF!</v>
      </c>
      <c r="KRY247" s="29" t="e">
        <f t="shared" si="165"/>
        <v>#REF!</v>
      </c>
      <c r="KRZ247" s="29" t="e">
        <f t="shared" si="165"/>
        <v>#REF!</v>
      </c>
      <c r="KSA247" s="29" t="e">
        <f t="shared" si="165"/>
        <v>#REF!</v>
      </c>
      <c r="KSB247" s="29" t="e">
        <f t="shared" si="165"/>
        <v>#REF!</v>
      </c>
      <c r="KSC247" s="29" t="e">
        <f t="shared" si="165"/>
        <v>#REF!</v>
      </c>
      <c r="KSD247" s="29" t="e">
        <f t="shared" si="165"/>
        <v>#REF!</v>
      </c>
      <c r="KSE247" s="29" t="e">
        <f t="shared" si="165"/>
        <v>#REF!</v>
      </c>
      <c r="KSF247" s="29" t="e">
        <f t="shared" si="165"/>
        <v>#REF!</v>
      </c>
      <c r="KSG247" s="29" t="e">
        <f t="shared" si="165"/>
        <v>#REF!</v>
      </c>
      <c r="KSH247" s="29" t="e">
        <f t="shared" si="165"/>
        <v>#REF!</v>
      </c>
      <c r="KSI247" s="29" t="e">
        <f t="shared" si="165"/>
        <v>#REF!</v>
      </c>
      <c r="KSJ247" s="29" t="e">
        <f t="shared" si="165"/>
        <v>#REF!</v>
      </c>
      <c r="KSK247" s="29" t="e">
        <f t="shared" si="165"/>
        <v>#REF!</v>
      </c>
      <c r="KSL247" s="29" t="e">
        <f t="shared" si="165"/>
        <v>#REF!</v>
      </c>
      <c r="KSM247" s="29" t="e">
        <f t="shared" si="165"/>
        <v>#REF!</v>
      </c>
      <c r="KSN247" s="29" t="e">
        <f t="shared" si="165"/>
        <v>#REF!</v>
      </c>
      <c r="KSO247" s="29" t="e">
        <f t="shared" si="165"/>
        <v>#REF!</v>
      </c>
      <c r="KSP247" s="29" t="e">
        <f t="shared" si="165"/>
        <v>#REF!</v>
      </c>
      <c r="KSQ247" s="29" t="e">
        <f t="shared" si="165"/>
        <v>#REF!</v>
      </c>
      <c r="KSR247" s="29" t="e">
        <f t="shared" si="165"/>
        <v>#REF!</v>
      </c>
      <c r="KSS247" s="29" t="e">
        <f t="shared" si="165"/>
        <v>#REF!</v>
      </c>
      <c r="KST247" s="29" t="e">
        <f t="shared" si="165"/>
        <v>#REF!</v>
      </c>
      <c r="KSU247" s="29" t="e">
        <f t="shared" si="165"/>
        <v>#REF!</v>
      </c>
      <c r="KSV247" s="29" t="e">
        <f t="shared" si="165"/>
        <v>#REF!</v>
      </c>
      <c r="KSW247" s="29" t="e">
        <f t="shared" ref="KSW247:KVH247" si="166">KTA247&amp;KTB247</f>
        <v>#REF!</v>
      </c>
      <c r="KSX247" s="29" t="e">
        <f t="shared" si="166"/>
        <v>#REF!</v>
      </c>
      <c r="KSY247" s="29" t="e">
        <f t="shared" si="166"/>
        <v>#REF!</v>
      </c>
      <c r="KSZ247" s="29" t="e">
        <f t="shared" si="166"/>
        <v>#REF!</v>
      </c>
      <c r="KTA247" s="29" t="e">
        <f t="shared" si="166"/>
        <v>#REF!</v>
      </c>
      <c r="KTB247" s="29" t="e">
        <f t="shared" si="166"/>
        <v>#REF!</v>
      </c>
      <c r="KTC247" s="29" t="e">
        <f t="shared" si="166"/>
        <v>#REF!</v>
      </c>
      <c r="KTD247" s="29" t="e">
        <f t="shared" si="166"/>
        <v>#REF!</v>
      </c>
      <c r="KTE247" s="29" t="e">
        <f t="shared" si="166"/>
        <v>#REF!</v>
      </c>
      <c r="KTF247" s="29" t="e">
        <f t="shared" si="166"/>
        <v>#REF!</v>
      </c>
      <c r="KTG247" s="29" t="e">
        <f t="shared" si="166"/>
        <v>#REF!</v>
      </c>
      <c r="KTH247" s="29" t="e">
        <f t="shared" si="166"/>
        <v>#REF!</v>
      </c>
      <c r="KTI247" s="29" t="e">
        <f t="shared" si="166"/>
        <v>#REF!</v>
      </c>
      <c r="KTJ247" s="29" t="e">
        <f t="shared" si="166"/>
        <v>#REF!</v>
      </c>
      <c r="KTK247" s="29" t="e">
        <f t="shared" si="166"/>
        <v>#REF!</v>
      </c>
      <c r="KTL247" s="29" t="e">
        <f t="shared" si="166"/>
        <v>#REF!</v>
      </c>
      <c r="KTM247" s="29" t="e">
        <f t="shared" si="166"/>
        <v>#REF!</v>
      </c>
      <c r="KTN247" s="29" t="e">
        <f t="shared" si="166"/>
        <v>#REF!</v>
      </c>
      <c r="KTO247" s="29" t="e">
        <f t="shared" si="166"/>
        <v>#REF!</v>
      </c>
      <c r="KTP247" s="29" t="e">
        <f t="shared" si="166"/>
        <v>#REF!</v>
      </c>
      <c r="KTQ247" s="29" t="e">
        <f t="shared" si="166"/>
        <v>#REF!</v>
      </c>
      <c r="KTR247" s="29" t="e">
        <f t="shared" si="166"/>
        <v>#REF!</v>
      </c>
      <c r="KTS247" s="29" t="e">
        <f t="shared" si="166"/>
        <v>#REF!</v>
      </c>
      <c r="KTT247" s="29" t="e">
        <f t="shared" si="166"/>
        <v>#REF!</v>
      </c>
      <c r="KTU247" s="29" t="e">
        <f t="shared" si="166"/>
        <v>#REF!</v>
      </c>
      <c r="KTV247" s="29" t="e">
        <f t="shared" si="166"/>
        <v>#REF!</v>
      </c>
      <c r="KTW247" s="29" t="e">
        <f t="shared" si="166"/>
        <v>#REF!</v>
      </c>
      <c r="KTX247" s="29" t="e">
        <f t="shared" si="166"/>
        <v>#REF!</v>
      </c>
      <c r="KTY247" s="29" t="e">
        <f t="shared" si="166"/>
        <v>#REF!</v>
      </c>
      <c r="KTZ247" s="29" t="e">
        <f t="shared" si="166"/>
        <v>#REF!</v>
      </c>
      <c r="KUA247" s="29" t="e">
        <f t="shared" si="166"/>
        <v>#REF!</v>
      </c>
      <c r="KUB247" s="29" t="e">
        <f t="shared" si="166"/>
        <v>#REF!</v>
      </c>
      <c r="KUC247" s="29" t="e">
        <f t="shared" si="166"/>
        <v>#REF!</v>
      </c>
      <c r="KUD247" s="29" t="e">
        <f t="shared" si="166"/>
        <v>#REF!</v>
      </c>
      <c r="KUE247" s="29" t="e">
        <f t="shared" si="166"/>
        <v>#REF!</v>
      </c>
      <c r="KUF247" s="29" t="e">
        <f t="shared" si="166"/>
        <v>#REF!</v>
      </c>
      <c r="KUG247" s="29" t="e">
        <f t="shared" si="166"/>
        <v>#REF!</v>
      </c>
      <c r="KUH247" s="29" t="e">
        <f t="shared" si="166"/>
        <v>#REF!</v>
      </c>
      <c r="KUI247" s="29" t="e">
        <f t="shared" si="166"/>
        <v>#REF!</v>
      </c>
      <c r="KUJ247" s="29" t="e">
        <f t="shared" si="166"/>
        <v>#REF!</v>
      </c>
      <c r="KUK247" s="29" t="e">
        <f t="shared" si="166"/>
        <v>#REF!</v>
      </c>
      <c r="KUL247" s="29" t="e">
        <f t="shared" si="166"/>
        <v>#REF!</v>
      </c>
      <c r="KUM247" s="29" t="e">
        <f t="shared" si="166"/>
        <v>#REF!</v>
      </c>
      <c r="KUN247" s="29" t="e">
        <f t="shared" si="166"/>
        <v>#REF!</v>
      </c>
      <c r="KUO247" s="29" t="e">
        <f t="shared" si="166"/>
        <v>#REF!</v>
      </c>
      <c r="KUP247" s="29" t="e">
        <f t="shared" si="166"/>
        <v>#REF!</v>
      </c>
      <c r="KUQ247" s="29" t="e">
        <f t="shared" si="166"/>
        <v>#REF!</v>
      </c>
      <c r="KUR247" s="29" t="e">
        <f t="shared" si="166"/>
        <v>#REF!</v>
      </c>
      <c r="KUS247" s="29" t="e">
        <f t="shared" si="166"/>
        <v>#REF!</v>
      </c>
      <c r="KUT247" s="29" t="e">
        <f t="shared" si="166"/>
        <v>#REF!</v>
      </c>
      <c r="KUU247" s="29" t="e">
        <f t="shared" si="166"/>
        <v>#REF!</v>
      </c>
      <c r="KUV247" s="29" t="e">
        <f t="shared" si="166"/>
        <v>#REF!</v>
      </c>
      <c r="KUW247" s="29" t="e">
        <f t="shared" si="166"/>
        <v>#REF!</v>
      </c>
      <c r="KUX247" s="29" t="e">
        <f t="shared" si="166"/>
        <v>#REF!</v>
      </c>
      <c r="KUY247" s="29" t="e">
        <f t="shared" si="166"/>
        <v>#REF!</v>
      </c>
      <c r="KUZ247" s="29" t="e">
        <f t="shared" si="166"/>
        <v>#REF!</v>
      </c>
      <c r="KVA247" s="29" t="e">
        <f t="shared" si="166"/>
        <v>#REF!</v>
      </c>
      <c r="KVB247" s="29" t="e">
        <f t="shared" si="166"/>
        <v>#REF!</v>
      </c>
      <c r="KVC247" s="29" t="e">
        <f t="shared" si="166"/>
        <v>#REF!</v>
      </c>
      <c r="KVD247" s="29" t="e">
        <f t="shared" si="166"/>
        <v>#REF!</v>
      </c>
      <c r="KVE247" s="29" t="e">
        <f t="shared" si="166"/>
        <v>#REF!</v>
      </c>
      <c r="KVF247" s="29" t="e">
        <f t="shared" si="166"/>
        <v>#REF!</v>
      </c>
      <c r="KVG247" s="29" t="e">
        <f t="shared" si="166"/>
        <v>#REF!</v>
      </c>
      <c r="KVH247" s="29" t="e">
        <f t="shared" si="166"/>
        <v>#REF!</v>
      </c>
      <c r="KVI247" s="29" t="e">
        <f t="shared" ref="KVI247:KXT247" si="167">KVM247&amp;KVN247</f>
        <v>#REF!</v>
      </c>
      <c r="KVJ247" s="29" t="e">
        <f t="shared" si="167"/>
        <v>#REF!</v>
      </c>
      <c r="KVK247" s="29" t="e">
        <f t="shared" si="167"/>
        <v>#REF!</v>
      </c>
      <c r="KVL247" s="29" t="e">
        <f t="shared" si="167"/>
        <v>#REF!</v>
      </c>
      <c r="KVM247" s="29" t="e">
        <f t="shared" si="167"/>
        <v>#REF!</v>
      </c>
      <c r="KVN247" s="29" t="e">
        <f t="shared" si="167"/>
        <v>#REF!</v>
      </c>
      <c r="KVO247" s="29" t="e">
        <f t="shared" si="167"/>
        <v>#REF!</v>
      </c>
      <c r="KVP247" s="29" t="e">
        <f t="shared" si="167"/>
        <v>#REF!</v>
      </c>
      <c r="KVQ247" s="29" t="e">
        <f t="shared" si="167"/>
        <v>#REF!</v>
      </c>
      <c r="KVR247" s="29" t="e">
        <f t="shared" si="167"/>
        <v>#REF!</v>
      </c>
      <c r="KVS247" s="29" t="e">
        <f t="shared" si="167"/>
        <v>#REF!</v>
      </c>
      <c r="KVT247" s="29" t="e">
        <f t="shared" si="167"/>
        <v>#REF!</v>
      </c>
      <c r="KVU247" s="29" t="e">
        <f t="shared" si="167"/>
        <v>#REF!</v>
      </c>
      <c r="KVV247" s="29" t="e">
        <f t="shared" si="167"/>
        <v>#REF!</v>
      </c>
      <c r="KVW247" s="29" t="e">
        <f t="shared" si="167"/>
        <v>#REF!</v>
      </c>
      <c r="KVX247" s="29" t="e">
        <f t="shared" si="167"/>
        <v>#REF!</v>
      </c>
      <c r="KVY247" s="29" t="e">
        <f t="shared" si="167"/>
        <v>#REF!</v>
      </c>
      <c r="KVZ247" s="29" t="e">
        <f t="shared" si="167"/>
        <v>#REF!</v>
      </c>
      <c r="KWA247" s="29" t="e">
        <f t="shared" si="167"/>
        <v>#REF!</v>
      </c>
      <c r="KWB247" s="29" t="e">
        <f t="shared" si="167"/>
        <v>#REF!</v>
      </c>
      <c r="KWC247" s="29" t="e">
        <f t="shared" si="167"/>
        <v>#REF!</v>
      </c>
      <c r="KWD247" s="29" t="e">
        <f t="shared" si="167"/>
        <v>#REF!</v>
      </c>
      <c r="KWE247" s="29" t="e">
        <f t="shared" si="167"/>
        <v>#REF!</v>
      </c>
      <c r="KWF247" s="29" t="e">
        <f t="shared" si="167"/>
        <v>#REF!</v>
      </c>
      <c r="KWG247" s="29" t="e">
        <f t="shared" si="167"/>
        <v>#REF!</v>
      </c>
      <c r="KWH247" s="29" t="e">
        <f t="shared" si="167"/>
        <v>#REF!</v>
      </c>
      <c r="KWI247" s="29" t="e">
        <f t="shared" si="167"/>
        <v>#REF!</v>
      </c>
      <c r="KWJ247" s="29" t="e">
        <f t="shared" si="167"/>
        <v>#REF!</v>
      </c>
      <c r="KWK247" s="29" t="e">
        <f t="shared" si="167"/>
        <v>#REF!</v>
      </c>
      <c r="KWL247" s="29" t="e">
        <f t="shared" si="167"/>
        <v>#REF!</v>
      </c>
      <c r="KWM247" s="29" t="e">
        <f t="shared" si="167"/>
        <v>#REF!</v>
      </c>
      <c r="KWN247" s="29" t="e">
        <f t="shared" si="167"/>
        <v>#REF!</v>
      </c>
      <c r="KWO247" s="29" t="e">
        <f t="shared" si="167"/>
        <v>#REF!</v>
      </c>
      <c r="KWP247" s="29" t="e">
        <f t="shared" si="167"/>
        <v>#REF!</v>
      </c>
      <c r="KWQ247" s="29" t="e">
        <f t="shared" si="167"/>
        <v>#REF!</v>
      </c>
      <c r="KWR247" s="29" t="e">
        <f t="shared" si="167"/>
        <v>#REF!</v>
      </c>
      <c r="KWS247" s="29" t="e">
        <f t="shared" si="167"/>
        <v>#REF!</v>
      </c>
      <c r="KWT247" s="29" t="e">
        <f t="shared" si="167"/>
        <v>#REF!</v>
      </c>
      <c r="KWU247" s="29" t="e">
        <f t="shared" si="167"/>
        <v>#REF!</v>
      </c>
      <c r="KWV247" s="29" t="e">
        <f t="shared" si="167"/>
        <v>#REF!</v>
      </c>
      <c r="KWW247" s="29" t="e">
        <f t="shared" si="167"/>
        <v>#REF!</v>
      </c>
      <c r="KWX247" s="29" t="e">
        <f t="shared" si="167"/>
        <v>#REF!</v>
      </c>
      <c r="KWY247" s="29" t="e">
        <f t="shared" si="167"/>
        <v>#REF!</v>
      </c>
      <c r="KWZ247" s="29" t="e">
        <f t="shared" si="167"/>
        <v>#REF!</v>
      </c>
      <c r="KXA247" s="29" t="e">
        <f t="shared" si="167"/>
        <v>#REF!</v>
      </c>
      <c r="KXB247" s="29" t="e">
        <f t="shared" si="167"/>
        <v>#REF!</v>
      </c>
      <c r="KXC247" s="29" t="e">
        <f t="shared" si="167"/>
        <v>#REF!</v>
      </c>
      <c r="KXD247" s="29" t="e">
        <f t="shared" si="167"/>
        <v>#REF!</v>
      </c>
      <c r="KXE247" s="29" t="e">
        <f t="shared" si="167"/>
        <v>#REF!</v>
      </c>
      <c r="KXF247" s="29" t="e">
        <f t="shared" si="167"/>
        <v>#REF!</v>
      </c>
      <c r="KXG247" s="29" t="e">
        <f t="shared" si="167"/>
        <v>#REF!</v>
      </c>
      <c r="KXH247" s="29" t="e">
        <f t="shared" si="167"/>
        <v>#REF!</v>
      </c>
      <c r="KXI247" s="29" t="e">
        <f t="shared" si="167"/>
        <v>#REF!</v>
      </c>
      <c r="KXJ247" s="29" t="e">
        <f t="shared" si="167"/>
        <v>#REF!</v>
      </c>
      <c r="KXK247" s="29" t="e">
        <f t="shared" si="167"/>
        <v>#REF!</v>
      </c>
      <c r="KXL247" s="29" t="e">
        <f t="shared" si="167"/>
        <v>#REF!</v>
      </c>
      <c r="KXM247" s="29" t="e">
        <f t="shared" si="167"/>
        <v>#REF!</v>
      </c>
      <c r="KXN247" s="29" t="e">
        <f t="shared" si="167"/>
        <v>#REF!</v>
      </c>
      <c r="KXO247" s="29" t="e">
        <f t="shared" si="167"/>
        <v>#REF!</v>
      </c>
      <c r="KXP247" s="29" t="e">
        <f t="shared" si="167"/>
        <v>#REF!</v>
      </c>
      <c r="KXQ247" s="29" t="e">
        <f t="shared" si="167"/>
        <v>#REF!</v>
      </c>
      <c r="KXR247" s="29" t="e">
        <f t="shared" si="167"/>
        <v>#REF!</v>
      </c>
      <c r="KXS247" s="29" t="e">
        <f t="shared" si="167"/>
        <v>#REF!</v>
      </c>
      <c r="KXT247" s="29" t="e">
        <f t="shared" si="167"/>
        <v>#REF!</v>
      </c>
      <c r="KXU247" s="29" t="e">
        <f t="shared" ref="KXU247:LAF247" si="168">KXY247&amp;KXZ247</f>
        <v>#REF!</v>
      </c>
      <c r="KXV247" s="29" t="e">
        <f t="shared" si="168"/>
        <v>#REF!</v>
      </c>
      <c r="KXW247" s="29" t="e">
        <f t="shared" si="168"/>
        <v>#REF!</v>
      </c>
      <c r="KXX247" s="29" t="e">
        <f t="shared" si="168"/>
        <v>#REF!</v>
      </c>
      <c r="KXY247" s="29" t="e">
        <f t="shared" si="168"/>
        <v>#REF!</v>
      </c>
      <c r="KXZ247" s="29" t="e">
        <f t="shared" si="168"/>
        <v>#REF!</v>
      </c>
      <c r="KYA247" s="29" t="e">
        <f t="shared" si="168"/>
        <v>#REF!</v>
      </c>
      <c r="KYB247" s="29" t="e">
        <f t="shared" si="168"/>
        <v>#REF!</v>
      </c>
      <c r="KYC247" s="29" t="e">
        <f t="shared" si="168"/>
        <v>#REF!</v>
      </c>
      <c r="KYD247" s="29" t="e">
        <f t="shared" si="168"/>
        <v>#REF!</v>
      </c>
      <c r="KYE247" s="29" t="e">
        <f t="shared" si="168"/>
        <v>#REF!</v>
      </c>
      <c r="KYF247" s="29" t="e">
        <f t="shared" si="168"/>
        <v>#REF!</v>
      </c>
      <c r="KYG247" s="29" t="e">
        <f t="shared" si="168"/>
        <v>#REF!</v>
      </c>
      <c r="KYH247" s="29" t="e">
        <f t="shared" si="168"/>
        <v>#REF!</v>
      </c>
      <c r="KYI247" s="29" t="e">
        <f t="shared" si="168"/>
        <v>#REF!</v>
      </c>
      <c r="KYJ247" s="29" t="e">
        <f t="shared" si="168"/>
        <v>#REF!</v>
      </c>
      <c r="KYK247" s="29" t="e">
        <f t="shared" si="168"/>
        <v>#REF!</v>
      </c>
      <c r="KYL247" s="29" t="e">
        <f t="shared" si="168"/>
        <v>#REF!</v>
      </c>
      <c r="KYM247" s="29" t="e">
        <f t="shared" si="168"/>
        <v>#REF!</v>
      </c>
      <c r="KYN247" s="29" t="e">
        <f t="shared" si="168"/>
        <v>#REF!</v>
      </c>
      <c r="KYO247" s="29" t="e">
        <f t="shared" si="168"/>
        <v>#REF!</v>
      </c>
      <c r="KYP247" s="29" t="e">
        <f t="shared" si="168"/>
        <v>#REF!</v>
      </c>
      <c r="KYQ247" s="29" t="e">
        <f t="shared" si="168"/>
        <v>#REF!</v>
      </c>
      <c r="KYR247" s="29" t="e">
        <f t="shared" si="168"/>
        <v>#REF!</v>
      </c>
      <c r="KYS247" s="29" t="e">
        <f t="shared" si="168"/>
        <v>#REF!</v>
      </c>
      <c r="KYT247" s="29" t="e">
        <f t="shared" si="168"/>
        <v>#REF!</v>
      </c>
      <c r="KYU247" s="29" t="e">
        <f t="shared" si="168"/>
        <v>#REF!</v>
      </c>
      <c r="KYV247" s="29" t="e">
        <f t="shared" si="168"/>
        <v>#REF!</v>
      </c>
      <c r="KYW247" s="29" t="e">
        <f t="shared" si="168"/>
        <v>#REF!</v>
      </c>
      <c r="KYX247" s="29" t="e">
        <f t="shared" si="168"/>
        <v>#REF!</v>
      </c>
      <c r="KYY247" s="29" t="e">
        <f t="shared" si="168"/>
        <v>#REF!</v>
      </c>
      <c r="KYZ247" s="29" t="e">
        <f t="shared" si="168"/>
        <v>#REF!</v>
      </c>
      <c r="KZA247" s="29" t="e">
        <f t="shared" si="168"/>
        <v>#REF!</v>
      </c>
      <c r="KZB247" s="29" t="e">
        <f t="shared" si="168"/>
        <v>#REF!</v>
      </c>
      <c r="KZC247" s="29" t="e">
        <f t="shared" si="168"/>
        <v>#REF!</v>
      </c>
      <c r="KZD247" s="29" t="e">
        <f t="shared" si="168"/>
        <v>#REF!</v>
      </c>
      <c r="KZE247" s="29" t="e">
        <f t="shared" si="168"/>
        <v>#REF!</v>
      </c>
      <c r="KZF247" s="29" t="e">
        <f t="shared" si="168"/>
        <v>#REF!</v>
      </c>
      <c r="KZG247" s="29" t="e">
        <f t="shared" si="168"/>
        <v>#REF!</v>
      </c>
      <c r="KZH247" s="29" t="e">
        <f t="shared" si="168"/>
        <v>#REF!</v>
      </c>
      <c r="KZI247" s="29" t="e">
        <f t="shared" si="168"/>
        <v>#REF!</v>
      </c>
      <c r="KZJ247" s="29" t="e">
        <f t="shared" si="168"/>
        <v>#REF!</v>
      </c>
      <c r="KZK247" s="29" t="e">
        <f t="shared" si="168"/>
        <v>#REF!</v>
      </c>
      <c r="KZL247" s="29" t="e">
        <f t="shared" si="168"/>
        <v>#REF!</v>
      </c>
      <c r="KZM247" s="29" t="e">
        <f t="shared" si="168"/>
        <v>#REF!</v>
      </c>
      <c r="KZN247" s="29" t="e">
        <f t="shared" si="168"/>
        <v>#REF!</v>
      </c>
      <c r="KZO247" s="29" t="e">
        <f t="shared" si="168"/>
        <v>#REF!</v>
      </c>
      <c r="KZP247" s="29" t="e">
        <f t="shared" si="168"/>
        <v>#REF!</v>
      </c>
      <c r="KZQ247" s="29" t="e">
        <f t="shared" si="168"/>
        <v>#REF!</v>
      </c>
      <c r="KZR247" s="29" t="e">
        <f t="shared" si="168"/>
        <v>#REF!</v>
      </c>
      <c r="KZS247" s="29" t="e">
        <f t="shared" si="168"/>
        <v>#REF!</v>
      </c>
      <c r="KZT247" s="29" t="e">
        <f t="shared" si="168"/>
        <v>#REF!</v>
      </c>
      <c r="KZU247" s="29" t="e">
        <f t="shared" si="168"/>
        <v>#REF!</v>
      </c>
      <c r="KZV247" s="29" t="e">
        <f t="shared" si="168"/>
        <v>#REF!</v>
      </c>
      <c r="KZW247" s="29" t="e">
        <f t="shared" si="168"/>
        <v>#REF!</v>
      </c>
      <c r="KZX247" s="29" t="e">
        <f t="shared" si="168"/>
        <v>#REF!</v>
      </c>
      <c r="KZY247" s="29" t="e">
        <f t="shared" si="168"/>
        <v>#REF!</v>
      </c>
      <c r="KZZ247" s="29" t="e">
        <f t="shared" si="168"/>
        <v>#REF!</v>
      </c>
      <c r="LAA247" s="29" t="e">
        <f t="shared" si="168"/>
        <v>#REF!</v>
      </c>
      <c r="LAB247" s="29" t="e">
        <f t="shared" si="168"/>
        <v>#REF!</v>
      </c>
      <c r="LAC247" s="29" t="e">
        <f t="shared" si="168"/>
        <v>#REF!</v>
      </c>
      <c r="LAD247" s="29" t="e">
        <f t="shared" si="168"/>
        <v>#REF!</v>
      </c>
      <c r="LAE247" s="29" t="e">
        <f t="shared" si="168"/>
        <v>#REF!</v>
      </c>
      <c r="LAF247" s="29" t="e">
        <f t="shared" si="168"/>
        <v>#REF!</v>
      </c>
      <c r="LAG247" s="29" t="e">
        <f t="shared" ref="LAG247:LCR247" si="169">LAK247&amp;LAL247</f>
        <v>#REF!</v>
      </c>
      <c r="LAH247" s="29" t="e">
        <f t="shared" si="169"/>
        <v>#REF!</v>
      </c>
      <c r="LAI247" s="29" t="e">
        <f t="shared" si="169"/>
        <v>#REF!</v>
      </c>
      <c r="LAJ247" s="29" t="e">
        <f t="shared" si="169"/>
        <v>#REF!</v>
      </c>
      <c r="LAK247" s="29" t="e">
        <f t="shared" si="169"/>
        <v>#REF!</v>
      </c>
      <c r="LAL247" s="29" t="e">
        <f t="shared" si="169"/>
        <v>#REF!</v>
      </c>
      <c r="LAM247" s="29" t="e">
        <f t="shared" si="169"/>
        <v>#REF!</v>
      </c>
      <c r="LAN247" s="29" t="e">
        <f t="shared" si="169"/>
        <v>#REF!</v>
      </c>
      <c r="LAO247" s="29" t="e">
        <f t="shared" si="169"/>
        <v>#REF!</v>
      </c>
      <c r="LAP247" s="29" t="e">
        <f t="shared" si="169"/>
        <v>#REF!</v>
      </c>
      <c r="LAQ247" s="29" t="e">
        <f t="shared" si="169"/>
        <v>#REF!</v>
      </c>
      <c r="LAR247" s="29" t="e">
        <f t="shared" si="169"/>
        <v>#REF!</v>
      </c>
      <c r="LAS247" s="29" t="e">
        <f t="shared" si="169"/>
        <v>#REF!</v>
      </c>
      <c r="LAT247" s="29" t="e">
        <f t="shared" si="169"/>
        <v>#REF!</v>
      </c>
      <c r="LAU247" s="29" t="e">
        <f t="shared" si="169"/>
        <v>#REF!</v>
      </c>
      <c r="LAV247" s="29" t="e">
        <f t="shared" si="169"/>
        <v>#REF!</v>
      </c>
      <c r="LAW247" s="29" t="e">
        <f t="shared" si="169"/>
        <v>#REF!</v>
      </c>
      <c r="LAX247" s="29" t="e">
        <f t="shared" si="169"/>
        <v>#REF!</v>
      </c>
      <c r="LAY247" s="29" t="e">
        <f t="shared" si="169"/>
        <v>#REF!</v>
      </c>
      <c r="LAZ247" s="29" t="e">
        <f t="shared" si="169"/>
        <v>#REF!</v>
      </c>
      <c r="LBA247" s="29" t="e">
        <f t="shared" si="169"/>
        <v>#REF!</v>
      </c>
      <c r="LBB247" s="29" t="e">
        <f t="shared" si="169"/>
        <v>#REF!</v>
      </c>
      <c r="LBC247" s="29" t="e">
        <f t="shared" si="169"/>
        <v>#REF!</v>
      </c>
      <c r="LBD247" s="29" t="e">
        <f t="shared" si="169"/>
        <v>#REF!</v>
      </c>
      <c r="LBE247" s="29" t="e">
        <f t="shared" si="169"/>
        <v>#REF!</v>
      </c>
      <c r="LBF247" s="29" t="e">
        <f t="shared" si="169"/>
        <v>#REF!</v>
      </c>
      <c r="LBG247" s="29" t="e">
        <f t="shared" si="169"/>
        <v>#REF!</v>
      </c>
      <c r="LBH247" s="29" t="e">
        <f t="shared" si="169"/>
        <v>#REF!</v>
      </c>
      <c r="LBI247" s="29" t="e">
        <f t="shared" si="169"/>
        <v>#REF!</v>
      </c>
      <c r="LBJ247" s="29" t="e">
        <f t="shared" si="169"/>
        <v>#REF!</v>
      </c>
      <c r="LBK247" s="29" t="e">
        <f t="shared" si="169"/>
        <v>#REF!</v>
      </c>
      <c r="LBL247" s="29" t="e">
        <f t="shared" si="169"/>
        <v>#REF!</v>
      </c>
      <c r="LBM247" s="29" t="e">
        <f t="shared" si="169"/>
        <v>#REF!</v>
      </c>
      <c r="LBN247" s="29" t="e">
        <f t="shared" si="169"/>
        <v>#REF!</v>
      </c>
      <c r="LBO247" s="29" t="e">
        <f t="shared" si="169"/>
        <v>#REF!</v>
      </c>
      <c r="LBP247" s="29" t="e">
        <f t="shared" si="169"/>
        <v>#REF!</v>
      </c>
      <c r="LBQ247" s="29" t="e">
        <f t="shared" si="169"/>
        <v>#REF!</v>
      </c>
      <c r="LBR247" s="29" t="e">
        <f t="shared" si="169"/>
        <v>#REF!</v>
      </c>
      <c r="LBS247" s="29" t="e">
        <f t="shared" si="169"/>
        <v>#REF!</v>
      </c>
      <c r="LBT247" s="29" t="e">
        <f t="shared" si="169"/>
        <v>#REF!</v>
      </c>
      <c r="LBU247" s="29" t="e">
        <f t="shared" si="169"/>
        <v>#REF!</v>
      </c>
      <c r="LBV247" s="29" t="e">
        <f t="shared" si="169"/>
        <v>#REF!</v>
      </c>
      <c r="LBW247" s="29" t="e">
        <f t="shared" si="169"/>
        <v>#REF!</v>
      </c>
      <c r="LBX247" s="29" t="e">
        <f t="shared" si="169"/>
        <v>#REF!</v>
      </c>
      <c r="LBY247" s="29" t="e">
        <f t="shared" si="169"/>
        <v>#REF!</v>
      </c>
      <c r="LBZ247" s="29" t="e">
        <f t="shared" si="169"/>
        <v>#REF!</v>
      </c>
      <c r="LCA247" s="29" t="e">
        <f t="shared" si="169"/>
        <v>#REF!</v>
      </c>
      <c r="LCB247" s="29" t="e">
        <f t="shared" si="169"/>
        <v>#REF!</v>
      </c>
      <c r="LCC247" s="29" t="e">
        <f t="shared" si="169"/>
        <v>#REF!</v>
      </c>
      <c r="LCD247" s="29" t="e">
        <f t="shared" si="169"/>
        <v>#REF!</v>
      </c>
      <c r="LCE247" s="29" t="e">
        <f t="shared" si="169"/>
        <v>#REF!</v>
      </c>
      <c r="LCF247" s="29" t="e">
        <f t="shared" si="169"/>
        <v>#REF!</v>
      </c>
      <c r="LCG247" s="29" t="e">
        <f t="shared" si="169"/>
        <v>#REF!</v>
      </c>
      <c r="LCH247" s="29" t="e">
        <f t="shared" si="169"/>
        <v>#REF!</v>
      </c>
      <c r="LCI247" s="29" t="e">
        <f t="shared" si="169"/>
        <v>#REF!</v>
      </c>
      <c r="LCJ247" s="29" t="e">
        <f t="shared" si="169"/>
        <v>#REF!</v>
      </c>
      <c r="LCK247" s="29" t="e">
        <f t="shared" si="169"/>
        <v>#REF!</v>
      </c>
      <c r="LCL247" s="29" t="e">
        <f t="shared" si="169"/>
        <v>#REF!</v>
      </c>
      <c r="LCM247" s="29" t="e">
        <f t="shared" si="169"/>
        <v>#REF!</v>
      </c>
      <c r="LCN247" s="29" t="e">
        <f t="shared" si="169"/>
        <v>#REF!</v>
      </c>
      <c r="LCO247" s="29" t="e">
        <f t="shared" si="169"/>
        <v>#REF!</v>
      </c>
      <c r="LCP247" s="29" t="e">
        <f t="shared" si="169"/>
        <v>#REF!</v>
      </c>
      <c r="LCQ247" s="29" t="e">
        <f t="shared" si="169"/>
        <v>#REF!</v>
      </c>
      <c r="LCR247" s="29" t="e">
        <f t="shared" si="169"/>
        <v>#REF!</v>
      </c>
      <c r="LCS247" s="29" t="e">
        <f t="shared" ref="LCS247:LFD247" si="170">LCW247&amp;LCX247</f>
        <v>#REF!</v>
      </c>
      <c r="LCT247" s="29" t="e">
        <f t="shared" si="170"/>
        <v>#REF!</v>
      </c>
      <c r="LCU247" s="29" t="e">
        <f t="shared" si="170"/>
        <v>#REF!</v>
      </c>
      <c r="LCV247" s="29" t="e">
        <f t="shared" si="170"/>
        <v>#REF!</v>
      </c>
      <c r="LCW247" s="29" t="e">
        <f t="shared" si="170"/>
        <v>#REF!</v>
      </c>
      <c r="LCX247" s="29" t="e">
        <f t="shared" si="170"/>
        <v>#REF!</v>
      </c>
      <c r="LCY247" s="29" t="e">
        <f t="shared" si="170"/>
        <v>#REF!</v>
      </c>
      <c r="LCZ247" s="29" t="e">
        <f t="shared" si="170"/>
        <v>#REF!</v>
      </c>
      <c r="LDA247" s="29" t="e">
        <f t="shared" si="170"/>
        <v>#REF!</v>
      </c>
      <c r="LDB247" s="29" t="e">
        <f t="shared" si="170"/>
        <v>#REF!</v>
      </c>
      <c r="LDC247" s="29" t="e">
        <f t="shared" si="170"/>
        <v>#REF!</v>
      </c>
      <c r="LDD247" s="29" t="e">
        <f t="shared" si="170"/>
        <v>#REF!</v>
      </c>
      <c r="LDE247" s="29" t="e">
        <f t="shared" si="170"/>
        <v>#REF!</v>
      </c>
      <c r="LDF247" s="29" t="e">
        <f t="shared" si="170"/>
        <v>#REF!</v>
      </c>
      <c r="LDG247" s="29" t="e">
        <f t="shared" si="170"/>
        <v>#REF!</v>
      </c>
      <c r="LDH247" s="29" t="e">
        <f t="shared" si="170"/>
        <v>#REF!</v>
      </c>
      <c r="LDI247" s="29" t="e">
        <f t="shared" si="170"/>
        <v>#REF!</v>
      </c>
      <c r="LDJ247" s="29" t="e">
        <f t="shared" si="170"/>
        <v>#REF!</v>
      </c>
      <c r="LDK247" s="29" t="e">
        <f t="shared" si="170"/>
        <v>#REF!</v>
      </c>
      <c r="LDL247" s="29" t="e">
        <f t="shared" si="170"/>
        <v>#REF!</v>
      </c>
      <c r="LDM247" s="29" t="e">
        <f t="shared" si="170"/>
        <v>#REF!</v>
      </c>
      <c r="LDN247" s="29" t="e">
        <f t="shared" si="170"/>
        <v>#REF!</v>
      </c>
      <c r="LDO247" s="29" t="e">
        <f t="shared" si="170"/>
        <v>#REF!</v>
      </c>
      <c r="LDP247" s="29" t="e">
        <f t="shared" si="170"/>
        <v>#REF!</v>
      </c>
      <c r="LDQ247" s="29" t="e">
        <f t="shared" si="170"/>
        <v>#REF!</v>
      </c>
      <c r="LDR247" s="29" t="e">
        <f t="shared" si="170"/>
        <v>#REF!</v>
      </c>
      <c r="LDS247" s="29" t="e">
        <f t="shared" si="170"/>
        <v>#REF!</v>
      </c>
      <c r="LDT247" s="29" t="e">
        <f t="shared" si="170"/>
        <v>#REF!</v>
      </c>
      <c r="LDU247" s="29" t="e">
        <f t="shared" si="170"/>
        <v>#REF!</v>
      </c>
      <c r="LDV247" s="29" t="e">
        <f t="shared" si="170"/>
        <v>#REF!</v>
      </c>
      <c r="LDW247" s="29" t="e">
        <f t="shared" si="170"/>
        <v>#REF!</v>
      </c>
      <c r="LDX247" s="29" t="e">
        <f t="shared" si="170"/>
        <v>#REF!</v>
      </c>
      <c r="LDY247" s="29" t="e">
        <f t="shared" si="170"/>
        <v>#REF!</v>
      </c>
      <c r="LDZ247" s="29" t="e">
        <f t="shared" si="170"/>
        <v>#REF!</v>
      </c>
      <c r="LEA247" s="29" t="e">
        <f t="shared" si="170"/>
        <v>#REF!</v>
      </c>
      <c r="LEB247" s="29" t="e">
        <f t="shared" si="170"/>
        <v>#REF!</v>
      </c>
      <c r="LEC247" s="29" t="e">
        <f t="shared" si="170"/>
        <v>#REF!</v>
      </c>
      <c r="LED247" s="29" t="e">
        <f t="shared" si="170"/>
        <v>#REF!</v>
      </c>
      <c r="LEE247" s="29" t="e">
        <f t="shared" si="170"/>
        <v>#REF!</v>
      </c>
      <c r="LEF247" s="29" t="e">
        <f t="shared" si="170"/>
        <v>#REF!</v>
      </c>
      <c r="LEG247" s="29" t="e">
        <f t="shared" si="170"/>
        <v>#REF!</v>
      </c>
      <c r="LEH247" s="29" t="e">
        <f t="shared" si="170"/>
        <v>#REF!</v>
      </c>
      <c r="LEI247" s="29" t="e">
        <f t="shared" si="170"/>
        <v>#REF!</v>
      </c>
      <c r="LEJ247" s="29" t="e">
        <f t="shared" si="170"/>
        <v>#REF!</v>
      </c>
      <c r="LEK247" s="29" t="e">
        <f t="shared" si="170"/>
        <v>#REF!</v>
      </c>
      <c r="LEL247" s="29" t="e">
        <f t="shared" si="170"/>
        <v>#REF!</v>
      </c>
      <c r="LEM247" s="29" t="e">
        <f t="shared" si="170"/>
        <v>#REF!</v>
      </c>
      <c r="LEN247" s="29" t="e">
        <f t="shared" si="170"/>
        <v>#REF!</v>
      </c>
      <c r="LEO247" s="29" t="e">
        <f t="shared" si="170"/>
        <v>#REF!</v>
      </c>
      <c r="LEP247" s="29" t="e">
        <f t="shared" si="170"/>
        <v>#REF!</v>
      </c>
      <c r="LEQ247" s="29" t="e">
        <f t="shared" si="170"/>
        <v>#REF!</v>
      </c>
      <c r="LER247" s="29" t="e">
        <f t="shared" si="170"/>
        <v>#REF!</v>
      </c>
      <c r="LES247" s="29" t="e">
        <f t="shared" si="170"/>
        <v>#REF!</v>
      </c>
      <c r="LET247" s="29" t="e">
        <f t="shared" si="170"/>
        <v>#REF!</v>
      </c>
      <c r="LEU247" s="29" t="e">
        <f t="shared" si="170"/>
        <v>#REF!</v>
      </c>
      <c r="LEV247" s="29" t="e">
        <f t="shared" si="170"/>
        <v>#REF!</v>
      </c>
      <c r="LEW247" s="29" t="e">
        <f t="shared" si="170"/>
        <v>#REF!</v>
      </c>
      <c r="LEX247" s="29" t="e">
        <f t="shared" si="170"/>
        <v>#REF!</v>
      </c>
      <c r="LEY247" s="29" t="e">
        <f t="shared" si="170"/>
        <v>#REF!</v>
      </c>
      <c r="LEZ247" s="29" t="e">
        <f t="shared" si="170"/>
        <v>#REF!</v>
      </c>
      <c r="LFA247" s="29" t="e">
        <f t="shared" si="170"/>
        <v>#REF!</v>
      </c>
      <c r="LFB247" s="29" t="e">
        <f t="shared" si="170"/>
        <v>#REF!</v>
      </c>
      <c r="LFC247" s="29" t="e">
        <f t="shared" si="170"/>
        <v>#REF!</v>
      </c>
      <c r="LFD247" s="29" t="e">
        <f t="shared" si="170"/>
        <v>#REF!</v>
      </c>
      <c r="LFE247" s="29" t="e">
        <f t="shared" ref="LFE247:LHP247" si="171">LFI247&amp;LFJ247</f>
        <v>#REF!</v>
      </c>
      <c r="LFF247" s="29" t="e">
        <f t="shared" si="171"/>
        <v>#REF!</v>
      </c>
      <c r="LFG247" s="29" t="e">
        <f t="shared" si="171"/>
        <v>#REF!</v>
      </c>
      <c r="LFH247" s="29" t="e">
        <f t="shared" si="171"/>
        <v>#REF!</v>
      </c>
      <c r="LFI247" s="29" t="e">
        <f t="shared" si="171"/>
        <v>#REF!</v>
      </c>
      <c r="LFJ247" s="29" t="e">
        <f t="shared" si="171"/>
        <v>#REF!</v>
      </c>
      <c r="LFK247" s="29" t="e">
        <f t="shared" si="171"/>
        <v>#REF!</v>
      </c>
      <c r="LFL247" s="29" t="e">
        <f t="shared" si="171"/>
        <v>#REF!</v>
      </c>
      <c r="LFM247" s="29" t="e">
        <f t="shared" si="171"/>
        <v>#REF!</v>
      </c>
      <c r="LFN247" s="29" t="e">
        <f t="shared" si="171"/>
        <v>#REF!</v>
      </c>
      <c r="LFO247" s="29" t="e">
        <f t="shared" si="171"/>
        <v>#REF!</v>
      </c>
      <c r="LFP247" s="29" t="e">
        <f t="shared" si="171"/>
        <v>#REF!</v>
      </c>
      <c r="LFQ247" s="29" t="e">
        <f t="shared" si="171"/>
        <v>#REF!</v>
      </c>
      <c r="LFR247" s="29" t="e">
        <f t="shared" si="171"/>
        <v>#REF!</v>
      </c>
      <c r="LFS247" s="29" t="e">
        <f t="shared" si="171"/>
        <v>#REF!</v>
      </c>
      <c r="LFT247" s="29" t="e">
        <f t="shared" si="171"/>
        <v>#REF!</v>
      </c>
      <c r="LFU247" s="29" t="e">
        <f t="shared" si="171"/>
        <v>#REF!</v>
      </c>
      <c r="LFV247" s="29" t="e">
        <f t="shared" si="171"/>
        <v>#REF!</v>
      </c>
      <c r="LFW247" s="29" t="e">
        <f t="shared" si="171"/>
        <v>#REF!</v>
      </c>
      <c r="LFX247" s="29" t="e">
        <f t="shared" si="171"/>
        <v>#REF!</v>
      </c>
      <c r="LFY247" s="29" t="e">
        <f t="shared" si="171"/>
        <v>#REF!</v>
      </c>
      <c r="LFZ247" s="29" t="e">
        <f t="shared" si="171"/>
        <v>#REF!</v>
      </c>
      <c r="LGA247" s="29" t="e">
        <f t="shared" si="171"/>
        <v>#REF!</v>
      </c>
      <c r="LGB247" s="29" t="e">
        <f t="shared" si="171"/>
        <v>#REF!</v>
      </c>
      <c r="LGC247" s="29" t="e">
        <f t="shared" si="171"/>
        <v>#REF!</v>
      </c>
      <c r="LGD247" s="29" t="e">
        <f t="shared" si="171"/>
        <v>#REF!</v>
      </c>
      <c r="LGE247" s="29" t="e">
        <f t="shared" si="171"/>
        <v>#REF!</v>
      </c>
      <c r="LGF247" s="29" t="e">
        <f t="shared" si="171"/>
        <v>#REF!</v>
      </c>
      <c r="LGG247" s="29" t="e">
        <f t="shared" si="171"/>
        <v>#REF!</v>
      </c>
      <c r="LGH247" s="29" t="e">
        <f t="shared" si="171"/>
        <v>#REF!</v>
      </c>
      <c r="LGI247" s="29" t="e">
        <f t="shared" si="171"/>
        <v>#REF!</v>
      </c>
      <c r="LGJ247" s="29" t="e">
        <f t="shared" si="171"/>
        <v>#REF!</v>
      </c>
      <c r="LGK247" s="29" t="e">
        <f t="shared" si="171"/>
        <v>#REF!</v>
      </c>
      <c r="LGL247" s="29" t="e">
        <f t="shared" si="171"/>
        <v>#REF!</v>
      </c>
      <c r="LGM247" s="29" t="e">
        <f t="shared" si="171"/>
        <v>#REF!</v>
      </c>
      <c r="LGN247" s="29" t="e">
        <f t="shared" si="171"/>
        <v>#REF!</v>
      </c>
      <c r="LGO247" s="29" t="e">
        <f t="shared" si="171"/>
        <v>#REF!</v>
      </c>
      <c r="LGP247" s="29" t="e">
        <f t="shared" si="171"/>
        <v>#REF!</v>
      </c>
      <c r="LGQ247" s="29" t="e">
        <f t="shared" si="171"/>
        <v>#REF!</v>
      </c>
      <c r="LGR247" s="29" t="e">
        <f t="shared" si="171"/>
        <v>#REF!</v>
      </c>
      <c r="LGS247" s="29" t="e">
        <f t="shared" si="171"/>
        <v>#REF!</v>
      </c>
      <c r="LGT247" s="29" t="e">
        <f t="shared" si="171"/>
        <v>#REF!</v>
      </c>
      <c r="LGU247" s="29" t="e">
        <f t="shared" si="171"/>
        <v>#REF!</v>
      </c>
      <c r="LGV247" s="29" t="e">
        <f t="shared" si="171"/>
        <v>#REF!</v>
      </c>
      <c r="LGW247" s="29" t="e">
        <f t="shared" si="171"/>
        <v>#REF!</v>
      </c>
      <c r="LGX247" s="29" t="e">
        <f t="shared" si="171"/>
        <v>#REF!</v>
      </c>
      <c r="LGY247" s="29" t="e">
        <f t="shared" si="171"/>
        <v>#REF!</v>
      </c>
      <c r="LGZ247" s="29" t="e">
        <f t="shared" si="171"/>
        <v>#REF!</v>
      </c>
      <c r="LHA247" s="29" t="e">
        <f t="shared" si="171"/>
        <v>#REF!</v>
      </c>
      <c r="LHB247" s="29" t="e">
        <f t="shared" si="171"/>
        <v>#REF!</v>
      </c>
      <c r="LHC247" s="29" t="e">
        <f t="shared" si="171"/>
        <v>#REF!</v>
      </c>
      <c r="LHD247" s="29" t="e">
        <f t="shared" si="171"/>
        <v>#REF!</v>
      </c>
      <c r="LHE247" s="29" t="e">
        <f t="shared" si="171"/>
        <v>#REF!</v>
      </c>
      <c r="LHF247" s="29" t="e">
        <f t="shared" si="171"/>
        <v>#REF!</v>
      </c>
      <c r="LHG247" s="29" t="e">
        <f t="shared" si="171"/>
        <v>#REF!</v>
      </c>
      <c r="LHH247" s="29" t="e">
        <f t="shared" si="171"/>
        <v>#REF!</v>
      </c>
      <c r="LHI247" s="29" t="e">
        <f t="shared" si="171"/>
        <v>#REF!</v>
      </c>
      <c r="LHJ247" s="29" t="e">
        <f t="shared" si="171"/>
        <v>#REF!</v>
      </c>
      <c r="LHK247" s="29" t="e">
        <f t="shared" si="171"/>
        <v>#REF!</v>
      </c>
      <c r="LHL247" s="29" t="e">
        <f t="shared" si="171"/>
        <v>#REF!</v>
      </c>
      <c r="LHM247" s="29" t="e">
        <f t="shared" si="171"/>
        <v>#REF!</v>
      </c>
      <c r="LHN247" s="29" t="e">
        <f t="shared" si="171"/>
        <v>#REF!</v>
      </c>
      <c r="LHO247" s="29" t="e">
        <f t="shared" si="171"/>
        <v>#REF!</v>
      </c>
      <c r="LHP247" s="29" t="e">
        <f t="shared" si="171"/>
        <v>#REF!</v>
      </c>
      <c r="LHQ247" s="29" t="e">
        <f t="shared" ref="LHQ247:LKB247" si="172">LHU247&amp;LHV247</f>
        <v>#REF!</v>
      </c>
      <c r="LHR247" s="29" t="e">
        <f t="shared" si="172"/>
        <v>#REF!</v>
      </c>
      <c r="LHS247" s="29" t="e">
        <f t="shared" si="172"/>
        <v>#REF!</v>
      </c>
      <c r="LHT247" s="29" t="e">
        <f t="shared" si="172"/>
        <v>#REF!</v>
      </c>
      <c r="LHU247" s="29" t="e">
        <f t="shared" si="172"/>
        <v>#REF!</v>
      </c>
      <c r="LHV247" s="29" t="e">
        <f t="shared" si="172"/>
        <v>#REF!</v>
      </c>
      <c r="LHW247" s="29" t="e">
        <f t="shared" si="172"/>
        <v>#REF!</v>
      </c>
      <c r="LHX247" s="29" t="e">
        <f t="shared" si="172"/>
        <v>#REF!</v>
      </c>
      <c r="LHY247" s="29" t="e">
        <f t="shared" si="172"/>
        <v>#REF!</v>
      </c>
      <c r="LHZ247" s="29" t="e">
        <f t="shared" si="172"/>
        <v>#REF!</v>
      </c>
      <c r="LIA247" s="29" t="e">
        <f t="shared" si="172"/>
        <v>#REF!</v>
      </c>
      <c r="LIB247" s="29" t="e">
        <f t="shared" si="172"/>
        <v>#REF!</v>
      </c>
      <c r="LIC247" s="29" t="e">
        <f t="shared" si="172"/>
        <v>#REF!</v>
      </c>
      <c r="LID247" s="29" t="e">
        <f t="shared" si="172"/>
        <v>#REF!</v>
      </c>
      <c r="LIE247" s="29" t="e">
        <f t="shared" si="172"/>
        <v>#REF!</v>
      </c>
      <c r="LIF247" s="29" t="e">
        <f t="shared" si="172"/>
        <v>#REF!</v>
      </c>
      <c r="LIG247" s="29" t="e">
        <f t="shared" si="172"/>
        <v>#REF!</v>
      </c>
      <c r="LIH247" s="29" t="e">
        <f t="shared" si="172"/>
        <v>#REF!</v>
      </c>
      <c r="LII247" s="29" t="e">
        <f t="shared" si="172"/>
        <v>#REF!</v>
      </c>
      <c r="LIJ247" s="29" t="e">
        <f t="shared" si="172"/>
        <v>#REF!</v>
      </c>
      <c r="LIK247" s="29" t="e">
        <f t="shared" si="172"/>
        <v>#REF!</v>
      </c>
      <c r="LIL247" s="29" t="e">
        <f t="shared" si="172"/>
        <v>#REF!</v>
      </c>
      <c r="LIM247" s="29" t="e">
        <f t="shared" si="172"/>
        <v>#REF!</v>
      </c>
      <c r="LIN247" s="29" t="e">
        <f t="shared" si="172"/>
        <v>#REF!</v>
      </c>
      <c r="LIO247" s="29" t="e">
        <f t="shared" si="172"/>
        <v>#REF!</v>
      </c>
      <c r="LIP247" s="29" t="e">
        <f t="shared" si="172"/>
        <v>#REF!</v>
      </c>
      <c r="LIQ247" s="29" t="e">
        <f t="shared" si="172"/>
        <v>#REF!</v>
      </c>
      <c r="LIR247" s="29" t="e">
        <f t="shared" si="172"/>
        <v>#REF!</v>
      </c>
      <c r="LIS247" s="29" t="e">
        <f t="shared" si="172"/>
        <v>#REF!</v>
      </c>
      <c r="LIT247" s="29" t="e">
        <f t="shared" si="172"/>
        <v>#REF!</v>
      </c>
      <c r="LIU247" s="29" t="e">
        <f t="shared" si="172"/>
        <v>#REF!</v>
      </c>
      <c r="LIV247" s="29" t="e">
        <f t="shared" si="172"/>
        <v>#REF!</v>
      </c>
      <c r="LIW247" s="29" t="e">
        <f t="shared" si="172"/>
        <v>#REF!</v>
      </c>
      <c r="LIX247" s="29" t="e">
        <f t="shared" si="172"/>
        <v>#REF!</v>
      </c>
      <c r="LIY247" s="29" t="e">
        <f t="shared" si="172"/>
        <v>#REF!</v>
      </c>
      <c r="LIZ247" s="29" t="e">
        <f t="shared" si="172"/>
        <v>#REF!</v>
      </c>
      <c r="LJA247" s="29" t="e">
        <f t="shared" si="172"/>
        <v>#REF!</v>
      </c>
      <c r="LJB247" s="29" t="e">
        <f t="shared" si="172"/>
        <v>#REF!</v>
      </c>
      <c r="LJC247" s="29" t="e">
        <f t="shared" si="172"/>
        <v>#REF!</v>
      </c>
      <c r="LJD247" s="29" t="e">
        <f t="shared" si="172"/>
        <v>#REF!</v>
      </c>
      <c r="LJE247" s="29" t="e">
        <f t="shared" si="172"/>
        <v>#REF!</v>
      </c>
      <c r="LJF247" s="29" t="e">
        <f t="shared" si="172"/>
        <v>#REF!</v>
      </c>
      <c r="LJG247" s="29" t="e">
        <f t="shared" si="172"/>
        <v>#REF!</v>
      </c>
      <c r="LJH247" s="29" t="e">
        <f t="shared" si="172"/>
        <v>#REF!</v>
      </c>
      <c r="LJI247" s="29" t="e">
        <f t="shared" si="172"/>
        <v>#REF!</v>
      </c>
      <c r="LJJ247" s="29" t="e">
        <f t="shared" si="172"/>
        <v>#REF!</v>
      </c>
      <c r="LJK247" s="29" t="e">
        <f t="shared" si="172"/>
        <v>#REF!</v>
      </c>
      <c r="LJL247" s="29" t="e">
        <f t="shared" si="172"/>
        <v>#REF!</v>
      </c>
      <c r="LJM247" s="29" t="e">
        <f t="shared" si="172"/>
        <v>#REF!</v>
      </c>
      <c r="LJN247" s="29" t="e">
        <f t="shared" si="172"/>
        <v>#REF!</v>
      </c>
      <c r="LJO247" s="29" t="e">
        <f t="shared" si="172"/>
        <v>#REF!</v>
      </c>
      <c r="LJP247" s="29" t="e">
        <f t="shared" si="172"/>
        <v>#REF!</v>
      </c>
      <c r="LJQ247" s="29" t="e">
        <f t="shared" si="172"/>
        <v>#REF!</v>
      </c>
      <c r="LJR247" s="29" t="e">
        <f t="shared" si="172"/>
        <v>#REF!</v>
      </c>
      <c r="LJS247" s="29" t="e">
        <f t="shared" si="172"/>
        <v>#REF!</v>
      </c>
      <c r="LJT247" s="29" t="e">
        <f t="shared" si="172"/>
        <v>#REF!</v>
      </c>
      <c r="LJU247" s="29" t="e">
        <f t="shared" si="172"/>
        <v>#REF!</v>
      </c>
      <c r="LJV247" s="29" t="e">
        <f t="shared" si="172"/>
        <v>#REF!</v>
      </c>
      <c r="LJW247" s="29" t="e">
        <f t="shared" si="172"/>
        <v>#REF!</v>
      </c>
      <c r="LJX247" s="29" t="e">
        <f t="shared" si="172"/>
        <v>#REF!</v>
      </c>
      <c r="LJY247" s="29" t="e">
        <f t="shared" si="172"/>
        <v>#REF!</v>
      </c>
      <c r="LJZ247" s="29" t="e">
        <f t="shared" si="172"/>
        <v>#REF!</v>
      </c>
      <c r="LKA247" s="29" t="e">
        <f t="shared" si="172"/>
        <v>#REF!</v>
      </c>
      <c r="LKB247" s="29" t="e">
        <f t="shared" si="172"/>
        <v>#REF!</v>
      </c>
      <c r="LKC247" s="29" t="e">
        <f t="shared" ref="LKC247:LMN247" si="173">LKG247&amp;LKH247</f>
        <v>#REF!</v>
      </c>
      <c r="LKD247" s="29" t="e">
        <f t="shared" si="173"/>
        <v>#REF!</v>
      </c>
      <c r="LKE247" s="29" t="e">
        <f t="shared" si="173"/>
        <v>#REF!</v>
      </c>
      <c r="LKF247" s="29" t="e">
        <f t="shared" si="173"/>
        <v>#REF!</v>
      </c>
      <c r="LKG247" s="29" t="e">
        <f t="shared" si="173"/>
        <v>#REF!</v>
      </c>
      <c r="LKH247" s="29" t="e">
        <f t="shared" si="173"/>
        <v>#REF!</v>
      </c>
      <c r="LKI247" s="29" t="e">
        <f t="shared" si="173"/>
        <v>#REF!</v>
      </c>
      <c r="LKJ247" s="29" t="e">
        <f t="shared" si="173"/>
        <v>#REF!</v>
      </c>
      <c r="LKK247" s="29" t="e">
        <f t="shared" si="173"/>
        <v>#REF!</v>
      </c>
      <c r="LKL247" s="29" t="e">
        <f t="shared" si="173"/>
        <v>#REF!</v>
      </c>
      <c r="LKM247" s="29" t="e">
        <f t="shared" si="173"/>
        <v>#REF!</v>
      </c>
      <c r="LKN247" s="29" t="e">
        <f t="shared" si="173"/>
        <v>#REF!</v>
      </c>
      <c r="LKO247" s="29" t="e">
        <f t="shared" si="173"/>
        <v>#REF!</v>
      </c>
      <c r="LKP247" s="29" t="e">
        <f t="shared" si="173"/>
        <v>#REF!</v>
      </c>
      <c r="LKQ247" s="29" t="e">
        <f t="shared" si="173"/>
        <v>#REF!</v>
      </c>
      <c r="LKR247" s="29" t="e">
        <f t="shared" si="173"/>
        <v>#REF!</v>
      </c>
      <c r="LKS247" s="29" t="e">
        <f t="shared" si="173"/>
        <v>#REF!</v>
      </c>
      <c r="LKT247" s="29" t="e">
        <f t="shared" si="173"/>
        <v>#REF!</v>
      </c>
      <c r="LKU247" s="29" t="e">
        <f t="shared" si="173"/>
        <v>#REF!</v>
      </c>
      <c r="LKV247" s="29" t="e">
        <f t="shared" si="173"/>
        <v>#REF!</v>
      </c>
      <c r="LKW247" s="29" t="e">
        <f t="shared" si="173"/>
        <v>#REF!</v>
      </c>
      <c r="LKX247" s="29" t="e">
        <f t="shared" si="173"/>
        <v>#REF!</v>
      </c>
      <c r="LKY247" s="29" t="e">
        <f t="shared" si="173"/>
        <v>#REF!</v>
      </c>
      <c r="LKZ247" s="29" t="e">
        <f t="shared" si="173"/>
        <v>#REF!</v>
      </c>
      <c r="LLA247" s="29" t="e">
        <f t="shared" si="173"/>
        <v>#REF!</v>
      </c>
      <c r="LLB247" s="29" t="e">
        <f t="shared" si="173"/>
        <v>#REF!</v>
      </c>
      <c r="LLC247" s="29" t="e">
        <f t="shared" si="173"/>
        <v>#REF!</v>
      </c>
      <c r="LLD247" s="29" t="e">
        <f t="shared" si="173"/>
        <v>#REF!</v>
      </c>
      <c r="LLE247" s="29" t="e">
        <f t="shared" si="173"/>
        <v>#REF!</v>
      </c>
      <c r="LLF247" s="29" t="e">
        <f t="shared" si="173"/>
        <v>#REF!</v>
      </c>
      <c r="LLG247" s="29" t="e">
        <f t="shared" si="173"/>
        <v>#REF!</v>
      </c>
      <c r="LLH247" s="29" t="e">
        <f t="shared" si="173"/>
        <v>#REF!</v>
      </c>
      <c r="LLI247" s="29" t="e">
        <f t="shared" si="173"/>
        <v>#REF!</v>
      </c>
      <c r="LLJ247" s="29" t="e">
        <f t="shared" si="173"/>
        <v>#REF!</v>
      </c>
      <c r="LLK247" s="29" t="e">
        <f t="shared" si="173"/>
        <v>#REF!</v>
      </c>
      <c r="LLL247" s="29" t="e">
        <f t="shared" si="173"/>
        <v>#REF!</v>
      </c>
      <c r="LLM247" s="29" t="e">
        <f t="shared" si="173"/>
        <v>#REF!</v>
      </c>
      <c r="LLN247" s="29" t="e">
        <f t="shared" si="173"/>
        <v>#REF!</v>
      </c>
      <c r="LLO247" s="29" t="e">
        <f t="shared" si="173"/>
        <v>#REF!</v>
      </c>
      <c r="LLP247" s="29" t="e">
        <f t="shared" si="173"/>
        <v>#REF!</v>
      </c>
      <c r="LLQ247" s="29" t="e">
        <f t="shared" si="173"/>
        <v>#REF!</v>
      </c>
      <c r="LLR247" s="29" t="e">
        <f t="shared" si="173"/>
        <v>#REF!</v>
      </c>
      <c r="LLS247" s="29" t="e">
        <f t="shared" si="173"/>
        <v>#REF!</v>
      </c>
      <c r="LLT247" s="29" t="e">
        <f t="shared" si="173"/>
        <v>#REF!</v>
      </c>
      <c r="LLU247" s="29" t="e">
        <f t="shared" si="173"/>
        <v>#REF!</v>
      </c>
      <c r="LLV247" s="29" t="e">
        <f t="shared" si="173"/>
        <v>#REF!</v>
      </c>
      <c r="LLW247" s="29" t="e">
        <f t="shared" si="173"/>
        <v>#REF!</v>
      </c>
      <c r="LLX247" s="29" t="e">
        <f t="shared" si="173"/>
        <v>#REF!</v>
      </c>
      <c r="LLY247" s="29" t="e">
        <f t="shared" si="173"/>
        <v>#REF!</v>
      </c>
      <c r="LLZ247" s="29" t="e">
        <f t="shared" si="173"/>
        <v>#REF!</v>
      </c>
      <c r="LMA247" s="29" t="e">
        <f t="shared" si="173"/>
        <v>#REF!</v>
      </c>
      <c r="LMB247" s="29" t="e">
        <f t="shared" si="173"/>
        <v>#REF!</v>
      </c>
      <c r="LMC247" s="29" t="e">
        <f t="shared" si="173"/>
        <v>#REF!</v>
      </c>
      <c r="LMD247" s="29" t="e">
        <f t="shared" si="173"/>
        <v>#REF!</v>
      </c>
      <c r="LME247" s="29" t="e">
        <f t="shared" si="173"/>
        <v>#REF!</v>
      </c>
      <c r="LMF247" s="29" t="e">
        <f t="shared" si="173"/>
        <v>#REF!</v>
      </c>
      <c r="LMG247" s="29" t="e">
        <f t="shared" si="173"/>
        <v>#REF!</v>
      </c>
      <c r="LMH247" s="29" t="e">
        <f t="shared" si="173"/>
        <v>#REF!</v>
      </c>
      <c r="LMI247" s="29" t="e">
        <f t="shared" si="173"/>
        <v>#REF!</v>
      </c>
      <c r="LMJ247" s="29" t="e">
        <f t="shared" si="173"/>
        <v>#REF!</v>
      </c>
      <c r="LMK247" s="29" t="e">
        <f t="shared" si="173"/>
        <v>#REF!</v>
      </c>
      <c r="LML247" s="29" t="e">
        <f t="shared" si="173"/>
        <v>#REF!</v>
      </c>
      <c r="LMM247" s="29" t="e">
        <f t="shared" si="173"/>
        <v>#REF!</v>
      </c>
      <c r="LMN247" s="29" t="e">
        <f t="shared" si="173"/>
        <v>#REF!</v>
      </c>
      <c r="LMO247" s="29" t="e">
        <f t="shared" ref="LMO247:LOZ247" si="174">LMS247&amp;LMT247</f>
        <v>#REF!</v>
      </c>
      <c r="LMP247" s="29" t="e">
        <f t="shared" si="174"/>
        <v>#REF!</v>
      </c>
      <c r="LMQ247" s="29" t="e">
        <f t="shared" si="174"/>
        <v>#REF!</v>
      </c>
      <c r="LMR247" s="29" t="e">
        <f t="shared" si="174"/>
        <v>#REF!</v>
      </c>
      <c r="LMS247" s="29" t="e">
        <f t="shared" si="174"/>
        <v>#REF!</v>
      </c>
      <c r="LMT247" s="29" t="e">
        <f t="shared" si="174"/>
        <v>#REF!</v>
      </c>
      <c r="LMU247" s="29" t="e">
        <f t="shared" si="174"/>
        <v>#REF!</v>
      </c>
      <c r="LMV247" s="29" t="e">
        <f t="shared" si="174"/>
        <v>#REF!</v>
      </c>
      <c r="LMW247" s="29" t="e">
        <f t="shared" si="174"/>
        <v>#REF!</v>
      </c>
      <c r="LMX247" s="29" t="e">
        <f t="shared" si="174"/>
        <v>#REF!</v>
      </c>
      <c r="LMY247" s="29" t="e">
        <f t="shared" si="174"/>
        <v>#REF!</v>
      </c>
      <c r="LMZ247" s="29" t="e">
        <f t="shared" si="174"/>
        <v>#REF!</v>
      </c>
      <c r="LNA247" s="29" t="e">
        <f t="shared" si="174"/>
        <v>#REF!</v>
      </c>
      <c r="LNB247" s="29" t="e">
        <f t="shared" si="174"/>
        <v>#REF!</v>
      </c>
      <c r="LNC247" s="29" t="e">
        <f t="shared" si="174"/>
        <v>#REF!</v>
      </c>
      <c r="LND247" s="29" t="e">
        <f t="shared" si="174"/>
        <v>#REF!</v>
      </c>
      <c r="LNE247" s="29" t="e">
        <f t="shared" si="174"/>
        <v>#REF!</v>
      </c>
      <c r="LNF247" s="29" t="e">
        <f t="shared" si="174"/>
        <v>#REF!</v>
      </c>
      <c r="LNG247" s="29" t="e">
        <f t="shared" si="174"/>
        <v>#REF!</v>
      </c>
      <c r="LNH247" s="29" t="e">
        <f t="shared" si="174"/>
        <v>#REF!</v>
      </c>
      <c r="LNI247" s="29" t="e">
        <f t="shared" si="174"/>
        <v>#REF!</v>
      </c>
      <c r="LNJ247" s="29" t="e">
        <f t="shared" si="174"/>
        <v>#REF!</v>
      </c>
      <c r="LNK247" s="29" t="e">
        <f t="shared" si="174"/>
        <v>#REF!</v>
      </c>
      <c r="LNL247" s="29" t="e">
        <f t="shared" si="174"/>
        <v>#REF!</v>
      </c>
      <c r="LNM247" s="29" t="e">
        <f t="shared" si="174"/>
        <v>#REF!</v>
      </c>
      <c r="LNN247" s="29" t="e">
        <f t="shared" si="174"/>
        <v>#REF!</v>
      </c>
      <c r="LNO247" s="29" t="e">
        <f t="shared" si="174"/>
        <v>#REF!</v>
      </c>
      <c r="LNP247" s="29" t="e">
        <f t="shared" si="174"/>
        <v>#REF!</v>
      </c>
      <c r="LNQ247" s="29" t="e">
        <f t="shared" si="174"/>
        <v>#REF!</v>
      </c>
      <c r="LNR247" s="29" t="e">
        <f t="shared" si="174"/>
        <v>#REF!</v>
      </c>
      <c r="LNS247" s="29" t="e">
        <f t="shared" si="174"/>
        <v>#REF!</v>
      </c>
      <c r="LNT247" s="29" t="e">
        <f t="shared" si="174"/>
        <v>#REF!</v>
      </c>
      <c r="LNU247" s="29" t="e">
        <f t="shared" si="174"/>
        <v>#REF!</v>
      </c>
      <c r="LNV247" s="29" t="e">
        <f t="shared" si="174"/>
        <v>#REF!</v>
      </c>
      <c r="LNW247" s="29" t="e">
        <f t="shared" si="174"/>
        <v>#REF!</v>
      </c>
      <c r="LNX247" s="29" t="e">
        <f t="shared" si="174"/>
        <v>#REF!</v>
      </c>
      <c r="LNY247" s="29" t="e">
        <f t="shared" si="174"/>
        <v>#REF!</v>
      </c>
      <c r="LNZ247" s="29" t="e">
        <f t="shared" si="174"/>
        <v>#REF!</v>
      </c>
      <c r="LOA247" s="29" t="e">
        <f t="shared" si="174"/>
        <v>#REF!</v>
      </c>
      <c r="LOB247" s="29" t="e">
        <f t="shared" si="174"/>
        <v>#REF!</v>
      </c>
      <c r="LOC247" s="29" t="e">
        <f t="shared" si="174"/>
        <v>#REF!</v>
      </c>
      <c r="LOD247" s="29" t="e">
        <f t="shared" si="174"/>
        <v>#REF!</v>
      </c>
      <c r="LOE247" s="29" t="e">
        <f t="shared" si="174"/>
        <v>#REF!</v>
      </c>
      <c r="LOF247" s="29" t="e">
        <f t="shared" si="174"/>
        <v>#REF!</v>
      </c>
      <c r="LOG247" s="29" t="e">
        <f t="shared" si="174"/>
        <v>#REF!</v>
      </c>
      <c r="LOH247" s="29" t="e">
        <f t="shared" si="174"/>
        <v>#REF!</v>
      </c>
      <c r="LOI247" s="29" t="e">
        <f t="shared" si="174"/>
        <v>#REF!</v>
      </c>
      <c r="LOJ247" s="29" t="e">
        <f t="shared" si="174"/>
        <v>#REF!</v>
      </c>
      <c r="LOK247" s="29" t="e">
        <f t="shared" si="174"/>
        <v>#REF!</v>
      </c>
      <c r="LOL247" s="29" t="e">
        <f t="shared" si="174"/>
        <v>#REF!</v>
      </c>
      <c r="LOM247" s="29" t="e">
        <f t="shared" si="174"/>
        <v>#REF!</v>
      </c>
      <c r="LON247" s="29" t="e">
        <f t="shared" si="174"/>
        <v>#REF!</v>
      </c>
      <c r="LOO247" s="29" t="e">
        <f t="shared" si="174"/>
        <v>#REF!</v>
      </c>
      <c r="LOP247" s="29" t="e">
        <f t="shared" si="174"/>
        <v>#REF!</v>
      </c>
      <c r="LOQ247" s="29" t="e">
        <f t="shared" si="174"/>
        <v>#REF!</v>
      </c>
      <c r="LOR247" s="29" t="e">
        <f t="shared" si="174"/>
        <v>#REF!</v>
      </c>
      <c r="LOS247" s="29" t="e">
        <f t="shared" si="174"/>
        <v>#REF!</v>
      </c>
      <c r="LOT247" s="29" t="e">
        <f t="shared" si="174"/>
        <v>#REF!</v>
      </c>
      <c r="LOU247" s="29" t="e">
        <f t="shared" si="174"/>
        <v>#REF!</v>
      </c>
      <c r="LOV247" s="29" t="e">
        <f t="shared" si="174"/>
        <v>#REF!</v>
      </c>
      <c r="LOW247" s="29" t="e">
        <f t="shared" si="174"/>
        <v>#REF!</v>
      </c>
      <c r="LOX247" s="29" t="e">
        <f t="shared" si="174"/>
        <v>#REF!</v>
      </c>
      <c r="LOY247" s="29" t="e">
        <f t="shared" si="174"/>
        <v>#REF!</v>
      </c>
      <c r="LOZ247" s="29" t="e">
        <f t="shared" si="174"/>
        <v>#REF!</v>
      </c>
      <c r="LPA247" s="29" t="e">
        <f t="shared" ref="LPA247:LRL247" si="175">LPE247&amp;LPF247</f>
        <v>#REF!</v>
      </c>
      <c r="LPB247" s="29" t="e">
        <f t="shared" si="175"/>
        <v>#REF!</v>
      </c>
      <c r="LPC247" s="29" t="e">
        <f t="shared" si="175"/>
        <v>#REF!</v>
      </c>
      <c r="LPD247" s="29" t="e">
        <f t="shared" si="175"/>
        <v>#REF!</v>
      </c>
      <c r="LPE247" s="29" t="e">
        <f t="shared" si="175"/>
        <v>#REF!</v>
      </c>
      <c r="LPF247" s="29" t="e">
        <f t="shared" si="175"/>
        <v>#REF!</v>
      </c>
      <c r="LPG247" s="29" t="e">
        <f t="shared" si="175"/>
        <v>#REF!</v>
      </c>
      <c r="LPH247" s="29" t="e">
        <f t="shared" si="175"/>
        <v>#REF!</v>
      </c>
      <c r="LPI247" s="29" t="e">
        <f t="shared" si="175"/>
        <v>#REF!</v>
      </c>
      <c r="LPJ247" s="29" t="e">
        <f t="shared" si="175"/>
        <v>#REF!</v>
      </c>
      <c r="LPK247" s="29" t="e">
        <f t="shared" si="175"/>
        <v>#REF!</v>
      </c>
      <c r="LPL247" s="29" t="e">
        <f t="shared" si="175"/>
        <v>#REF!</v>
      </c>
      <c r="LPM247" s="29" t="e">
        <f t="shared" si="175"/>
        <v>#REF!</v>
      </c>
      <c r="LPN247" s="29" t="e">
        <f t="shared" si="175"/>
        <v>#REF!</v>
      </c>
      <c r="LPO247" s="29" t="e">
        <f t="shared" si="175"/>
        <v>#REF!</v>
      </c>
      <c r="LPP247" s="29" t="e">
        <f t="shared" si="175"/>
        <v>#REF!</v>
      </c>
      <c r="LPQ247" s="29" t="e">
        <f t="shared" si="175"/>
        <v>#REF!</v>
      </c>
      <c r="LPR247" s="29" t="e">
        <f t="shared" si="175"/>
        <v>#REF!</v>
      </c>
      <c r="LPS247" s="29" t="e">
        <f t="shared" si="175"/>
        <v>#REF!</v>
      </c>
      <c r="LPT247" s="29" t="e">
        <f t="shared" si="175"/>
        <v>#REF!</v>
      </c>
      <c r="LPU247" s="29" t="e">
        <f t="shared" si="175"/>
        <v>#REF!</v>
      </c>
      <c r="LPV247" s="29" t="e">
        <f t="shared" si="175"/>
        <v>#REF!</v>
      </c>
      <c r="LPW247" s="29" t="e">
        <f t="shared" si="175"/>
        <v>#REF!</v>
      </c>
      <c r="LPX247" s="29" t="e">
        <f t="shared" si="175"/>
        <v>#REF!</v>
      </c>
      <c r="LPY247" s="29" t="e">
        <f t="shared" si="175"/>
        <v>#REF!</v>
      </c>
      <c r="LPZ247" s="29" t="e">
        <f t="shared" si="175"/>
        <v>#REF!</v>
      </c>
      <c r="LQA247" s="29" t="e">
        <f t="shared" si="175"/>
        <v>#REF!</v>
      </c>
      <c r="LQB247" s="29" t="e">
        <f t="shared" si="175"/>
        <v>#REF!</v>
      </c>
      <c r="LQC247" s="29" t="e">
        <f t="shared" si="175"/>
        <v>#REF!</v>
      </c>
      <c r="LQD247" s="29" t="e">
        <f t="shared" si="175"/>
        <v>#REF!</v>
      </c>
      <c r="LQE247" s="29" t="e">
        <f t="shared" si="175"/>
        <v>#REF!</v>
      </c>
      <c r="LQF247" s="29" t="e">
        <f t="shared" si="175"/>
        <v>#REF!</v>
      </c>
      <c r="LQG247" s="29" t="e">
        <f t="shared" si="175"/>
        <v>#REF!</v>
      </c>
      <c r="LQH247" s="29" t="e">
        <f t="shared" si="175"/>
        <v>#REF!</v>
      </c>
      <c r="LQI247" s="29" t="e">
        <f t="shared" si="175"/>
        <v>#REF!</v>
      </c>
      <c r="LQJ247" s="29" t="e">
        <f t="shared" si="175"/>
        <v>#REF!</v>
      </c>
      <c r="LQK247" s="29" t="e">
        <f t="shared" si="175"/>
        <v>#REF!</v>
      </c>
      <c r="LQL247" s="29" t="e">
        <f t="shared" si="175"/>
        <v>#REF!</v>
      </c>
      <c r="LQM247" s="29" t="e">
        <f t="shared" si="175"/>
        <v>#REF!</v>
      </c>
      <c r="LQN247" s="29" t="e">
        <f t="shared" si="175"/>
        <v>#REF!</v>
      </c>
      <c r="LQO247" s="29" t="e">
        <f t="shared" si="175"/>
        <v>#REF!</v>
      </c>
      <c r="LQP247" s="29" t="e">
        <f t="shared" si="175"/>
        <v>#REF!</v>
      </c>
      <c r="LQQ247" s="29" t="e">
        <f t="shared" si="175"/>
        <v>#REF!</v>
      </c>
      <c r="LQR247" s="29" t="e">
        <f t="shared" si="175"/>
        <v>#REF!</v>
      </c>
      <c r="LQS247" s="29" t="e">
        <f t="shared" si="175"/>
        <v>#REF!</v>
      </c>
      <c r="LQT247" s="29" t="e">
        <f t="shared" si="175"/>
        <v>#REF!</v>
      </c>
      <c r="LQU247" s="29" t="e">
        <f t="shared" si="175"/>
        <v>#REF!</v>
      </c>
      <c r="LQV247" s="29" t="e">
        <f t="shared" si="175"/>
        <v>#REF!</v>
      </c>
      <c r="LQW247" s="29" t="e">
        <f t="shared" si="175"/>
        <v>#REF!</v>
      </c>
      <c r="LQX247" s="29" t="e">
        <f t="shared" si="175"/>
        <v>#REF!</v>
      </c>
      <c r="LQY247" s="29" t="e">
        <f t="shared" si="175"/>
        <v>#REF!</v>
      </c>
      <c r="LQZ247" s="29" t="e">
        <f t="shared" si="175"/>
        <v>#REF!</v>
      </c>
      <c r="LRA247" s="29" t="e">
        <f t="shared" si="175"/>
        <v>#REF!</v>
      </c>
      <c r="LRB247" s="29" t="e">
        <f t="shared" si="175"/>
        <v>#REF!</v>
      </c>
      <c r="LRC247" s="29" t="e">
        <f t="shared" si="175"/>
        <v>#REF!</v>
      </c>
      <c r="LRD247" s="29" t="e">
        <f t="shared" si="175"/>
        <v>#REF!</v>
      </c>
      <c r="LRE247" s="29" t="e">
        <f t="shared" si="175"/>
        <v>#REF!</v>
      </c>
      <c r="LRF247" s="29" t="e">
        <f t="shared" si="175"/>
        <v>#REF!</v>
      </c>
      <c r="LRG247" s="29" t="e">
        <f t="shared" si="175"/>
        <v>#REF!</v>
      </c>
      <c r="LRH247" s="29" t="e">
        <f t="shared" si="175"/>
        <v>#REF!</v>
      </c>
      <c r="LRI247" s="29" t="e">
        <f t="shared" si="175"/>
        <v>#REF!</v>
      </c>
      <c r="LRJ247" s="29" t="e">
        <f t="shared" si="175"/>
        <v>#REF!</v>
      </c>
      <c r="LRK247" s="29" t="e">
        <f t="shared" si="175"/>
        <v>#REF!</v>
      </c>
      <c r="LRL247" s="29" t="e">
        <f t="shared" si="175"/>
        <v>#REF!</v>
      </c>
      <c r="LRM247" s="29" t="e">
        <f t="shared" ref="LRM247:LTX247" si="176">LRQ247&amp;LRR247</f>
        <v>#REF!</v>
      </c>
      <c r="LRN247" s="29" t="e">
        <f t="shared" si="176"/>
        <v>#REF!</v>
      </c>
      <c r="LRO247" s="29" t="e">
        <f t="shared" si="176"/>
        <v>#REF!</v>
      </c>
      <c r="LRP247" s="29" t="e">
        <f t="shared" si="176"/>
        <v>#REF!</v>
      </c>
      <c r="LRQ247" s="29" t="e">
        <f t="shared" si="176"/>
        <v>#REF!</v>
      </c>
      <c r="LRR247" s="29" t="e">
        <f t="shared" si="176"/>
        <v>#REF!</v>
      </c>
      <c r="LRS247" s="29" t="e">
        <f t="shared" si="176"/>
        <v>#REF!</v>
      </c>
      <c r="LRT247" s="29" t="e">
        <f t="shared" si="176"/>
        <v>#REF!</v>
      </c>
      <c r="LRU247" s="29" t="e">
        <f t="shared" si="176"/>
        <v>#REF!</v>
      </c>
      <c r="LRV247" s="29" t="e">
        <f t="shared" si="176"/>
        <v>#REF!</v>
      </c>
      <c r="LRW247" s="29" t="e">
        <f t="shared" si="176"/>
        <v>#REF!</v>
      </c>
      <c r="LRX247" s="29" t="e">
        <f t="shared" si="176"/>
        <v>#REF!</v>
      </c>
      <c r="LRY247" s="29" t="e">
        <f t="shared" si="176"/>
        <v>#REF!</v>
      </c>
      <c r="LRZ247" s="29" t="e">
        <f t="shared" si="176"/>
        <v>#REF!</v>
      </c>
      <c r="LSA247" s="29" t="e">
        <f t="shared" si="176"/>
        <v>#REF!</v>
      </c>
      <c r="LSB247" s="29" t="e">
        <f t="shared" si="176"/>
        <v>#REF!</v>
      </c>
      <c r="LSC247" s="29" t="e">
        <f t="shared" si="176"/>
        <v>#REF!</v>
      </c>
      <c r="LSD247" s="29" t="e">
        <f t="shared" si="176"/>
        <v>#REF!</v>
      </c>
      <c r="LSE247" s="29" t="e">
        <f t="shared" si="176"/>
        <v>#REF!</v>
      </c>
      <c r="LSF247" s="29" t="e">
        <f t="shared" si="176"/>
        <v>#REF!</v>
      </c>
      <c r="LSG247" s="29" t="e">
        <f t="shared" si="176"/>
        <v>#REF!</v>
      </c>
      <c r="LSH247" s="29" t="e">
        <f t="shared" si="176"/>
        <v>#REF!</v>
      </c>
      <c r="LSI247" s="29" t="e">
        <f t="shared" si="176"/>
        <v>#REF!</v>
      </c>
      <c r="LSJ247" s="29" t="e">
        <f t="shared" si="176"/>
        <v>#REF!</v>
      </c>
      <c r="LSK247" s="29" t="e">
        <f t="shared" si="176"/>
        <v>#REF!</v>
      </c>
      <c r="LSL247" s="29" t="e">
        <f t="shared" si="176"/>
        <v>#REF!</v>
      </c>
      <c r="LSM247" s="29" t="e">
        <f t="shared" si="176"/>
        <v>#REF!</v>
      </c>
      <c r="LSN247" s="29" t="e">
        <f t="shared" si="176"/>
        <v>#REF!</v>
      </c>
      <c r="LSO247" s="29" t="e">
        <f t="shared" si="176"/>
        <v>#REF!</v>
      </c>
      <c r="LSP247" s="29" t="e">
        <f t="shared" si="176"/>
        <v>#REF!</v>
      </c>
      <c r="LSQ247" s="29" t="e">
        <f t="shared" si="176"/>
        <v>#REF!</v>
      </c>
      <c r="LSR247" s="29" t="e">
        <f t="shared" si="176"/>
        <v>#REF!</v>
      </c>
      <c r="LSS247" s="29" t="e">
        <f t="shared" si="176"/>
        <v>#REF!</v>
      </c>
      <c r="LST247" s="29" t="e">
        <f t="shared" si="176"/>
        <v>#REF!</v>
      </c>
      <c r="LSU247" s="29" t="e">
        <f t="shared" si="176"/>
        <v>#REF!</v>
      </c>
      <c r="LSV247" s="29" t="e">
        <f t="shared" si="176"/>
        <v>#REF!</v>
      </c>
      <c r="LSW247" s="29" t="e">
        <f t="shared" si="176"/>
        <v>#REF!</v>
      </c>
      <c r="LSX247" s="29" t="e">
        <f t="shared" si="176"/>
        <v>#REF!</v>
      </c>
      <c r="LSY247" s="29" t="e">
        <f t="shared" si="176"/>
        <v>#REF!</v>
      </c>
      <c r="LSZ247" s="29" t="e">
        <f t="shared" si="176"/>
        <v>#REF!</v>
      </c>
      <c r="LTA247" s="29" t="e">
        <f t="shared" si="176"/>
        <v>#REF!</v>
      </c>
      <c r="LTB247" s="29" t="e">
        <f t="shared" si="176"/>
        <v>#REF!</v>
      </c>
      <c r="LTC247" s="29" t="e">
        <f t="shared" si="176"/>
        <v>#REF!</v>
      </c>
      <c r="LTD247" s="29" t="e">
        <f t="shared" si="176"/>
        <v>#REF!</v>
      </c>
      <c r="LTE247" s="29" t="e">
        <f t="shared" si="176"/>
        <v>#REF!</v>
      </c>
      <c r="LTF247" s="29" t="e">
        <f t="shared" si="176"/>
        <v>#REF!</v>
      </c>
      <c r="LTG247" s="29" t="e">
        <f t="shared" si="176"/>
        <v>#REF!</v>
      </c>
      <c r="LTH247" s="29" t="e">
        <f t="shared" si="176"/>
        <v>#REF!</v>
      </c>
      <c r="LTI247" s="29" t="e">
        <f t="shared" si="176"/>
        <v>#REF!</v>
      </c>
      <c r="LTJ247" s="29" t="e">
        <f t="shared" si="176"/>
        <v>#REF!</v>
      </c>
      <c r="LTK247" s="29" t="e">
        <f t="shared" si="176"/>
        <v>#REF!</v>
      </c>
      <c r="LTL247" s="29" t="e">
        <f t="shared" si="176"/>
        <v>#REF!</v>
      </c>
      <c r="LTM247" s="29" t="e">
        <f t="shared" si="176"/>
        <v>#REF!</v>
      </c>
      <c r="LTN247" s="29" t="e">
        <f t="shared" si="176"/>
        <v>#REF!</v>
      </c>
      <c r="LTO247" s="29" t="e">
        <f t="shared" si="176"/>
        <v>#REF!</v>
      </c>
      <c r="LTP247" s="29" t="e">
        <f t="shared" si="176"/>
        <v>#REF!</v>
      </c>
      <c r="LTQ247" s="29" t="e">
        <f t="shared" si="176"/>
        <v>#REF!</v>
      </c>
      <c r="LTR247" s="29" t="e">
        <f t="shared" si="176"/>
        <v>#REF!</v>
      </c>
      <c r="LTS247" s="29" t="e">
        <f t="shared" si="176"/>
        <v>#REF!</v>
      </c>
      <c r="LTT247" s="29" t="e">
        <f t="shared" si="176"/>
        <v>#REF!</v>
      </c>
      <c r="LTU247" s="29" t="e">
        <f t="shared" si="176"/>
        <v>#REF!</v>
      </c>
      <c r="LTV247" s="29" t="e">
        <f t="shared" si="176"/>
        <v>#REF!</v>
      </c>
      <c r="LTW247" s="29" t="e">
        <f t="shared" si="176"/>
        <v>#REF!</v>
      </c>
      <c r="LTX247" s="29" t="e">
        <f t="shared" si="176"/>
        <v>#REF!</v>
      </c>
      <c r="LTY247" s="29" t="e">
        <f t="shared" ref="LTY247:LWJ247" si="177">LUC247&amp;LUD247</f>
        <v>#REF!</v>
      </c>
      <c r="LTZ247" s="29" t="e">
        <f t="shared" si="177"/>
        <v>#REF!</v>
      </c>
      <c r="LUA247" s="29" t="e">
        <f t="shared" si="177"/>
        <v>#REF!</v>
      </c>
      <c r="LUB247" s="29" t="e">
        <f t="shared" si="177"/>
        <v>#REF!</v>
      </c>
      <c r="LUC247" s="29" t="e">
        <f t="shared" si="177"/>
        <v>#REF!</v>
      </c>
      <c r="LUD247" s="29" t="e">
        <f t="shared" si="177"/>
        <v>#REF!</v>
      </c>
      <c r="LUE247" s="29" t="e">
        <f t="shared" si="177"/>
        <v>#REF!</v>
      </c>
      <c r="LUF247" s="29" t="e">
        <f t="shared" si="177"/>
        <v>#REF!</v>
      </c>
      <c r="LUG247" s="29" t="e">
        <f t="shared" si="177"/>
        <v>#REF!</v>
      </c>
      <c r="LUH247" s="29" t="e">
        <f t="shared" si="177"/>
        <v>#REF!</v>
      </c>
      <c r="LUI247" s="29" t="e">
        <f t="shared" si="177"/>
        <v>#REF!</v>
      </c>
      <c r="LUJ247" s="29" t="e">
        <f t="shared" si="177"/>
        <v>#REF!</v>
      </c>
      <c r="LUK247" s="29" t="e">
        <f t="shared" si="177"/>
        <v>#REF!</v>
      </c>
      <c r="LUL247" s="29" t="e">
        <f t="shared" si="177"/>
        <v>#REF!</v>
      </c>
      <c r="LUM247" s="29" t="e">
        <f t="shared" si="177"/>
        <v>#REF!</v>
      </c>
      <c r="LUN247" s="29" t="e">
        <f t="shared" si="177"/>
        <v>#REF!</v>
      </c>
      <c r="LUO247" s="29" t="e">
        <f t="shared" si="177"/>
        <v>#REF!</v>
      </c>
      <c r="LUP247" s="29" t="e">
        <f t="shared" si="177"/>
        <v>#REF!</v>
      </c>
      <c r="LUQ247" s="29" t="e">
        <f t="shared" si="177"/>
        <v>#REF!</v>
      </c>
      <c r="LUR247" s="29" t="e">
        <f t="shared" si="177"/>
        <v>#REF!</v>
      </c>
      <c r="LUS247" s="29" t="e">
        <f t="shared" si="177"/>
        <v>#REF!</v>
      </c>
      <c r="LUT247" s="29" t="e">
        <f t="shared" si="177"/>
        <v>#REF!</v>
      </c>
      <c r="LUU247" s="29" t="e">
        <f t="shared" si="177"/>
        <v>#REF!</v>
      </c>
      <c r="LUV247" s="29" t="e">
        <f t="shared" si="177"/>
        <v>#REF!</v>
      </c>
      <c r="LUW247" s="29" t="e">
        <f t="shared" si="177"/>
        <v>#REF!</v>
      </c>
      <c r="LUX247" s="29" t="e">
        <f t="shared" si="177"/>
        <v>#REF!</v>
      </c>
      <c r="LUY247" s="29" t="e">
        <f t="shared" si="177"/>
        <v>#REF!</v>
      </c>
      <c r="LUZ247" s="29" t="e">
        <f t="shared" si="177"/>
        <v>#REF!</v>
      </c>
      <c r="LVA247" s="29" t="e">
        <f t="shared" si="177"/>
        <v>#REF!</v>
      </c>
      <c r="LVB247" s="29" t="e">
        <f t="shared" si="177"/>
        <v>#REF!</v>
      </c>
      <c r="LVC247" s="29" t="e">
        <f t="shared" si="177"/>
        <v>#REF!</v>
      </c>
      <c r="LVD247" s="29" t="e">
        <f t="shared" si="177"/>
        <v>#REF!</v>
      </c>
      <c r="LVE247" s="29" t="e">
        <f t="shared" si="177"/>
        <v>#REF!</v>
      </c>
      <c r="LVF247" s="29" t="e">
        <f t="shared" si="177"/>
        <v>#REF!</v>
      </c>
      <c r="LVG247" s="29" t="e">
        <f t="shared" si="177"/>
        <v>#REF!</v>
      </c>
      <c r="LVH247" s="29" t="e">
        <f t="shared" si="177"/>
        <v>#REF!</v>
      </c>
      <c r="LVI247" s="29" t="e">
        <f t="shared" si="177"/>
        <v>#REF!</v>
      </c>
      <c r="LVJ247" s="29" t="e">
        <f t="shared" si="177"/>
        <v>#REF!</v>
      </c>
      <c r="LVK247" s="29" t="e">
        <f t="shared" si="177"/>
        <v>#REF!</v>
      </c>
      <c r="LVL247" s="29" t="e">
        <f t="shared" si="177"/>
        <v>#REF!</v>
      </c>
      <c r="LVM247" s="29" t="e">
        <f t="shared" si="177"/>
        <v>#REF!</v>
      </c>
      <c r="LVN247" s="29" t="e">
        <f t="shared" si="177"/>
        <v>#REF!</v>
      </c>
      <c r="LVO247" s="29" t="e">
        <f t="shared" si="177"/>
        <v>#REF!</v>
      </c>
      <c r="LVP247" s="29" t="e">
        <f t="shared" si="177"/>
        <v>#REF!</v>
      </c>
      <c r="LVQ247" s="29" t="e">
        <f t="shared" si="177"/>
        <v>#REF!</v>
      </c>
      <c r="LVR247" s="29" t="e">
        <f t="shared" si="177"/>
        <v>#REF!</v>
      </c>
      <c r="LVS247" s="29" t="e">
        <f t="shared" si="177"/>
        <v>#REF!</v>
      </c>
      <c r="LVT247" s="29" t="e">
        <f t="shared" si="177"/>
        <v>#REF!</v>
      </c>
      <c r="LVU247" s="29" t="e">
        <f t="shared" si="177"/>
        <v>#REF!</v>
      </c>
      <c r="LVV247" s="29" t="e">
        <f t="shared" si="177"/>
        <v>#REF!</v>
      </c>
      <c r="LVW247" s="29" t="e">
        <f t="shared" si="177"/>
        <v>#REF!</v>
      </c>
      <c r="LVX247" s="29" t="e">
        <f t="shared" si="177"/>
        <v>#REF!</v>
      </c>
      <c r="LVY247" s="29" t="e">
        <f t="shared" si="177"/>
        <v>#REF!</v>
      </c>
      <c r="LVZ247" s="29" t="e">
        <f t="shared" si="177"/>
        <v>#REF!</v>
      </c>
      <c r="LWA247" s="29" t="e">
        <f t="shared" si="177"/>
        <v>#REF!</v>
      </c>
      <c r="LWB247" s="29" t="e">
        <f t="shared" si="177"/>
        <v>#REF!</v>
      </c>
      <c r="LWC247" s="29" t="e">
        <f t="shared" si="177"/>
        <v>#REF!</v>
      </c>
      <c r="LWD247" s="29" t="e">
        <f t="shared" si="177"/>
        <v>#REF!</v>
      </c>
      <c r="LWE247" s="29" t="e">
        <f t="shared" si="177"/>
        <v>#REF!</v>
      </c>
      <c r="LWF247" s="29" t="e">
        <f t="shared" si="177"/>
        <v>#REF!</v>
      </c>
      <c r="LWG247" s="29" t="e">
        <f t="shared" si="177"/>
        <v>#REF!</v>
      </c>
      <c r="LWH247" s="29" t="e">
        <f t="shared" si="177"/>
        <v>#REF!</v>
      </c>
      <c r="LWI247" s="29" t="e">
        <f t="shared" si="177"/>
        <v>#REF!</v>
      </c>
      <c r="LWJ247" s="29" t="e">
        <f t="shared" si="177"/>
        <v>#REF!</v>
      </c>
      <c r="LWK247" s="29" t="e">
        <f t="shared" ref="LWK247:LYV247" si="178">LWO247&amp;LWP247</f>
        <v>#REF!</v>
      </c>
      <c r="LWL247" s="29" t="e">
        <f t="shared" si="178"/>
        <v>#REF!</v>
      </c>
      <c r="LWM247" s="29" t="e">
        <f t="shared" si="178"/>
        <v>#REF!</v>
      </c>
      <c r="LWN247" s="29" t="e">
        <f t="shared" si="178"/>
        <v>#REF!</v>
      </c>
      <c r="LWO247" s="29" t="e">
        <f t="shared" si="178"/>
        <v>#REF!</v>
      </c>
      <c r="LWP247" s="29" t="e">
        <f t="shared" si="178"/>
        <v>#REF!</v>
      </c>
      <c r="LWQ247" s="29" t="e">
        <f t="shared" si="178"/>
        <v>#REF!</v>
      </c>
      <c r="LWR247" s="29" t="e">
        <f t="shared" si="178"/>
        <v>#REF!</v>
      </c>
      <c r="LWS247" s="29" t="e">
        <f t="shared" si="178"/>
        <v>#REF!</v>
      </c>
      <c r="LWT247" s="29" t="e">
        <f t="shared" si="178"/>
        <v>#REF!</v>
      </c>
      <c r="LWU247" s="29" t="e">
        <f t="shared" si="178"/>
        <v>#REF!</v>
      </c>
      <c r="LWV247" s="29" t="e">
        <f t="shared" si="178"/>
        <v>#REF!</v>
      </c>
      <c r="LWW247" s="29" t="e">
        <f t="shared" si="178"/>
        <v>#REF!</v>
      </c>
      <c r="LWX247" s="29" t="e">
        <f t="shared" si="178"/>
        <v>#REF!</v>
      </c>
      <c r="LWY247" s="29" t="e">
        <f t="shared" si="178"/>
        <v>#REF!</v>
      </c>
      <c r="LWZ247" s="29" t="e">
        <f t="shared" si="178"/>
        <v>#REF!</v>
      </c>
      <c r="LXA247" s="29" t="e">
        <f t="shared" si="178"/>
        <v>#REF!</v>
      </c>
      <c r="LXB247" s="29" t="e">
        <f t="shared" si="178"/>
        <v>#REF!</v>
      </c>
      <c r="LXC247" s="29" t="e">
        <f t="shared" si="178"/>
        <v>#REF!</v>
      </c>
      <c r="LXD247" s="29" t="e">
        <f t="shared" si="178"/>
        <v>#REF!</v>
      </c>
      <c r="LXE247" s="29" t="e">
        <f t="shared" si="178"/>
        <v>#REF!</v>
      </c>
      <c r="LXF247" s="29" t="e">
        <f t="shared" si="178"/>
        <v>#REF!</v>
      </c>
      <c r="LXG247" s="29" t="e">
        <f t="shared" si="178"/>
        <v>#REF!</v>
      </c>
      <c r="LXH247" s="29" t="e">
        <f t="shared" si="178"/>
        <v>#REF!</v>
      </c>
      <c r="LXI247" s="29" t="e">
        <f t="shared" si="178"/>
        <v>#REF!</v>
      </c>
      <c r="LXJ247" s="29" t="e">
        <f t="shared" si="178"/>
        <v>#REF!</v>
      </c>
      <c r="LXK247" s="29" t="e">
        <f t="shared" si="178"/>
        <v>#REF!</v>
      </c>
      <c r="LXL247" s="29" t="e">
        <f t="shared" si="178"/>
        <v>#REF!</v>
      </c>
      <c r="LXM247" s="29" t="e">
        <f t="shared" si="178"/>
        <v>#REF!</v>
      </c>
      <c r="LXN247" s="29" t="e">
        <f t="shared" si="178"/>
        <v>#REF!</v>
      </c>
      <c r="LXO247" s="29" t="e">
        <f t="shared" si="178"/>
        <v>#REF!</v>
      </c>
      <c r="LXP247" s="29" t="e">
        <f t="shared" si="178"/>
        <v>#REF!</v>
      </c>
      <c r="LXQ247" s="29" t="e">
        <f t="shared" si="178"/>
        <v>#REF!</v>
      </c>
      <c r="LXR247" s="29" t="e">
        <f t="shared" si="178"/>
        <v>#REF!</v>
      </c>
      <c r="LXS247" s="29" t="e">
        <f t="shared" si="178"/>
        <v>#REF!</v>
      </c>
      <c r="LXT247" s="29" t="e">
        <f t="shared" si="178"/>
        <v>#REF!</v>
      </c>
      <c r="LXU247" s="29" t="e">
        <f t="shared" si="178"/>
        <v>#REF!</v>
      </c>
      <c r="LXV247" s="29" t="e">
        <f t="shared" si="178"/>
        <v>#REF!</v>
      </c>
      <c r="LXW247" s="29" t="e">
        <f t="shared" si="178"/>
        <v>#REF!</v>
      </c>
      <c r="LXX247" s="29" t="e">
        <f t="shared" si="178"/>
        <v>#REF!</v>
      </c>
      <c r="LXY247" s="29" t="e">
        <f t="shared" si="178"/>
        <v>#REF!</v>
      </c>
      <c r="LXZ247" s="29" t="e">
        <f t="shared" si="178"/>
        <v>#REF!</v>
      </c>
      <c r="LYA247" s="29" t="e">
        <f t="shared" si="178"/>
        <v>#REF!</v>
      </c>
      <c r="LYB247" s="29" t="e">
        <f t="shared" si="178"/>
        <v>#REF!</v>
      </c>
      <c r="LYC247" s="29" t="e">
        <f t="shared" si="178"/>
        <v>#REF!</v>
      </c>
      <c r="LYD247" s="29" t="e">
        <f t="shared" si="178"/>
        <v>#REF!</v>
      </c>
      <c r="LYE247" s="29" t="e">
        <f t="shared" si="178"/>
        <v>#REF!</v>
      </c>
      <c r="LYF247" s="29" t="e">
        <f t="shared" si="178"/>
        <v>#REF!</v>
      </c>
      <c r="LYG247" s="29" t="e">
        <f t="shared" si="178"/>
        <v>#REF!</v>
      </c>
      <c r="LYH247" s="29" t="e">
        <f t="shared" si="178"/>
        <v>#REF!</v>
      </c>
      <c r="LYI247" s="29" t="e">
        <f t="shared" si="178"/>
        <v>#REF!</v>
      </c>
      <c r="LYJ247" s="29" t="e">
        <f t="shared" si="178"/>
        <v>#REF!</v>
      </c>
      <c r="LYK247" s="29" t="e">
        <f t="shared" si="178"/>
        <v>#REF!</v>
      </c>
      <c r="LYL247" s="29" t="e">
        <f t="shared" si="178"/>
        <v>#REF!</v>
      </c>
      <c r="LYM247" s="29" t="e">
        <f t="shared" si="178"/>
        <v>#REF!</v>
      </c>
      <c r="LYN247" s="29" t="e">
        <f t="shared" si="178"/>
        <v>#REF!</v>
      </c>
      <c r="LYO247" s="29" t="e">
        <f t="shared" si="178"/>
        <v>#REF!</v>
      </c>
      <c r="LYP247" s="29" t="e">
        <f t="shared" si="178"/>
        <v>#REF!</v>
      </c>
      <c r="LYQ247" s="29" t="e">
        <f t="shared" si="178"/>
        <v>#REF!</v>
      </c>
      <c r="LYR247" s="29" t="e">
        <f t="shared" si="178"/>
        <v>#REF!</v>
      </c>
      <c r="LYS247" s="29" t="e">
        <f t="shared" si="178"/>
        <v>#REF!</v>
      </c>
      <c r="LYT247" s="29" t="e">
        <f t="shared" si="178"/>
        <v>#REF!</v>
      </c>
      <c r="LYU247" s="29" t="e">
        <f t="shared" si="178"/>
        <v>#REF!</v>
      </c>
      <c r="LYV247" s="29" t="e">
        <f t="shared" si="178"/>
        <v>#REF!</v>
      </c>
      <c r="LYW247" s="29" t="e">
        <f t="shared" ref="LYW247:MBH247" si="179">LZA247&amp;LZB247</f>
        <v>#REF!</v>
      </c>
      <c r="LYX247" s="29" t="e">
        <f t="shared" si="179"/>
        <v>#REF!</v>
      </c>
      <c r="LYY247" s="29" t="e">
        <f t="shared" si="179"/>
        <v>#REF!</v>
      </c>
      <c r="LYZ247" s="29" t="e">
        <f t="shared" si="179"/>
        <v>#REF!</v>
      </c>
      <c r="LZA247" s="29" t="e">
        <f t="shared" si="179"/>
        <v>#REF!</v>
      </c>
      <c r="LZB247" s="29" t="e">
        <f t="shared" si="179"/>
        <v>#REF!</v>
      </c>
      <c r="LZC247" s="29" t="e">
        <f t="shared" si="179"/>
        <v>#REF!</v>
      </c>
      <c r="LZD247" s="29" t="e">
        <f t="shared" si="179"/>
        <v>#REF!</v>
      </c>
      <c r="LZE247" s="29" t="e">
        <f t="shared" si="179"/>
        <v>#REF!</v>
      </c>
      <c r="LZF247" s="29" t="e">
        <f t="shared" si="179"/>
        <v>#REF!</v>
      </c>
      <c r="LZG247" s="29" t="e">
        <f t="shared" si="179"/>
        <v>#REF!</v>
      </c>
      <c r="LZH247" s="29" t="e">
        <f t="shared" si="179"/>
        <v>#REF!</v>
      </c>
      <c r="LZI247" s="29" t="e">
        <f t="shared" si="179"/>
        <v>#REF!</v>
      </c>
      <c r="LZJ247" s="29" t="e">
        <f t="shared" si="179"/>
        <v>#REF!</v>
      </c>
      <c r="LZK247" s="29" t="e">
        <f t="shared" si="179"/>
        <v>#REF!</v>
      </c>
      <c r="LZL247" s="29" t="e">
        <f t="shared" si="179"/>
        <v>#REF!</v>
      </c>
      <c r="LZM247" s="29" t="e">
        <f t="shared" si="179"/>
        <v>#REF!</v>
      </c>
      <c r="LZN247" s="29" t="e">
        <f t="shared" si="179"/>
        <v>#REF!</v>
      </c>
      <c r="LZO247" s="29" t="e">
        <f t="shared" si="179"/>
        <v>#REF!</v>
      </c>
      <c r="LZP247" s="29" t="e">
        <f t="shared" si="179"/>
        <v>#REF!</v>
      </c>
      <c r="LZQ247" s="29" t="e">
        <f t="shared" si="179"/>
        <v>#REF!</v>
      </c>
      <c r="LZR247" s="29" t="e">
        <f t="shared" si="179"/>
        <v>#REF!</v>
      </c>
      <c r="LZS247" s="29" t="e">
        <f t="shared" si="179"/>
        <v>#REF!</v>
      </c>
      <c r="LZT247" s="29" t="e">
        <f t="shared" si="179"/>
        <v>#REF!</v>
      </c>
      <c r="LZU247" s="29" t="e">
        <f t="shared" si="179"/>
        <v>#REF!</v>
      </c>
      <c r="LZV247" s="29" t="e">
        <f t="shared" si="179"/>
        <v>#REF!</v>
      </c>
      <c r="LZW247" s="29" t="e">
        <f t="shared" si="179"/>
        <v>#REF!</v>
      </c>
      <c r="LZX247" s="29" t="e">
        <f t="shared" si="179"/>
        <v>#REF!</v>
      </c>
      <c r="LZY247" s="29" t="e">
        <f t="shared" si="179"/>
        <v>#REF!</v>
      </c>
      <c r="LZZ247" s="29" t="e">
        <f t="shared" si="179"/>
        <v>#REF!</v>
      </c>
      <c r="MAA247" s="29" t="e">
        <f t="shared" si="179"/>
        <v>#REF!</v>
      </c>
      <c r="MAB247" s="29" t="e">
        <f t="shared" si="179"/>
        <v>#REF!</v>
      </c>
      <c r="MAC247" s="29" t="e">
        <f t="shared" si="179"/>
        <v>#REF!</v>
      </c>
      <c r="MAD247" s="29" t="e">
        <f t="shared" si="179"/>
        <v>#REF!</v>
      </c>
      <c r="MAE247" s="29" t="e">
        <f t="shared" si="179"/>
        <v>#REF!</v>
      </c>
      <c r="MAF247" s="29" t="e">
        <f t="shared" si="179"/>
        <v>#REF!</v>
      </c>
      <c r="MAG247" s="29" t="e">
        <f t="shared" si="179"/>
        <v>#REF!</v>
      </c>
      <c r="MAH247" s="29" t="e">
        <f t="shared" si="179"/>
        <v>#REF!</v>
      </c>
      <c r="MAI247" s="29" t="e">
        <f t="shared" si="179"/>
        <v>#REF!</v>
      </c>
      <c r="MAJ247" s="29" t="e">
        <f t="shared" si="179"/>
        <v>#REF!</v>
      </c>
      <c r="MAK247" s="29" t="e">
        <f t="shared" si="179"/>
        <v>#REF!</v>
      </c>
      <c r="MAL247" s="29" t="e">
        <f t="shared" si="179"/>
        <v>#REF!</v>
      </c>
      <c r="MAM247" s="29" t="e">
        <f t="shared" si="179"/>
        <v>#REF!</v>
      </c>
      <c r="MAN247" s="29" t="e">
        <f t="shared" si="179"/>
        <v>#REF!</v>
      </c>
      <c r="MAO247" s="29" t="e">
        <f t="shared" si="179"/>
        <v>#REF!</v>
      </c>
      <c r="MAP247" s="29" t="e">
        <f t="shared" si="179"/>
        <v>#REF!</v>
      </c>
      <c r="MAQ247" s="29" t="e">
        <f t="shared" si="179"/>
        <v>#REF!</v>
      </c>
      <c r="MAR247" s="29" t="e">
        <f t="shared" si="179"/>
        <v>#REF!</v>
      </c>
      <c r="MAS247" s="29" t="e">
        <f t="shared" si="179"/>
        <v>#REF!</v>
      </c>
      <c r="MAT247" s="29" t="e">
        <f t="shared" si="179"/>
        <v>#REF!</v>
      </c>
      <c r="MAU247" s="29" t="e">
        <f t="shared" si="179"/>
        <v>#REF!</v>
      </c>
      <c r="MAV247" s="29" t="e">
        <f t="shared" si="179"/>
        <v>#REF!</v>
      </c>
      <c r="MAW247" s="29" t="e">
        <f t="shared" si="179"/>
        <v>#REF!</v>
      </c>
      <c r="MAX247" s="29" t="e">
        <f t="shared" si="179"/>
        <v>#REF!</v>
      </c>
      <c r="MAY247" s="29" t="e">
        <f t="shared" si="179"/>
        <v>#REF!</v>
      </c>
      <c r="MAZ247" s="29" t="e">
        <f t="shared" si="179"/>
        <v>#REF!</v>
      </c>
      <c r="MBA247" s="29" t="e">
        <f t="shared" si="179"/>
        <v>#REF!</v>
      </c>
      <c r="MBB247" s="29" t="e">
        <f t="shared" si="179"/>
        <v>#REF!</v>
      </c>
      <c r="MBC247" s="29" t="e">
        <f t="shared" si="179"/>
        <v>#REF!</v>
      </c>
      <c r="MBD247" s="29" t="e">
        <f t="shared" si="179"/>
        <v>#REF!</v>
      </c>
      <c r="MBE247" s="29" t="e">
        <f t="shared" si="179"/>
        <v>#REF!</v>
      </c>
      <c r="MBF247" s="29" t="e">
        <f t="shared" si="179"/>
        <v>#REF!</v>
      </c>
      <c r="MBG247" s="29" t="e">
        <f t="shared" si="179"/>
        <v>#REF!</v>
      </c>
      <c r="MBH247" s="29" t="e">
        <f t="shared" si="179"/>
        <v>#REF!</v>
      </c>
      <c r="MBI247" s="29" t="e">
        <f t="shared" ref="MBI247:MDT247" si="180">MBM247&amp;MBN247</f>
        <v>#REF!</v>
      </c>
      <c r="MBJ247" s="29" t="e">
        <f t="shared" si="180"/>
        <v>#REF!</v>
      </c>
      <c r="MBK247" s="29" t="e">
        <f t="shared" si="180"/>
        <v>#REF!</v>
      </c>
      <c r="MBL247" s="29" t="e">
        <f t="shared" si="180"/>
        <v>#REF!</v>
      </c>
      <c r="MBM247" s="29" t="e">
        <f t="shared" si="180"/>
        <v>#REF!</v>
      </c>
      <c r="MBN247" s="29" t="e">
        <f t="shared" si="180"/>
        <v>#REF!</v>
      </c>
      <c r="MBO247" s="29" t="e">
        <f t="shared" si="180"/>
        <v>#REF!</v>
      </c>
      <c r="MBP247" s="29" t="e">
        <f t="shared" si="180"/>
        <v>#REF!</v>
      </c>
      <c r="MBQ247" s="29" t="e">
        <f t="shared" si="180"/>
        <v>#REF!</v>
      </c>
      <c r="MBR247" s="29" t="e">
        <f t="shared" si="180"/>
        <v>#REF!</v>
      </c>
      <c r="MBS247" s="29" t="e">
        <f t="shared" si="180"/>
        <v>#REF!</v>
      </c>
      <c r="MBT247" s="29" t="e">
        <f t="shared" si="180"/>
        <v>#REF!</v>
      </c>
      <c r="MBU247" s="29" t="e">
        <f t="shared" si="180"/>
        <v>#REF!</v>
      </c>
      <c r="MBV247" s="29" t="e">
        <f t="shared" si="180"/>
        <v>#REF!</v>
      </c>
      <c r="MBW247" s="29" t="e">
        <f t="shared" si="180"/>
        <v>#REF!</v>
      </c>
      <c r="MBX247" s="29" t="e">
        <f t="shared" si="180"/>
        <v>#REF!</v>
      </c>
      <c r="MBY247" s="29" t="e">
        <f t="shared" si="180"/>
        <v>#REF!</v>
      </c>
      <c r="MBZ247" s="29" t="e">
        <f t="shared" si="180"/>
        <v>#REF!</v>
      </c>
      <c r="MCA247" s="29" t="e">
        <f t="shared" si="180"/>
        <v>#REF!</v>
      </c>
      <c r="MCB247" s="29" t="e">
        <f t="shared" si="180"/>
        <v>#REF!</v>
      </c>
      <c r="MCC247" s="29" t="e">
        <f t="shared" si="180"/>
        <v>#REF!</v>
      </c>
      <c r="MCD247" s="29" t="e">
        <f t="shared" si="180"/>
        <v>#REF!</v>
      </c>
      <c r="MCE247" s="29" t="e">
        <f t="shared" si="180"/>
        <v>#REF!</v>
      </c>
      <c r="MCF247" s="29" t="e">
        <f t="shared" si="180"/>
        <v>#REF!</v>
      </c>
      <c r="MCG247" s="29" t="e">
        <f t="shared" si="180"/>
        <v>#REF!</v>
      </c>
      <c r="MCH247" s="29" t="e">
        <f t="shared" si="180"/>
        <v>#REF!</v>
      </c>
      <c r="MCI247" s="29" t="e">
        <f t="shared" si="180"/>
        <v>#REF!</v>
      </c>
      <c r="MCJ247" s="29" t="e">
        <f t="shared" si="180"/>
        <v>#REF!</v>
      </c>
      <c r="MCK247" s="29" t="e">
        <f t="shared" si="180"/>
        <v>#REF!</v>
      </c>
      <c r="MCL247" s="29" t="e">
        <f t="shared" si="180"/>
        <v>#REF!</v>
      </c>
      <c r="MCM247" s="29" t="e">
        <f t="shared" si="180"/>
        <v>#REF!</v>
      </c>
      <c r="MCN247" s="29" t="e">
        <f t="shared" si="180"/>
        <v>#REF!</v>
      </c>
      <c r="MCO247" s="29" t="e">
        <f t="shared" si="180"/>
        <v>#REF!</v>
      </c>
      <c r="MCP247" s="29" t="e">
        <f t="shared" si="180"/>
        <v>#REF!</v>
      </c>
      <c r="MCQ247" s="29" t="e">
        <f t="shared" si="180"/>
        <v>#REF!</v>
      </c>
      <c r="MCR247" s="29" t="e">
        <f t="shared" si="180"/>
        <v>#REF!</v>
      </c>
      <c r="MCS247" s="29" t="e">
        <f t="shared" si="180"/>
        <v>#REF!</v>
      </c>
      <c r="MCT247" s="29" t="e">
        <f t="shared" si="180"/>
        <v>#REF!</v>
      </c>
      <c r="MCU247" s="29" t="e">
        <f t="shared" si="180"/>
        <v>#REF!</v>
      </c>
      <c r="MCV247" s="29" t="e">
        <f t="shared" si="180"/>
        <v>#REF!</v>
      </c>
      <c r="MCW247" s="29" t="e">
        <f t="shared" si="180"/>
        <v>#REF!</v>
      </c>
      <c r="MCX247" s="29" t="e">
        <f t="shared" si="180"/>
        <v>#REF!</v>
      </c>
      <c r="MCY247" s="29" t="e">
        <f t="shared" si="180"/>
        <v>#REF!</v>
      </c>
      <c r="MCZ247" s="29" t="e">
        <f t="shared" si="180"/>
        <v>#REF!</v>
      </c>
      <c r="MDA247" s="29" t="e">
        <f t="shared" si="180"/>
        <v>#REF!</v>
      </c>
      <c r="MDB247" s="29" t="e">
        <f t="shared" si="180"/>
        <v>#REF!</v>
      </c>
      <c r="MDC247" s="29" t="e">
        <f t="shared" si="180"/>
        <v>#REF!</v>
      </c>
      <c r="MDD247" s="29" t="e">
        <f t="shared" si="180"/>
        <v>#REF!</v>
      </c>
      <c r="MDE247" s="29" t="e">
        <f t="shared" si="180"/>
        <v>#REF!</v>
      </c>
      <c r="MDF247" s="29" t="e">
        <f t="shared" si="180"/>
        <v>#REF!</v>
      </c>
      <c r="MDG247" s="29" t="e">
        <f t="shared" si="180"/>
        <v>#REF!</v>
      </c>
      <c r="MDH247" s="29" t="e">
        <f t="shared" si="180"/>
        <v>#REF!</v>
      </c>
      <c r="MDI247" s="29" t="e">
        <f t="shared" si="180"/>
        <v>#REF!</v>
      </c>
      <c r="MDJ247" s="29" t="e">
        <f t="shared" si="180"/>
        <v>#REF!</v>
      </c>
      <c r="MDK247" s="29" t="e">
        <f t="shared" si="180"/>
        <v>#REF!</v>
      </c>
      <c r="MDL247" s="29" t="e">
        <f t="shared" si="180"/>
        <v>#REF!</v>
      </c>
      <c r="MDM247" s="29" t="e">
        <f t="shared" si="180"/>
        <v>#REF!</v>
      </c>
      <c r="MDN247" s="29" t="e">
        <f t="shared" si="180"/>
        <v>#REF!</v>
      </c>
      <c r="MDO247" s="29" t="e">
        <f t="shared" si="180"/>
        <v>#REF!</v>
      </c>
      <c r="MDP247" s="29" t="e">
        <f t="shared" si="180"/>
        <v>#REF!</v>
      </c>
      <c r="MDQ247" s="29" t="e">
        <f t="shared" si="180"/>
        <v>#REF!</v>
      </c>
      <c r="MDR247" s="29" t="e">
        <f t="shared" si="180"/>
        <v>#REF!</v>
      </c>
      <c r="MDS247" s="29" t="e">
        <f t="shared" si="180"/>
        <v>#REF!</v>
      </c>
      <c r="MDT247" s="29" t="e">
        <f t="shared" si="180"/>
        <v>#REF!</v>
      </c>
      <c r="MDU247" s="29" t="e">
        <f t="shared" ref="MDU247:MGF247" si="181">MDY247&amp;MDZ247</f>
        <v>#REF!</v>
      </c>
      <c r="MDV247" s="29" t="e">
        <f t="shared" si="181"/>
        <v>#REF!</v>
      </c>
      <c r="MDW247" s="29" t="e">
        <f t="shared" si="181"/>
        <v>#REF!</v>
      </c>
      <c r="MDX247" s="29" t="e">
        <f t="shared" si="181"/>
        <v>#REF!</v>
      </c>
      <c r="MDY247" s="29" t="e">
        <f t="shared" si="181"/>
        <v>#REF!</v>
      </c>
      <c r="MDZ247" s="29" t="e">
        <f t="shared" si="181"/>
        <v>#REF!</v>
      </c>
      <c r="MEA247" s="29" t="e">
        <f t="shared" si="181"/>
        <v>#REF!</v>
      </c>
      <c r="MEB247" s="29" t="e">
        <f t="shared" si="181"/>
        <v>#REF!</v>
      </c>
      <c r="MEC247" s="29" t="e">
        <f t="shared" si="181"/>
        <v>#REF!</v>
      </c>
      <c r="MED247" s="29" t="e">
        <f t="shared" si="181"/>
        <v>#REF!</v>
      </c>
      <c r="MEE247" s="29" t="e">
        <f t="shared" si="181"/>
        <v>#REF!</v>
      </c>
      <c r="MEF247" s="29" t="e">
        <f t="shared" si="181"/>
        <v>#REF!</v>
      </c>
      <c r="MEG247" s="29" t="e">
        <f t="shared" si="181"/>
        <v>#REF!</v>
      </c>
      <c r="MEH247" s="29" t="e">
        <f t="shared" si="181"/>
        <v>#REF!</v>
      </c>
      <c r="MEI247" s="29" t="e">
        <f t="shared" si="181"/>
        <v>#REF!</v>
      </c>
      <c r="MEJ247" s="29" t="e">
        <f t="shared" si="181"/>
        <v>#REF!</v>
      </c>
      <c r="MEK247" s="29" t="e">
        <f t="shared" si="181"/>
        <v>#REF!</v>
      </c>
      <c r="MEL247" s="29" t="e">
        <f t="shared" si="181"/>
        <v>#REF!</v>
      </c>
      <c r="MEM247" s="29" t="e">
        <f t="shared" si="181"/>
        <v>#REF!</v>
      </c>
      <c r="MEN247" s="29" t="e">
        <f t="shared" si="181"/>
        <v>#REF!</v>
      </c>
      <c r="MEO247" s="29" t="e">
        <f t="shared" si="181"/>
        <v>#REF!</v>
      </c>
      <c r="MEP247" s="29" t="e">
        <f t="shared" si="181"/>
        <v>#REF!</v>
      </c>
      <c r="MEQ247" s="29" t="e">
        <f t="shared" si="181"/>
        <v>#REF!</v>
      </c>
      <c r="MER247" s="29" t="e">
        <f t="shared" si="181"/>
        <v>#REF!</v>
      </c>
      <c r="MES247" s="29" t="e">
        <f t="shared" si="181"/>
        <v>#REF!</v>
      </c>
      <c r="MET247" s="29" t="e">
        <f t="shared" si="181"/>
        <v>#REF!</v>
      </c>
      <c r="MEU247" s="29" t="e">
        <f t="shared" si="181"/>
        <v>#REF!</v>
      </c>
      <c r="MEV247" s="29" t="e">
        <f t="shared" si="181"/>
        <v>#REF!</v>
      </c>
      <c r="MEW247" s="29" t="e">
        <f t="shared" si="181"/>
        <v>#REF!</v>
      </c>
      <c r="MEX247" s="29" t="e">
        <f t="shared" si="181"/>
        <v>#REF!</v>
      </c>
      <c r="MEY247" s="29" t="e">
        <f t="shared" si="181"/>
        <v>#REF!</v>
      </c>
      <c r="MEZ247" s="29" t="e">
        <f t="shared" si="181"/>
        <v>#REF!</v>
      </c>
      <c r="MFA247" s="29" t="e">
        <f t="shared" si="181"/>
        <v>#REF!</v>
      </c>
      <c r="MFB247" s="29" t="e">
        <f t="shared" si="181"/>
        <v>#REF!</v>
      </c>
      <c r="MFC247" s="29" t="e">
        <f t="shared" si="181"/>
        <v>#REF!</v>
      </c>
      <c r="MFD247" s="29" t="e">
        <f t="shared" si="181"/>
        <v>#REF!</v>
      </c>
      <c r="MFE247" s="29" t="e">
        <f t="shared" si="181"/>
        <v>#REF!</v>
      </c>
      <c r="MFF247" s="29" t="e">
        <f t="shared" si="181"/>
        <v>#REF!</v>
      </c>
      <c r="MFG247" s="29" t="e">
        <f t="shared" si="181"/>
        <v>#REF!</v>
      </c>
      <c r="MFH247" s="29" t="e">
        <f t="shared" si="181"/>
        <v>#REF!</v>
      </c>
      <c r="MFI247" s="29" t="e">
        <f t="shared" si="181"/>
        <v>#REF!</v>
      </c>
      <c r="MFJ247" s="29" t="e">
        <f t="shared" si="181"/>
        <v>#REF!</v>
      </c>
      <c r="MFK247" s="29" t="e">
        <f t="shared" si="181"/>
        <v>#REF!</v>
      </c>
      <c r="MFL247" s="29" t="e">
        <f t="shared" si="181"/>
        <v>#REF!</v>
      </c>
      <c r="MFM247" s="29" t="e">
        <f t="shared" si="181"/>
        <v>#REF!</v>
      </c>
      <c r="MFN247" s="29" t="e">
        <f t="shared" si="181"/>
        <v>#REF!</v>
      </c>
      <c r="MFO247" s="29" t="e">
        <f t="shared" si="181"/>
        <v>#REF!</v>
      </c>
      <c r="MFP247" s="29" t="e">
        <f t="shared" si="181"/>
        <v>#REF!</v>
      </c>
      <c r="MFQ247" s="29" t="e">
        <f t="shared" si="181"/>
        <v>#REF!</v>
      </c>
      <c r="MFR247" s="29" t="e">
        <f t="shared" si="181"/>
        <v>#REF!</v>
      </c>
      <c r="MFS247" s="29" t="e">
        <f t="shared" si="181"/>
        <v>#REF!</v>
      </c>
      <c r="MFT247" s="29" t="e">
        <f t="shared" si="181"/>
        <v>#REF!</v>
      </c>
      <c r="MFU247" s="29" t="e">
        <f t="shared" si="181"/>
        <v>#REF!</v>
      </c>
      <c r="MFV247" s="29" t="e">
        <f t="shared" si="181"/>
        <v>#REF!</v>
      </c>
      <c r="MFW247" s="29" t="e">
        <f t="shared" si="181"/>
        <v>#REF!</v>
      </c>
      <c r="MFX247" s="29" t="e">
        <f t="shared" si="181"/>
        <v>#REF!</v>
      </c>
      <c r="MFY247" s="29" t="e">
        <f t="shared" si="181"/>
        <v>#REF!</v>
      </c>
      <c r="MFZ247" s="29" t="e">
        <f t="shared" si="181"/>
        <v>#REF!</v>
      </c>
      <c r="MGA247" s="29" t="e">
        <f t="shared" si="181"/>
        <v>#REF!</v>
      </c>
      <c r="MGB247" s="29" t="e">
        <f t="shared" si="181"/>
        <v>#REF!</v>
      </c>
      <c r="MGC247" s="29" t="e">
        <f t="shared" si="181"/>
        <v>#REF!</v>
      </c>
      <c r="MGD247" s="29" t="e">
        <f t="shared" si="181"/>
        <v>#REF!</v>
      </c>
      <c r="MGE247" s="29" t="e">
        <f t="shared" si="181"/>
        <v>#REF!</v>
      </c>
      <c r="MGF247" s="29" t="e">
        <f t="shared" si="181"/>
        <v>#REF!</v>
      </c>
      <c r="MGG247" s="29" t="e">
        <f t="shared" ref="MGG247:MIR247" si="182">MGK247&amp;MGL247</f>
        <v>#REF!</v>
      </c>
      <c r="MGH247" s="29" t="e">
        <f t="shared" si="182"/>
        <v>#REF!</v>
      </c>
      <c r="MGI247" s="29" t="e">
        <f t="shared" si="182"/>
        <v>#REF!</v>
      </c>
      <c r="MGJ247" s="29" t="e">
        <f t="shared" si="182"/>
        <v>#REF!</v>
      </c>
      <c r="MGK247" s="29" t="e">
        <f t="shared" si="182"/>
        <v>#REF!</v>
      </c>
      <c r="MGL247" s="29" t="e">
        <f t="shared" si="182"/>
        <v>#REF!</v>
      </c>
      <c r="MGM247" s="29" t="e">
        <f t="shared" si="182"/>
        <v>#REF!</v>
      </c>
      <c r="MGN247" s="29" t="e">
        <f t="shared" si="182"/>
        <v>#REF!</v>
      </c>
      <c r="MGO247" s="29" t="e">
        <f t="shared" si="182"/>
        <v>#REF!</v>
      </c>
      <c r="MGP247" s="29" t="e">
        <f t="shared" si="182"/>
        <v>#REF!</v>
      </c>
      <c r="MGQ247" s="29" t="e">
        <f t="shared" si="182"/>
        <v>#REF!</v>
      </c>
      <c r="MGR247" s="29" t="e">
        <f t="shared" si="182"/>
        <v>#REF!</v>
      </c>
      <c r="MGS247" s="29" t="e">
        <f t="shared" si="182"/>
        <v>#REF!</v>
      </c>
      <c r="MGT247" s="29" t="e">
        <f t="shared" si="182"/>
        <v>#REF!</v>
      </c>
      <c r="MGU247" s="29" t="e">
        <f t="shared" si="182"/>
        <v>#REF!</v>
      </c>
      <c r="MGV247" s="29" t="e">
        <f t="shared" si="182"/>
        <v>#REF!</v>
      </c>
      <c r="MGW247" s="29" t="e">
        <f t="shared" si="182"/>
        <v>#REF!</v>
      </c>
      <c r="MGX247" s="29" t="e">
        <f t="shared" si="182"/>
        <v>#REF!</v>
      </c>
      <c r="MGY247" s="29" t="e">
        <f t="shared" si="182"/>
        <v>#REF!</v>
      </c>
      <c r="MGZ247" s="29" t="e">
        <f t="shared" si="182"/>
        <v>#REF!</v>
      </c>
      <c r="MHA247" s="29" t="e">
        <f t="shared" si="182"/>
        <v>#REF!</v>
      </c>
      <c r="MHB247" s="29" t="e">
        <f t="shared" si="182"/>
        <v>#REF!</v>
      </c>
      <c r="MHC247" s="29" t="e">
        <f t="shared" si="182"/>
        <v>#REF!</v>
      </c>
      <c r="MHD247" s="29" t="e">
        <f t="shared" si="182"/>
        <v>#REF!</v>
      </c>
      <c r="MHE247" s="29" t="e">
        <f t="shared" si="182"/>
        <v>#REF!</v>
      </c>
      <c r="MHF247" s="29" t="e">
        <f t="shared" si="182"/>
        <v>#REF!</v>
      </c>
      <c r="MHG247" s="29" t="e">
        <f t="shared" si="182"/>
        <v>#REF!</v>
      </c>
      <c r="MHH247" s="29" t="e">
        <f t="shared" si="182"/>
        <v>#REF!</v>
      </c>
      <c r="MHI247" s="29" t="e">
        <f t="shared" si="182"/>
        <v>#REF!</v>
      </c>
      <c r="MHJ247" s="29" t="e">
        <f t="shared" si="182"/>
        <v>#REF!</v>
      </c>
      <c r="MHK247" s="29" t="e">
        <f t="shared" si="182"/>
        <v>#REF!</v>
      </c>
      <c r="MHL247" s="29" t="e">
        <f t="shared" si="182"/>
        <v>#REF!</v>
      </c>
      <c r="MHM247" s="29" t="e">
        <f t="shared" si="182"/>
        <v>#REF!</v>
      </c>
      <c r="MHN247" s="29" t="e">
        <f t="shared" si="182"/>
        <v>#REF!</v>
      </c>
      <c r="MHO247" s="29" t="e">
        <f t="shared" si="182"/>
        <v>#REF!</v>
      </c>
      <c r="MHP247" s="29" t="e">
        <f t="shared" si="182"/>
        <v>#REF!</v>
      </c>
      <c r="MHQ247" s="29" t="e">
        <f t="shared" si="182"/>
        <v>#REF!</v>
      </c>
      <c r="MHR247" s="29" t="e">
        <f t="shared" si="182"/>
        <v>#REF!</v>
      </c>
      <c r="MHS247" s="29" t="e">
        <f t="shared" si="182"/>
        <v>#REF!</v>
      </c>
      <c r="MHT247" s="29" t="e">
        <f t="shared" si="182"/>
        <v>#REF!</v>
      </c>
      <c r="MHU247" s="29" t="e">
        <f t="shared" si="182"/>
        <v>#REF!</v>
      </c>
      <c r="MHV247" s="29" t="e">
        <f t="shared" si="182"/>
        <v>#REF!</v>
      </c>
      <c r="MHW247" s="29" t="e">
        <f t="shared" si="182"/>
        <v>#REF!</v>
      </c>
      <c r="MHX247" s="29" t="e">
        <f t="shared" si="182"/>
        <v>#REF!</v>
      </c>
      <c r="MHY247" s="29" t="e">
        <f t="shared" si="182"/>
        <v>#REF!</v>
      </c>
      <c r="MHZ247" s="29" t="e">
        <f t="shared" si="182"/>
        <v>#REF!</v>
      </c>
      <c r="MIA247" s="29" t="e">
        <f t="shared" si="182"/>
        <v>#REF!</v>
      </c>
      <c r="MIB247" s="29" t="e">
        <f t="shared" si="182"/>
        <v>#REF!</v>
      </c>
      <c r="MIC247" s="29" t="e">
        <f t="shared" si="182"/>
        <v>#REF!</v>
      </c>
      <c r="MID247" s="29" t="e">
        <f t="shared" si="182"/>
        <v>#REF!</v>
      </c>
      <c r="MIE247" s="29" t="e">
        <f t="shared" si="182"/>
        <v>#REF!</v>
      </c>
      <c r="MIF247" s="29" t="e">
        <f t="shared" si="182"/>
        <v>#REF!</v>
      </c>
      <c r="MIG247" s="29" t="e">
        <f t="shared" si="182"/>
        <v>#REF!</v>
      </c>
      <c r="MIH247" s="29" t="e">
        <f t="shared" si="182"/>
        <v>#REF!</v>
      </c>
      <c r="MII247" s="29" t="e">
        <f t="shared" si="182"/>
        <v>#REF!</v>
      </c>
      <c r="MIJ247" s="29" t="e">
        <f t="shared" si="182"/>
        <v>#REF!</v>
      </c>
      <c r="MIK247" s="29" t="e">
        <f t="shared" si="182"/>
        <v>#REF!</v>
      </c>
      <c r="MIL247" s="29" t="e">
        <f t="shared" si="182"/>
        <v>#REF!</v>
      </c>
      <c r="MIM247" s="29" t="e">
        <f t="shared" si="182"/>
        <v>#REF!</v>
      </c>
      <c r="MIN247" s="29" t="e">
        <f t="shared" si="182"/>
        <v>#REF!</v>
      </c>
      <c r="MIO247" s="29" t="e">
        <f t="shared" si="182"/>
        <v>#REF!</v>
      </c>
      <c r="MIP247" s="29" t="e">
        <f t="shared" si="182"/>
        <v>#REF!</v>
      </c>
      <c r="MIQ247" s="29" t="e">
        <f t="shared" si="182"/>
        <v>#REF!</v>
      </c>
      <c r="MIR247" s="29" t="e">
        <f t="shared" si="182"/>
        <v>#REF!</v>
      </c>
      <c r="MIS247" s="29" t="e">
        <f t="shared" ref="MIS247:MLD247" si="183">MIW247&amp;MIX247</f>
        <v>#REF!</v>
      </c>
      <c r="MIT247" s="29" t="e">
        <f t="shared" si="183"/>
        <v>#REF!</v>
      </c>
      <c r="MIU247" s="29" t="e">
        <f t="shared" si="183"/>
        <v>#REF!</v>
      </c>
      <c r="MIV247" s="29" t="e">
        <f t="shared" si="183"/>
        <v>#REF!</v>
      </c>
      <c r="MIW247" s="29" t="e">
        <f t="shared" si="183"/>
        <v>#REF!</v>
      </c>
      <c r="MIX247" s="29" t="e">
        <f t="shared" si="183"/>
        <v>#REF!</v>
      </c>
      <c r="MIY247" s="29" t="e">
        <f t="shared" si="183"/>
        <v>#REF!</v>
      </c>
      <c r="MIZ247" s="29" t="e">
        <f t="shared" si="183"/>
        <v>#REF!</v>
      </c>
      <c r="MJA247" s="29" t="e">
        <f t="shared" si="183"/>
        <v>#REF!</v>
      </c>
      <c r="MJB247" s="29" t="e">
        <f t="shared" si="183"/>
        <v>#REF!</v>
      </c>
      <c r="MJC247" s="29" t="e">
        <f t="shared" si="183"/>
        <v>#REF!</v>
      </c>
      <c r="MJD247" s="29" t="e">
        <f t="shared" si="183"/>
        <v>#REF!</v>
      </c>
      <c r="MJE247" s="29" t="e">
        <f t="shared" si="183"/>
        <v>#REF!</v>
      </c>
      <c r="MJF247" s="29" t="e">
        <f t="shared" si="183"/>
        <v>#REF!</v>
      </c>
      <c r="MJG247" s="29" t="e">
        <f t="shared" si="183"/>
        <v>#REF!</v>
      </c>
      <c r="MJH247" s="29" t="e">
        <f t="shared" si="183"/>
        <v>#REF!</v>
      </c>
      <c r="MJI247" s="29" t="e">
        <f t="shared" si="183"/>
        <v>#REF!</v>
      </c>
      <c r="MJJ247" s="29" t="e">
        <f t="shared" si="183"/>
        <v>#REF!</v>
      </c>
      <c r="MJK247" s="29" t="e">
        <f t="shared" si="183"/>
        <v>#REF!</v>
      </c>
      <c r="MJL247" s="29" t="e">
        <f t="shared" si="183"/>
        <v>#REF!</v>
      </c>
      <c r="MJM247" s="29" t="e">
        <f t="shared" si="183"/>
        <v>#REF!</v>
      </c>
      <c r="MJN247" s="29" t="e">
        <f t="shared" si="183"/>
        <v>#REF!</v>
      </c>
      <c r="MJO247" s="29" t="e">
        <f t="shared" si="183"/>
        <v>#REF!</v>
      </c>
      <c r="MJP247" s="29" t="e">
        <f t="shared" si="183"/>
        <v>#REF!</v>
      </c>
      <c r="MJQ247" s="29" t="e">
        <f t="shared" si="183"/>
        <v>#REF!</v>
      </c>
      <c r="MJR247" s="29" t="e">
        <f t="shared" si="183"/>
        <v>#REF!</v>
      </c>
      <c r="MJS247" s="29" t="e">
        <f t="shared" si="183"/>
        <v>#REF!</v>
      </c>
      <c r="MJT247" s="29" t="e">
        <f t="shared" si="183"/>
        <v>#REF!</v>
      </c>
      <c r="MJU247" s="29" t="e">
        <f t="shared" si="183"/>
        <v>#REF!</v>
      </c>
      <c r="MJV247" s="29" t="e">
        <f t="shared" si="183"/>
        <v>#REF!</v>
      </c>
      <c r="MJW247" s="29" t="e">
        <f t="shared" si="183"/>
        <v>#REF!</v>
      </c>
      <c r="MJX247" s="29" t="e">
        <f t="shared" si="183"/>
        <v>#REF!</v>
      </c>
      <c r="MJY247" s="29" t="e">
        <f t="shared" si="183"/>
        <v>#REF!</v>
      </c>
      <c r="MJZ247" s="29" t="e">
        <f t="shared" si="183"/>
        <v>#REF!</v>
      </c>
      <c r="MKA247" s="29" t="e">
        <f t="shared" si="183"/>
        <v>#REF!</v>
      </c>
      <c r="MKB247" s="29" t="e">
        <f t="shared" si="183"/>
        <v>#REF!</v>
      </c>
      <c r="MKC247" s="29" t="e">
        <f t="shared" si="183"/>
        <v>#REF!</v>
      </c>
      <c r="MKD247" s="29" t="e">
        <f t="shared" si="183"/>
        <v>#REF!</v>
      </c>
      <c r="MKE247" s="29" t="e">
        <f t="shared" si="183"/>
        <v>#REF!</v>
      </c>
      <c r="MKF247" s="29" t="e">
        <f t="shared" si="183"/>
        <v>#REF!</v>
      </c>
      <c r="MKG247" s="29" t="e">
        <f t="shared" si="183"/>
        <v>#REF!</v>
      </c>
      <c r="MKH247" s="29" t="e">
        <f t="shared" si="183"/>
        <v>#REF!</v>
      </c>
      <c r="MKI247" s="29" t="e">
        <f t="shared" si="183"/>
        <v>#REF!</v>
      </c>
      <c r="MKJ247" s="29" t="e">
        <f t="shared" si="183"/>
        <v>#REF!</v>
      </c>
      <c r="MKK247" s="29" t="e">
        <f t="shared" si="183"/>
        <v>#REF!</v>
      </c>
      <c r="MKL247" s="29" t="e">
        <f t="shared" si="183"/>
        <v>#REF!</v>
      </c>
      <c r="MKM247" s="29" t="e">
        <f t="shared" si="183"/>
        <v>#REF!</v>
      </c>
      <c r="MKN247" s="29" t="e">
        <f t="shared" si="183"/>
        <v>#REF!</v>
      </c>
      <c r="MKO247" s="29" t="e">
        <f t="shared" si="183"/>
        <v>#REF!</v>
      </c>
      <c r="MKP247" s="29" t="e">
        <f t="shared" si="183"/>
        <v>#REF!</v>
      </c>
      <c r="MKQ247" s="29" t="e">
        <f t="shared" si="183"/>
        <v>#REF!</v>
      </c>
      <c r="MKR247" s="29" t="e">
        <f t="shared" si="183"/>
        <v>#REF!</v>
      </c>
      <c r="MKS247" s="29" t="e">
        <f t="shared" si="183"/>
        <v>#REF!</v>
      </c>
      <c r="MKT247" s="29" t="e">
        <f t="shared" si="183"/>
        <v>#REF!</v>
      </c>
      <c r="MKU247" s="29" t="e">
        <f t="shared" si="183"/>
        <v>#REF!</v>
      </c>
      <c r="MKV247" s="29" t="e">
        <f t="shared" si="183"/>
        <v>#REF!</v>
      </c>
      <c r="MKW247" s="29" t="e">
        <f t="shared" si="183"/>
        <v>#REF!</v>
      </c>
      <c r="MKX247" s="29" t="e">
        <f t="shared" si="183"/>
        <v>#REF!</v>
      </c>
      <c r="MKY247" s="29" t="e">
        <f t="shared" si="183"/>
        <v>#REF!</v>
      </c>
      <c r="MKZ247" s="29" t="e">
        <f t="shared" si="183"/>
        <v>#REF!</v>
      </c>
      <c r="MLA247" s="29" t="e">
        <f t="shared" si="183"/>
        <v>#REF!</v>
      </c>
      <c r="MLB247" s="29" t="e">
        <f t="shared" si="183"/>
        <v>#REF!</v>
      </c>
      <c r="MLC247" s="29" t="e">
        <f t="shared" si="183"/>
        <v>#REF!</v>
      </c>
      <c r="MLD247" s="29" t="e">
        <f t="shared" si="183"/>
        <v>#REF!</v>
      </c>
      <c r="MLE247" s="29" t="e">
        <f t="shared" ref="MLE247:MNP247" si="184">MLI247&amp;MLJ247</f>
        <v>#REF!</v>
      </c>
      <c r="MLF247" s="29" t="e">
        <f t="shared" si="184"/>
        <v>#REF!</v>
      </c>
      <c r="MLG247" s="29" t="e">
        <f t="shared" si="184"/>
        <v>#REF!</v>
      </c>
      <c r="MLH247" s="29" t="e">
        <f t="shared" si="184"/>
        <v>#REF!</v>
      </c>
      <c r="MLI247" s="29" t="e">
        <f t="shared" si="184"/>
        <v>#REF!</v>
      </c>
      <c r="MLJ247" s="29" t="e">
        <f t="shared" si="184"/>
        <v>#REF!</v>
      </c>
      <c r="MLK247" s="29" t="e">
        <f t="shared" si="184"/>
        <v>#REF!</v>
      </c>
      <c r="MLL247" s="29" t="e">
        <f t="shared" si="184"/>
        <v>#REF!</v>
      </c>
      <c r="MLM247" s="29" t="e">
        <f t="shared" si="184"/>
        <v>#REF!</v>
      </c>
      <c r="MLN247" s="29" t="e">
        <f t="shared" si="184"/>
        <v>#REF!</v>
      </c>
      <c r="MLO247" s="29" t="e">
        <f t="shared" si="184"/>
        <v>#REF!</v>
      </c>
      <c r="MLP247" s="29" t="e">
        <f t="shared" si="184"/>
        <v>#REF!</v>
      </c>
      <c r="MLQ247" s="29" t="e">
        <f t="shared" si="184"/>
        <v>#REF!</v>
      </c>
      <c r="MLR247" s="29" t="e">
        <f t="shared" si="184"/>
        <v>#REF!</v>
      </c>
      <c r="MLS247" s="29" t="e">
        <f t="shared" si="184"/>
        <v>#REF!</v>
      </c>
      <c r="MLT247" s="29" t="e">
        <f t="shared" si="184"/>
        <v>#REF!</v>
      </c>
      <c r="MLU247" s="29" t="e">
        <f t="shared" si="184"/>
        <v>#REF!</v>
      </c>
      <c r="MLV247" s="29" t="e">
        <f t="shared" si="184"/>
        <v>#REF!</v>
      </c>
      <c r="MLW247" s="29" t="e">
        <f t="shared" si="184"/>
        <v>#REF!</v>
      </c>
      <c r="MLX247" s="29" t="e">
        <f t="shared" si="184"/>
        <v>#REF!</v>
      </c>
      <c r="MLY247" s="29" t="e">
        <f t="shared" si="184"/>
        <v>#REF!</v>
      </c>
      <c r="MLZ247" s="29" t="e">
        <f t="shared" si="184"/>
        <v>#REF!</v>
      </c>
      <c r="MMA247" s="29" t="e">
        <f t="shared" si="184"/>
        <v>#REF!</v>
      </c>
      <c r="MMB247" s="29" t="e">
        <f t="shared" si="184"/>
        <v>#REF!</v>
      </c>
      <c r="MMC247" s="29" t="e">
        <f t="shared" si="184"/>
        <v>#REF!</v>
      </c>
      <c r="MMD247" s="29" t="e">
        <f t="shared" si="184"/>
        <v>#REF!</v>
      </c>
      <c r="MME247" s="29" t="e">
        <f t="shared" si="184"/>
        <v>#REF!</v>
      </c>
      <c r="MMF247" s="29" t="e">
        <f t="shared" si="184"/>
        <v>#REF!</v>
      </c>
      <c r="MMG247" s="29" t="e">
        <f t="shared" si="184"/>
        <v>#REF!</v>
      </c>
      <c r="MMH247" s="29" t="e">
        <f t="shared" si="184"/>
        <v>#REF!</v>
      </c>
      <c r="MMI247" s="29" t="e">
        <f t="shared" si="184"/>
        <v>#REF!</v>
      </c>
      <c r="MMJ247" s="29" t="e">
        <f t="shared" si="184"/>
        <v>#REF!</v>
      </c>
      <c r="MMK247" s="29" t="e">
        <f t="shared" si="184"/>
        <v>#REF!</v>
      </c>
      <c r="MML247" s="29" t="e">
        <f t="shared" si="184"/>
        <v>#REF!</v>
      </c>
      <c r="MMM247" s="29" t="e">
        <f t="shared" si="184"/>
        <v>#REF!</v>
      </c>
      <c r="MMN247" s="29" t="e">
        <f t="shared" si="184"/>
        <v>#REF!</v>
      </c>
      <c r="MMO247" s="29" t="e">
        <f t="shared" si="184"/>
        <v>#REF!</v>
      </c>
      <c r="MMP247" s="29" t="e">
        <f t="shared" si="184"/>
        <v>#REF!</v>
      </c>
      <c r="MMQ247" s="29" t="e">
        <f t="shared" si="184"/>
        <v>#REF!</v>
      </c>
      <c r="MMR247" s="29" t="e">
        <f t="shared" si="184"/>
        <v>#REF!</v>
      </c>
      <c r="MMS247" s="29" t="e">
        <f t="shared" si="184"/>
        <v>#REF!</v>
      </c>
      <c r="MMT247" s="29" t="e">
        <f t="shared" si="184"/>
        <v>#REF!</v>
      </c>
      <c r="MMU247" s="29" t="e">
        <f t="shared" si="184"/>
        <v>#REF!</v>
      </c>
      <c r="MMV247" s="29" t="e">
        <f t="shared" si="184"/>
        <v>#REF!</v>
      </c>
      <c r="MMW247" s="29" t="e">
        <f t="shared" si="184"/>
        <v>#REF!</v>
      </c>
      <c r="MMX247" s="29" t="e">
        <f t="shared" si="184"/>
        <v>#REF!</v>
      </c>
      <c r="MMY247" s="29" t="e">
        <f t="shared" si="184"/>
        <v>#REF!</v>
      </c>
      <c r="MMZ247" s="29" t="e">
        <f t="shared" si="184"/>
        <v>#REF!</v>
      </c>
      <c r="MNA247" s="29" t="e">
        <f t="shared" si="184"/>
        <v>#REF!</v>
      </c>
      <c r="MNB247" s="29" t="e">
        <f t="shared" si="184"/>
        <v>#REF!</v>
      </c>
      <c r="MNC247" s="29" t="e">
        <f t="shared" si="184"/>
        <v>#REF!</v>
      </c>
      <c r="MND247" s="29" t="e">
        <f t="shared" si="184"/>
        <v>#REF!</v>
      </c>
      <c r="MNE247" s="29" t="e">
        <f t="shared" si="184"/>
        <v>#REF!</v>
      </c>
      <c r="MNF247" s="29" t="e">
        <f t="shared" si="184"/>
        <v>#REF!</v>
      </c>
      <c r="MNG247" s="29" t="e">
        <f t="shared" si="184"/>
        <v>#REF!</v>
      </c>
      <c r="MNH247" s="29" t="e">
        <f t="shared" si="184"/>
        <v>#REF!</v>
      </c>
      <c r="MNI247" s="29" t="e">
        <f t="shared" si="184"/>
        <v>#REF!</v>
      </c>
      <c r="MNJ247" s="29" t="e">
        <f t="shared" si="184"/>
        <v>#REF!</v>
      </c>
      <c r="MNK247" s="29" t="e">
        <f t="shared" si="184"/>
        <v>#REF!</v>
      </c>
      <c r="MNL247" s="29" t="e">
        <f t="shared" si="184"/>
        <v>#REF!</v>
      </c>
      <c r="MNM247" s="29" t="e">
        <f t="shared" si="184"/>
        <v>#REF!</v>
      </c>
      <c r="MNN247" s="29" t="e">
        <f t="shared" si="184"/>
        <v>#REF!</v>
      </c>
      <c r="MNO247" s="29" t="e">
        <f t="shared" si="184"/>
        <v>#REF!</v>
      </c>
      <c r="MNP247" s="29" t="e">
        <f t="shared" si="184"/>
        <v>#REF!</v>
      </c>
      <c r="MNQ247" s="29" t="e">
        <f t="shared" ref="MNQ247:MQB247" si="185">MNU247&amp;MNV247</f>
        <v>#REF!</v>
      </c>
      <c r="MNR247" s="29" t="e">
        <f t="shared" si="185"/>
        <v>#REF!</v>
      </c>
      <c r="MNS247" s="29" t="e">
        <f t="shared" si="185"/>
        <v>#REF!</v>
      </c>
      <c r="MNT247" s="29" t="e">
        <f t="shared" si="185"/>
        <v>#REF!</v>
      </c>
      <c r="MNU247" s="29" t="e">
        <f t="shared" si="185"/>
        <v>#REF!</v>
      </c>
      <c r="MNV247" s="29" t="e">
        <f t="shared" si="185"/>
        <v>#REF!</v>
      </c>
      <c r="MNW247" s="29" t="e">
        <f t="shared" si="185"/>
        <v>#REF!</v>
      </c>
      <c r="MNX247" s="29" t="e">
        <f t="shared" si="185"/>
        <v>#REF!</v>
      </c>
      <c r="MNY247" s="29" t="e">
        <f t="shared" si="185"/>
        <v>#REF!</v>
      </c>
      <c r="MNZ247" s="29" t="e">
        <f t="shared" si="185"/>
        <v>#REF!</v>
      </c>
      <c r="MOA247" s="29" t="e">
        <f t="shared" si="185"/>
        <v>#REF!</v>
      </c>
      <c r="MOB247" s="29" t="e">
        <f t="shared" si="185"/>
        <v>#REF!</v>
      </c>
      <c r="MOC247" s="29" t="e">
        <f t="shared" si="185"/>
        <v>#REF!</v>
      </c>
      <c r="MOD247" s="29" t="e">
        <f t="shared" si="185"/>
        <v>#REF!</v>
      </c>
      <c r="MOE247" s="29" t="e">
        <f t="shared" si="185"/>
        <v>#REF!</v>
      </c>
      <c r="MOF247" s="29" t="e">
        <f t="shared" si="185"/>
        <v>#REF!</v>
      </c>
      <c r="MOG247" s="29" t="e">
        <f t="shared" si="185"/>
        <v>#REF!</v>
      </c>
      <c r="MOH247" s="29" t="e">
        <f t="shared" si="185"/>
        <v>#REF!</v>
      </c>
      <c r="MOI247" s="29" t="e">
        <f t="shared" si="185"/>
        <v>#REF!</v>
      </c>
      <c r="MOJ247" s="29" t="e">
        <f t="shared" si="185"/>
        <v>#REF!</v>
      </c>
      <c r="MOK247" s="29" t="e">
        <f t="shared" si="185"/>
        <v>#REF!</v>
      </c>
      <c r="MOL247" s="29" t="e">
        <f t="shared" si="185"/>
        <v>#REF!</v>
      </c>
      <c r="MOM247" s="29" t="e">
        <f t="shared" si="185"/>
        <v>#REF!</v>
      </c>
      <c r="MON247" s="29" t="e">
        <f t="shared" si="185"/>
        <v>#REF!</v>
      </c>
      <c r="MOO247" s="29" t="e">
        <f t="shared" si="185"/>
        <v>#REF!</v>
      </c>
      <c r="MOP247" s="29" t="e">
        <f t="shared" si="185"/>
        <v>#REF!</v>
      </c>
      <c r="MOQ247" s="29" t="e">
        <f t="shared" si="185"/>
        <v>#REF!</v>
      </c>
      <c r="MOR247" s="29" t="e">
        <f t="shared" si="185"/>
        <v>#REF!</v>
      </c>
      <c r="MOS247" s="29" t="e">
        <f t="shared" si="185"/>
        <v>#REF!</v>
      </c>
      <c r="MOT247" s="29" t="e">
        <f t="shared" si="185"/>
        <v>#REF!</v>
      </c>
      <c r="MOU247" s="29" t="e">
        <f t="shared" si="185"/>
        <v>#REF!</v>
      </c>
      <c r="MOV247" s="29" t="e">
        <f t="shared" si="185"/>
        <v>#REF!</v>
      </c>
      <c r="MOW247" s="29" t="e">
        <f t="shared" si="185"/>
        <v>#REF!</v>
      </c>
      <c r="MOX247" s="29" t="e">
        <f t="shared" si="185"/>
        <v>#REF!</v>
      </c>
      <c r="MOY247" s="29" t="e">
        <f t="shared" si="185"/>
        <v>#REF!</v>
      </c>
      <c r="MOZ247" s="29" t="e">
        <f t="shared" si="185"/>
        <v>#REF!</v>
      </c>
      <c r="MPA247" s="29" t="e">
        <f t="shared" si="185"/>
        <v>#REF!</v>
      </c>
      <c r="MPB247" s="29" t="e">
        <f t="shared" si="185"/>
        <v>#REF!</v>
      </c>
      <c r="MPC247" s="29" t="e">
        <f t="shared" si="185"/>
        <v>#REF!</v>
      </c>
      <c r="MPD247" s="29" t="e">
        <f t="shared" si="185"/>
        <v>#REF!</v>
      </c>
      <c r="MPE247" s="29" t="e">
        <f t="shared" si="185"/>
        <v>#REF!</v>
      </c>
      <c r="MPF247" s="29" t="e">
        <f t="shared" si="185"/>
        <v>#REF!</v>
      </c>
      <c r="MPG247" s="29" t="e">
        <f t="shared" si="185"/>
        <v>#REF!</v>
      </c>
      <c r="MPH247" s="29" t="e">
        <f t="shared" si="185"/>
        <v>#REF!</v>
      </c>
      <c r="MPI247" s="29" t="e">
        <f t="shared" si="185"/>
        <v>#REF!</v>
      </c>
      <c r="MPJ247" s="29" t="e">
        <f t="shared" si="185"/>
        <v>#REF!</v>
      </c>
      <c r="MPK247" s="29" t="e">
        <f t="shared" si="185"/>
        <v>#REF!</v>
      </c>
      <c r="MPL247" s="29" t="e">
        <f t="shared" si="185"/>
        <v>#REF!</v>
      </c>
      <c r="MPM247" s="29" t="e">
        <f t="shared" si="185"/>
        <v>#REF!</v>
      </c>
      <c r="MPN247" s="29" t="e">
        <f t="shared" si="185"/>
        <v>#REF!</v>
      </c>
      <c r="MPO247" s="29" t="e">
        <f t="shared" si="185"/>
        <v>#REF!</v>
      </c>
      <c r="MPP247" s="29" t="e">
        <f t="shared" si="185"/>
        <v>#REF!</v>
      </c>
      <c r="MPQ247" s="29" t="e">
        <f t="shared" si="185"/>
        <v>#REF!</v>
      </c>
      <c r="MPR247" s="29" t="e">
        <f t="shared" si="185"/>
        <v>#REF!</v>
      </c>
      <c r="MPS247" s="29" t="e">
        <f t="shared" si="185"/>
        <v>#REF!</v>
      </c>
      <c r="MPT247" s="29" t="e">
        <f t="shared" si="185"/>
        <v>#REF!</v>
      </c>
      <c r="MPU247" s="29" t="e">
        <f t="shared" si="185"/>
        <v>#REF!</v>
      </c>
      <c r="MPV247" s="29" t="e">
        <f t="shared" si="185"/>
        <v>#REF!</v>
      </c>
      <c r="MPW247" s="29" t="e">
        <f t="shared" si="185"/>
        <v>#REF!</v>
      </c>
      <c r="MPX247" s="29" t="e">
        <f t="shared" si="185"/>
        <v>#REF!</v>
      </c>
      <c r="MPY247" s="29" t="e">
        <f t="shared" si="185"/>
        <v>#REF!</v>
      </c>
      <c r="MPZ247" s="29" t="e">
        <f t="shared" si="185"/>
        <v>#REF!</v>
      </c>
      <c r="MQA247" s="29" t="e">
        <f t="shared" si="185"/>
        <v>#REF!</v>
      </c>
      <c r="MQB247" s="29" t="e">
        <f t="shared" si="185"/>
        <v>#REF!</v>
      </c>
      <c r="MQC247" s="29" t="e">
        <f t="shared" ref="MQC247:MSN247" si="186">MQG247&amp;MQH247</f>
        <v>#REF!</v>
      </c>
      <c r="MQD247" s="29" t="e">
        <f t="shared" si="186"/>
        <v>#REF!</v>
      </c>
      <c r="MQE247" s="29" t="e">
        <f t="shared" si="186"/>
        <v>#REF!</v>
      </c>
      <c r="MQF247" s="29" t="e">
        <f t="shared" si="186"/>
        <v>#REF!</v>
      </c>
      <c r="MQG247" s="29" t="e">
        <f t="shared" si="186"/>
        <v>#REF!</v>
      </c>
      <c r="MQH247" s="29" t="e">
        <f t="shared" si="186"/>
        <v>#REF!</v>
      </c>
      <c r="MQI247" s="29" t="e">
        <f t="shared" si="186"/>
        <v>#REF!</v>
      </c>
      <c r="MQJ247" s="29" t="e">
        <f t="shared" si="186"/>
        <v>#REF!</v>
      </c>
      <c r="MQK247" s="29" t="e">
        <f t="shared" si="186"/>
        <v>#REF!</v>
      </c>
      <c r="MQL247" s="29" t="e">
        <f t="shared" si="186"/>
        <v>#REF!</v>
      </c>
      <c r="MQM247" s="29" t="e">
        <f t="shared" si="186"/>
        <v>#REF!</v>
      </c>
      <c r="MQN247" s="29" t="e">
        <f t="shared" si="186"/>
        <v>#REF!</v>
      </c>
      <c r="MQO247" s="29" t="e">
        <f t="shared" si="186"/>
        <v>#REF!</v>
      </c>
      <c r="MQP247" s="29" t="e">
        <f t="shared" si="186"/>
        <v>#REF!</v>
      </c>
      <c r="MQQ247" s="29" t="e">
        <f t="shared" si="186"/>
        <v>#REF!</v>
      </c>
      <c r="MQR247" s="29" t="e">
        <f t="shared" si="186"/>
        <v>#REF!</v>
      </c>
      <c r="MQS247" s="29" t="e">
        <f t="shared" si="186"/>
        <v>#REF!</v>
      </c>
      <c r="MQT247" s="29" t="e">
        <f t="shared" si="186"/>
        <v>#REF!</v>
      </c>
      <c r="MQU247" s="29" t="e">
        <f t="shared" si="186"/>
        <v>#REF!</v>
      </c>
      <c r="MQV247" s="29" t="e">
        <f t="shared" si="186"/>
        <v>#REF!</v>
      </c>
      <c r="MQW247" s="29" t="e">
        <f t="shared" si="186"/>
        <v>#REF!</v>
      </c>
      <c r="MQX247" s="29" t="e">
        <f t="shared" si="186"/>
        <v>#REF!</v>
      </c>
      <c r="MQY247" s="29" t="e">
        <f t="shared" si="186"/>
        <v>#REF!</v>
      </c>
      <c r="MQZ247" s="29" t="e">
        <f t="shared" si="186"/>
        <v>#REF!</v>
      </c>
      <c r="MRA247" s="29" t="e">
        <f t="shared" si="186"/>
        <v>#REF!</v>
      </c>
      <c r="MRB247" s="29" t="e">
        <f t="shared" si="186"/>
        <v>#REF!</v>
      </c>
      <c r="MRC247" s="29" t="e">
        <f t="shared" si="186"/>
        <v>#REF!</v>
      </c>
      <c r="MRD247" s="29" t="e">
        <f t="shared" si="186"/>
        <v>#REF!</v>
      </c>
      <c r="MRE247" s="29" t="e">
        <f t="shared" si="186"/>
        <v>#REF!</v>
      </c>
      <c r="MRF247" s="29" t="e">
        <f t="shared" si="186"/>
        <v>#REF!</v>
      </c>
      <c r="MRG247" s="29" t="e">
        <f t="shared" si="186"/>
        <v>#REF!</v>
      </c>
      <c r="MRH247" s="29" t="e">
        <f t="shared" si="186"/>
        <v>#REF!</v>
      </c>
      <c r="MRI247" s="29" t="e">
        <f t="shared" si="186"/>
        <v>#REF!</v>
      </c>
      <c r="MRJ247" s="29" t="e">
        <f t="shared" si="186"/>
        <v>#REF!</v>
      </c>
      <c r="MRK247" s="29" t="e">
        <f t="shared" si="186"/>
        <v>#REF!</v>
      </c>
      <c r="MRL247" s="29" t="e">
        <f t="shared" si="186"/>
        <v>#REF!</v>
      </c>
      <c r="MRM247" s="29" t="e">
        <f t="shared" si="186"/>
        <v>#REF!</v>
      </c>
      <c r="MRN247" s="29" t="e">
        <f t="shared" si="186"/>
        <v>#REF!</v>
      </c>
      <c r="MRO247" s="29" t="e">
        <f t="shared" si="186"/>
        <v>#REF!</v>
      </c>
      <c r="MRP247" s="29" t="e">
        <f t="shared" si="186"/>
        <v>#REF!</v>
      </c>
      <c r="MRQ247" s="29" t="e">
        <f t="shared" si="186"/>
        <v>#REF!</v>
      </c>
      <c r="MRR247" s="29" t="e">
        <f t="shared" si="186"/>
        <v>#REF!</v>
      </c>
      <c r="MRS247" s="29" t="e">
        <f t="shared" si="186"/>
        <v>#REF!</v>
      </c>
      <c r="MRT247" s="29" t="e">
        <f t="shared" si="186"/>
        <v>#REF!</v>
      </c>
      <c r="MRU247" s="29" t="e">
        <f t="shared" si="186"/>
        <v>#REF!</v>
      </c>
      <c r="MRV247" s="29" t="e">
        <f t="shared" si="186"/>
        <v>#REF!</v>
      </c>
      <c r="MRW247" s="29" t="e">
        <f t="shared" si="186"/>
        <v>#REF!</v>
      </c>
      <c r="MRX247" s="29" t="e">
        <f t="shared" si="186"/>
        <v>#REF!</v>
      </c>
      <c r="MRY247" s="29" t="e">
        <f t="shared" si="186"/>
        <v>#REF!</v>
      </c>
      <c r="MRZ247" s="29" t="e">
        <f t="shared" si="186"/>
        <v>#REF!</v>
      </c>
      <c r="MSA247" s="29" t="e">
        <f t="shared" si="186"/>
        <v>#REF!</v>
      </c>
      <c r="MSB247" s="29" t="e">
        <f t="shared" si="186"/>
        <v>#REF!</v>
      </c>
      <c r="MSC247" s="29" t="e">
        <f t="shared" si="186"/>
        <v>#REF!</v>
      </c>
      <c r="MSD247" s="29" t="e">
        <f t="shared" si="186"/>
        <v>#REF!</v>
      </c>
      <c r="MSE247" s="29" t="e">
        <f t="shared" si="186"/>
        <v>#REF!</v>
      </c>
      <c r="MSF247" s="29" t="e">
        <f t="shared" si="186"/>
        <v>#REF!</v>
      </c>
      <c r="MSG247" s="29" t="e">
        <f t="shared" si="186"/>
        <v>#REF!</v>
      </c>
      <c r="MSH247" s="29" t="e">
        <f t="shared" si="186"/>
        <v>#REF!</v>
      </c>
      <c r="MSI247" s="29" t="e">
        <f t="shared" si="186"/>
        <v>#REF!</v>
      </c>
      <c r="MSJ247" s="29" t="e">
        <f t="shared" si="186"/>
        <v>#REF!</v>
      </c>
      <c r="MSK247" s="29" t="e">
        <f t="shared" si="186"/>
        <v>#REF!</v>
      </c>
      <c r="MSL247" s="29" t="e">
        <f t="shared" si="186"/>
        <v>#REF!</v>
      </c>
      <c r="MSM247" s="29" t="e">
        <f t="shared" si="186"/>
        <v>#REF!</v>
      </c>
      <c r="MSN247" s="29" t="e">
        <f t="shared" si="186"/>
        <v>#REF!</v>
      </c>
      <c r="MSO247" s="29" t="e">
        <f t="shared" ref="MSO247:MUZ247" si="187">MSS247&amp;MST247</f>
        <v>#REF!</v>
      </c>
      <c r="MSP247" s="29" t="e">
        <f t="shared" si="187"/>
        <v>#REF!</v>
      </c>
      <c r="MSQ247" s="29" t="e">
        <f t="shared" si="187"/>
        <v>#REF!</v>
      </c>
      <c r="MSR247" s="29" t="e">
        <f t="shared" si="187"/>
        <v>#REF!</v>
      </c>
      <c r="MSS247" s="29" t="e">
        <f t="shared" si="187"/>
        <v>#REF!</v>
      </c>
      <c r="MST247" s="29" t="e">
        <f t="shared" si="187"/>
        <v>#REF!</v>
      </c>
      <c r="MSU247" s="29" t="e">
        <f t="shared" si="187"/>
        <v>#REF!</v>
      </c>
      <c r="MSV247" s="29" t="e">
        <f t="shared" si="187"/>
        <v>#REF!</v>
      </c>
      <c r="MSW247" s="29" t="e">
        <f t="shared" si="187"/>
        <v>#REF!</v>
      </c>
      <c r="MSX247" s="29" t="e">
        <f t="shared" si="187"/>
        <v>#REF!</v>
      </c>
      <c r="MSY247" s="29" t="e">
        <f t="shared" si="187"/>
        <v>#REF!</v>
      </c>
      <c r="MSZ247" s="29" t="e">
        <f t="shared" si="187"/>
        <v>#REF!</v>
      </c>
      <c r="MTA247" s="29" t="e">
        <f t="shared" si="187"/>
        <v>#REF!</v>
      </c>
      <c r="MTB247" s="29" t="e">
        <f t="shared" si="187"/>
        <v>#REF!</v>
      </c>
      <c r="MTC247" s="29" t="e">
        <f t="shared" si="187"/>
        <v>#REF!</v>
      </c>
      <c r="MTD247" s="29" t="e">
        <f t="shared" si="187"/>
        <v>#REF!</v>
      </c>
      <c r="MTE247" s="29" t="e">
        <f t="shared" si="187"/>
        <v>#REF!</v>
      </c>
      <c r="MTF247" s="29" t="e">
        <f t="shared" si="187"/>
        <v>#REF!</v>
      </c>
      <c r="MTG247" s="29" t="e">
        <f t="shared" si="187"/>
        <v>#REF!</v>
      </c>
      <c r="MTH247" s="29" t="e">
        <f t="shared" si="187"/>
        <v>#REF!</v>
      </c>
      <c r="MTI247" s="29" t="e">
        <f t="shared" si="187"/>
        <v>#REF!</v>
      </c>
      <c r="MTJ247" s="29" t="e">
        <f t="shared" si="187"/>
        <v>#REF!</v>
      </c>
      <c r="MTK247" s="29" t="e">
        <f t="shared" si="187"/>
        <v>#REF!</v>
      </c>
      <c r="MTL247" s="29" t="e">
        <f t="shared" si="187"/>
        <v>#REF!</v>
      </c>
      <c r="MTM247" s="29" t="e">
        <f t="shared" si="187"/>
        <v>#REF!</v>
      </c>
      <c r="MTN247" s="29" t="e">
        <f t="shared" si="187"/>
        <v>#REF!</v>
      </c>
      <c r="MTO247" s="29" t="e">
        <f t="shared" si="187"/>
        <v>#REF!</v>
      </c>
      <c r="MTP247" s="29" t="e">
        <f t="shared" si="187"/>
        <v>#REF!</v>
      </c>
      <c r="MTQ247" s="29" t="e">
        <f t="shared" si="187"/>
        <v>#REF!</v>
      </c>
      <c r="MTR247" s="29" t="e">
        <f t="shared" si="187"/>
        <v>#REF!</v>
      </c>
      <c r="MTS247" s="29" t="e">
        <f t="shared" si="187"/>
        <v>#REF!</v>
      </c>
      <c r="MTT247" s="29" t="e">
        <f t="shared" si="187"/>
        <v>#REF!</v>
      </c>
      <c r="MTU247" s="29" t="e">
        <f t="shared" si="187"/>
        <v>#REF!</v>
      </c>
      <c r="MTV247" s="29" t="e">
        <f t="shared" si="187"/>
        <v>#REF!</v>
      </c>
      <c r="MTW247" s="29" t="e">
        <f t="shared" si="187"/>
        <v>#REF!</v>
      </c>
      <c r="MTX247" s="29" t="e">
        <f t="shared" si="187"/>
        <v>#REF!</v>
      </c>
      <c r="MTY247" s="29" t="e">
        <f t="shared" si="187"/>
        <v>#REF!</v>
      </c>
      <c r="MTZ247" s="29" t="e">
        <f t="shared" si="187"/>
        <v>#REF!</v>
      </c>
      <c r="MUA247" s="29" t="e">
        <f t="shared" si="187"/>
        <v>#REF!</v>
      </c>
      <c r="MUB247" s="29" t="e">
        <f t="shared" si="187"/>
        <v>#REF!</v>
      </c>
      <c r="MUC247" s="29" t="e">
        <f t="shared" si="187"/>
        <v>#REF!</v>
      </c>
      <c r="MUD247" s="29" t="e">
        <f t="shared" si="187"/>
        <v>#REF!</v>
      </c>
      <c r="MUE247" s="29" t="e">
        <f t="shared" si="187"/>
        <v>#REF!</v>
      </c>
      <c r="MUF247" s="29" t="e">
        <f t="shared" si="187"/>
        <v>#REF!</v>
      </c>
      <c r="MUG247" s="29" t="e">
        <f t="shared" si="187"/>
        <v>#REF!</v>
      </c>
      <c r="MUH247" s="29" t="e">
        <f t="shared" si="187"/>
        <v>#REF!</v>
      </c>
      <c r="MUI247" s="29" t="e">
        <f t="shared" si="187"/>
        <v>#REF!</v>
      </c>
      <c r="MUJ247" s="29" t="e">
        <f t="shared" si="187"/>
        <v>#REF!</v>
      </c>
      <c r="MUK247" s="29" t="e">
        <f t="shared" si="187"/>
        <v>#REF!</v>
      </c>
      <c r="MUL247" s="29" t="e">
        <f t="shared" si="187"/>
        <v>#REF!</v>
      </c>
      <c r="MUM247" s="29" t="e">
        <f t="shared" si="187"/>
        <v>#REF!</v>
      </c>
      <c r="MUN247" s="29" t="e">
        <f t="shared" si="187"/>
        <v>#REF!</v>
      </c>
      <c r="MUO247" s="29" t="e">
        <f t="shared" si="187"/>
        <v>#REF!</v>
      </c>
      <c r="MUP247" s="29" t="e">
        <f t="shared" si="187"/>
        <v>#REF!</v>
      </c>
      <c r="MUQ247" s="29" t="e">
        <f t="shared" si="187"/>
        <v>#REF!</v>
      </c>
      <c r="MUR247" s="29" t="e">
        <f t="shared" si="187"/>
        <v>#REF!</v>
      </c>
      <c r="MUS247" s="29" t="e">
        <f t="shared" si="187"/>
        <v>#REF!</v>
      </c>
      <c r="MUT247" s="29" t="e">
        <f t="shared" si="187"/>
        <v>#REF!</v>
      </c>
      <c r="MUU247" s="29" t="e">
        <f t="shared" si="187"/>
        <v>#REF!</v>
      </c>
      <c r="MUV247" s="29" t="e">
        <f t="shared" si="187"/>
        <v>#REF!</v>
      </c>
      <c r="MUW247" s="29" t="e">
        <f t="shared" si="187"/>
        <v>#REF!</v>
      </c>
      <c r="MUX247" s="29" t="e">
        <f t="shared" si="187"/>
        <v>#REF!</v>
      </c>
      <c r="MUY247" s="29" t="e">
        <f t="shared" si="187"/>
        <v>#REF!</v>
      </c>
      <c r="MUZ247" s="29" t="e">
        <f t="shared" si="187"/>
        <v>#REF!</v>
      </c>
      <c r="MVA247" s="29" t="e">
        <f t="shared" ref="MVA247:MXL247" si="188">MVE247&amp;MVF247</f>
        <v>#REF!</v>
      </c>
      <c r="MVB247" s="29" t="e">
        <f t="shared" si="188"/>
        <v>#REF!</v>
      </c>
      <c r="MVC247" s="29" t="e">
        <f t="shared" si="188"/>
        <v>#REF!</v>
      </c>
      <c r="MVD247" s="29" t="e">
        <f t="shared" si="188"/>
        <v>#REF!</v>
      </c>
      <c r="MVE247" s="29" t="e">
        <f t="shared" si="188"/>
        <v>#REF!</v>
      </c>
      <c r="MVF247" s="29" t="e">
        <f t="shared" si="188"/>
        <v>#REF!</v>
      </c>
      <c r="MVG247" s="29" t="e">
        <f t="shared" si="188"/>
        <v>#REF!</v>
      </c>
      <c r="MVH247" s="29" t="e">
        <f t="shared" si="188"/>
        <v>#REF!</v>
      </c>
      <c r="MVI247" s="29" t="e">
        <f t="shared" si="188"/>
        <v>#REF!</v>
      </c>
      <c r="MVJ247" s="29" t="e">
        <f t="shared" si="188"/>
        <v>#REF!</v>
      </c>
      <c r="MVK247" s="29" t="e">
        <f t="shared" si="188"/>
        <v>#REF!</v>
      </c>
      <c r="MVL247" s="29" t="e">
        <f t="shared" si="188"/>
        <v>#REF!</v>
      </c>
      <c r="MVM247" s="29" t="e">
        <f t="shared" si="188"/>
        <v>#REF!</v>
      </c>
      <c r="MVN247" s="29" t="e">
        <f t="shared" si="188"/>
        <v>#REF!</v>
      </c>
      <c r="MVO247" s="29" t="e">
        <f t="shared" si="188"/>
        <v>#REF!</v>
      </c>
      <c r="MVP247" s="29" t="e">
        <f t="shared" si="188"/>
        <v>#REF!</v>
      </c>
      <c r="MVQ247" s="29" t="e">
        <f t="shared" si="188"/>
        <v>#REF!</v>
      </c>
      <c r="MVR247" s="29" t="e">
        <f t="shared" si="188"/>
        <v>#REF!</v>
      </c>
      <c r="MVS247" s="29" t="e">
        <f t="shared" si="188"/>
        <v>#REF!</v>
      </c>
      <c r="MVT247" s="29" t="e">
        <f t="shared" si="188"/>
        <v>#REF!</v>
      </c>
      <c r="MVU247" s="29" t="e">
        <f t="shared" si="188"/>
        <v>#REF!</v>
      </c>
      <c r="MVV247" s="29" t="e">
        <f t="shared" si="188"/>
        <v>#REF!</v>
      </c>
      <c r="MVW247" s="29" t="e">
        <f t="shared" si="188"/>
        <v>#REF!</v>
      </c>
      <c r="MVX247" s="29" t="e">
        <f t="shared" si="188"/>
        <v>#REF!</v>
      </c>
      <c r="MVY247" s="29" t="e">
        <f t="shared" si="188"/>
        <v>#REF!</v>
      </c>
      <c r="MVZ247" s="29" t="e">
        <f t="shared" si="188"/>
        <v>#REF!</v>
      </c>
      <c r="MWA247" s="29" t="e">
        <f t="shared" si="188"/>
        <v>#REF!</v>
      </c>
      <c r="MWB247" s="29" t="e">
        <f t="shared" si="188"/>
        <v>#REF!</v>
      </c>
      <c r="MWC247" s="29" t="e">
        <f t="shared" si="188"/>
        <v>#REF!</v>
      </c>
      <c r="MWD247" s="29" t="e">
        <f t="shared" si="188"/>
        <v>#REF!</v>
      </c>
      <c r="MWE247" s="29" t="e">
        <f t="shared" si="188"/>
        <v>#REF!</v>
      </c>
      <c r="MWF247" s="29" t="e">
        <f t="shared" si="188"/>
        <v>#REF!</v>
      </c>
      <c r="MWG247" s="29" t="e">
        <f t="shared" si="188"/>
        <v>#REF!</v>
      </c>
      <c r="MWH247" s="29" t="e">
        <f t="shared" si="188"/>
        <v>#REF!</v>
      </c>
      <c r="MWI247" s="29" t="e">
        <f t="shared" si="188"/>
        <v>#REF!</v>
      </c>
      <c r="MWJ247" s="29" t="e">
        <f t="shared" si="188"/>
        <v>#REF!</v>
      </c>
      <c r="MWK247" s="29" t="e">
        <f t="shared" si="188"/>
        <v>#REF!</v>
      </c>
      <c r="MWL247" s="29" t="e">
        <f t="shared" si="188"/>
        <v>#REF!</v>
      </c>
      <c r="MWM247" s="29" t="e">
        <f t="shared" si="188"/>
        <v>#REF!</v>
      </c>
      <c r="MWN247" s="29" t="e">
        <f t="shared" si="188"/>
        <v>#REF!</v>
      </c>
      <c r="MWO247" s="29" t="e">
        <f t="shared" si="188"/>
        <v>#REF!</v>
      </c>
      <c r="MWP247" s="29" t="e">
        <f t="shared" si="188"/>
        <v>#REF!</v>
      </c>
      <c r="MWQ247" s="29" t="e">
        <f t="shared" si="188"/>
        <v>#REF!</v>
      </c>
      <c r="MWR247" s="29" t="e">
        <f t="shared" si="188"/>
        <v>#REF!</v>
      </c>
      <c r="MWS247" s="29" t="e">
        <f t="shared" si="188"/>
        <v>#REF!</v>
      </c>
      <c r="MWT247" s="29" t="e">
        <f t="shared" si="188"/>
        <v>#REF!</v>
      </c>
      <c r="MWU247" s="29" t="e">
        <f t="shared" si="188"/>
        <v>#REF!</v>
      </c>
      <c r="MWV247" s="29" t="e">
        <f t="shared" si="188"/>
        <v>#REF!</v>
      </c>
      <c r="MWW247" s="29" t="e">
        <f t="shared" si="188"/>
        <v>#REF!</v>
      </c>
      <c r="MWX247" s="29" t="e">
        <f t="shared" si="188"/>
        <v>#REF!</v>
      </c>
      <c r="MWY247" s="29" t="e">
        <f t="shared" si="188"/>
        <v>#REF!</v>
      </c>
      <c r="MWZ247" s="29" t="e">
        <f t="shared" si="188"/>
        <v>#REF!</v>
      </c>
      <c r="MXA247" s="29" t="e">
        <f t="shared" si="188"/>
        <v>#REF!</v>
      </c>
      <c r="MXB247" s="29" t="e">
        <f t="shared" si="188"/>
        <v>#REF!</v>
      </c>
      <c r="MXC247" s="29" t="e">
        <f t="shared" si="188"/>
        <v>#REF!</v>
      </c>
      <c r="MXD247" s="29" t="e">
        <f t="shared" si="188"/>
        <v>#REF!</v>
      </c>
      <c r="MXE247" s="29" t="e">
        <f t="shared" si="188"/>
        <v>#REF!</v>
      </c>
      <c r="MXF247" s="29" t="e">
        <f t="shared" si="188"/>
        <v>#REF!</v>
      </c>
      <c r="MXG247" s="29" t="e">
        <f t="shared" si="188"/>
        <v>#REF!</v>
      </c>
      <c r="MXH247" s="29" t="e">
        <f t="shared" si="188"/>
        <v>#REF!</v>
      </c>
      <c r="MXI247" s="29" t="e">
        <f t="shared" si="188"/>
        <v>#REF!</v>
      </c>
      <c r="MXJ247" s="29" t="e">
        <f t="shared" si="188"/>
        <v>#REF!</v>
      </c>
      <c r="MXK247" s="29" t="e">
        <f t="shared" si="188"/>
        <v>#REF!</v>
      </c>
      <c r="MXL247" s="29" t="e">
        <f t="shared" si="188"/>
        <v>#REF!</v>
      </c>
      <c r="MXM247" s="29" t="e">
        <f t="shared" ref="MXM247:MZX247" si="189">MXQ247&amp;MXR247</f>
        <v>#REF!</v>
      </c>
      <c r="MXN247" s="29" t="e">
        <f t="shared" si="189"/>
        <v>#REF!</v>
      </c>
      <c r="MXO247" s="29" t="e">
        <f t="shared" si="189"/>
        <v>#REF!</v>
      </c>
      <c r="MXP247" s="29" t="e">
        <f t="shared" si="189"/>
        <v>#REF!</v>
      </c>
      <c r="MXQ247" s="29" t="e">
        <f t="shared" si="189"/>
        <v>#REF!</v>
      </c>
      <c r="MXR247" s="29" t="e">
        <f t="shared" si="189"/>
        <v>#REF!</v>
      </c>
      <c r="MXS247" s="29" t="e">
        <f t="shared" si="189"/>
        <v>#REF!</v>
      </c>
      <c r="MXT247" s="29" t="e">
        <f t="shared" si="189"/>
        <v>#REF!</v>
      </c>
      <c r="MXU247" s="29" t="e">
        <f t="shared" si="189"/>
        <v>#REF!</v>
      </c>
      <c r="MXV247" s="29" t="e">
        <f t="shared" si="189"/>
        <v>#REF!</v>
      </c>
      <c r="MXW247" s="29" t="e">
        <f t="shared" si="189"/>
        <v>#REF!</v>
      </c>
      <c r="MXX247" s="29" t="e">
        <f t="shared" si="189"/>
        <v>#REF!</v>
      </c>
      <c r="MXY247" s="29" t="e">
        <f t="shared" si="189"/>
        <v>#REF!</v>
      </c>
      <c r="MXZ247" s="29" t="e">
        <f t="shared" si="189"/>
        <v>#REF!</v>
      </c>
      <c r="MYA247" s="29" t="e">
        <f t="shared" si="189"/>
        <v>#REF!</v>
      </c>
      <c r="MYB247" s="29" t="e">
        <f t="shared" si="189"/>
        <v>#REF!</v>
      </c>
      <c r="MYC247" s="29" t="e">
        <f t="shared" si="189"/>
        <v>#REF!</v>
      </c>
      <c r="MYD247" s="29" t="e">
        <f t="shared" si="189"/>
        <v>#REF!</v>
      </c>
      <c r="MYE247" s="29" t="e">
        <f t="shared" si="189"/>
        <v>#REF!</v>
      </c>
      <c r="MYF247" s="29" t="e">
        <f t="shared" si="189"/>
        <v>#REF!</v>
      </c>
      <c r="MYG247" s="29" t="e">
        <f t="shared" si="189"/>
        <v>#REF!</v>
      </c>
      <c r="MYH247" s="29" t="e">
        <f t="shared" si="189"/>
        <v>#REF!</v>
      </c>
      <c r="MYI247" s="29" t="e">
        <f t="shared" si="189"/>
        <v>#REF!</v>
      </c>
      <c r="MYJ247" s="29" t="e">
        <f t="shared" si="189"/>
        <v>#REF!</v>
      </c>
      <c r="MYK247" s="29" t="e">
        <f t="shared" si="189"/>
        <v>#REF!</v>
      </c>
      <c r="MYL247" s="29" t="e">
        <f t="shared" si="189"/>
        <v>#REF!</v>
      </c>
      <c r="MYM247" s="29" t="e">
        <f t="shared" si="189"/>
        <v>#REF!</v>
      </c>
      <c r="MYN247" s="29" t="e">
        <f t="shared" si="189"/>
        <v>#REF!</v>
      </c>
      <c r="MYO247" s="29" t="e">
        <f t="shared" si="189"/>
        <v>#REF!</v>
      </c>
      <c r="MYP247" s="29" t="e">
        <f t="shared" si="189"/>
        <v>#REF!</v>
      </c>
      <c r="MYQ247" s="29" t="e">
        <f t="shared" si="189"/>
        <v>#REF!</v>
      </c>
      <c r="MYR247" s="29" t="e">
        <f t="shared" si="189"/>
        <v>#REF!</v>
      </c>
      <c r="MYS247" s="29" t="e">
        <f t="shared" si="189"/>
        <v>#REF!</v>
      </c>
      <c r="MYT247" s="29" t="e">
        <f t="shared" si="189"/>
        <v>#REF!</v>
      </c>
      <c r="MYU247" s="29" t="e">
        <f t="shared" si="189"/>
        <v>#REF!</v>
      </c>
      <c r="MYV247" s="29" t="e">
        <f t="shared" si="189"/>
        <v>#REF!</v>
      </c>
      <c r="MYW247" s="29" t="e">
        <f t="shared" si="189"/>
        <v>#REF!</v>
      </c>
      <c r="MYX247" s="29" t="e">
        <f t="shared" si="189"/>
        <v>#REF!</v>
      </c>
      <c r="MYY247" s="29" t="e">
        <f t="shared" si="189"/>
        <v>#REF!</v>
      </c>
      <c r="MYZ247" s="29" t="e">
        <f t="shared" si="189"/>
        <v>#REF!</v>
      </c>
      <c r="MZA247" s="29" t="e">
        <f t="shared" si="189"/>
        <v>#REF!</v>
      </c>
      <c r="MZB247" s="29" t="e">
        <f t="shared" si="189"/>
        <v>#REF!</v>
      </c>
      <c r="MZC247" s="29" t="e">
        <f t="shared" si="189"/>
        <v>#REF!</v>
      </c>
      <c r="MZD247" s="29" t="e">
        <f t="shared" si="189"/>
        <v>#REF!</v>
      </c>
      <c r="MZE247" s="29" t="e">
        <f t="shared" si="189"/>
        <v>#REF!</v>
      </c>
      <c r="MZF247" s="29" t="e">
        <f t="shared" si="189"/>
        <v>#REF!</v>
      </c>
      <c r="MZG247" s="29" t="e">
        <f t="shared" si="189"/>
        <v>#REF!</v>
      </c>
      <c r="MZH247" s="29" t="e">
        <f t="shared" si="189"/>
        <v>#REF!</v>
      </c>
      <c r="MZI247" s="29" t="e">
        <f t="shared" si="189"/>
        <v>#REF!</v>
      </c>
      <c r="MZJ247" s="29" t="e">
        <f t="shared" si="189"/>
        <v>#REF!</v>
      </c>
      <c r="MZK247" s="29" t="e">
        <f t="shared" si="189"/>
        <v>#REF!</v>
      </c>
      <c r="MZL247" s="29" t="e">
        <f t="shared" si="189"/>
        <v>#REF!</v>
      </c>
      <c r="MZM247" s="29" t="e">
        <f t="shared" si="189"/>
        <v>#REF!</v>
      </c>
      <c r="MZN247" s="29" t="e">
        <f t="shared" si="189"/>
        <v>#REF!</v>
      </c>
      <c r="MZO247" s="29" t="e">
        <f t="shared" si="189"/>
        <v>#REF!</v>
      </c>
      <c r="MZP247" s="29" t="e">
        <f t="shared" si="189"/>
        <v>#REF!</v>
      </c>
      <c r="MZQ247" s="29" t="e">
        <f t="shared" si="189"/>
        <v>#REF!</v>
      </c>
      <c r="MZR247" s="29" t="e">
        <f t="shared" si="189"/>
        <v>#REF!</v>
      </c>
      <c r="MZS247" s="29" t="e">
        <f t="shared" si="189"/>
        <v>#REF!</v>
      </c>
      <c r="MZT247" s="29" t="e">
        <f t="shared" si="189"/>
        <v>#REF!</v>
      </c>
      <c r="MZU247" s="29" t="e">
        <f t="shared" si="189"/>
        <v>#REF!</v>
      </c>
      <c r="MZV247" s="29" t="e">
        <f t="shared" si="189"/>
        <v>#REF!</v>
      </c>
      <c r="MZW247" s="29" t="e">
        <f t="shared" si="189"/>
        <v>#REF!</v>
      </c>
      <c r="MZX247" s="29" t="e">
        <f t="shared" si="189"/>
        <v>#REF!</v>
      </c>
      <c r="MZY247" s="29" t="e">
        <f t="shared" ref="MZY247:NCJ247" si="190">NAC247&amp;NAD247</f>
        <v>#REF!</v>
      </c>
      <c r="MZZ247" s="29" t="e">
        <f t="shared" si="190"/>
        <v>#REF!</v>
      </c>
      <c r="NAA247" s="29" t="e">
        <f t="shared" si="190"/>
        <v>#REF!</v>
      </c>
      <c r="NAB247" s="29" t="e">
        <f t="shared" si="190"/>
        <v>#REF!</v>
      </c>
      <c r="NAC247" s="29" t="e">
        <f t="shared" si="190"/>
        <v>#REF!</v>
      </c>
      <c r="NAD247" s="29" t="e">
        <f t="shared" si="190"/>
        <v>#REF!</v>
      </c>
      <c r="NAE247" s="29" t="e">
        <f t="shared" si="190"/>
        <v>#REF!</v>
      </c>
      <c r="NAF247" s="29" t="e">
        <f t="shared" si="190"/>
        <v>#REF!</v>
      </c>
      <c r="NAG247" s="29" t="e">
        <f t="shared" si="190"/>
        <v>#REF!</v>
      </c>
      <c r="NAH247" s="29" t="e">
        <f t="shared" si="190"/>
        <v>#REF!</v>
      </c>
      <c r="NAI247" s="29" t="e">
        <f t="shared" si="190"/>
        <v>#REF!</v>
      </c>
      <c r="NAJ247" s="29" t="e">
        <f t="shared" si="190"/>
        <v>#REF!</v>
      </c>
      <c r="NAK247" s="29" t="e">
        <f t="shared" si="190"/>
        <v>#REF!</v>
      </c>
      <c r="NAL247" s="29" t="e">
        <f t="shared" si="190"/>
        <v>#REF!</v>
      </c>
      <c r="NAM247" s="29" t="e">
        <f t="shared" si="190"/>
        <v>#REF!</v>
      </c>
      <c r="NAN247" s="29" t="e">
        <f t="shared" si="190"/>
        <v>#REF!</v>
      </c>
      <c r="NAO247" s="29" t="e">
        <f t="shared" si="190"/>
        <v>#REF!</v>
      </c>
      <c r="NAP247" s="29" t="e">
        <f t="shared" si="190"/>
        <v>#REF!</v>
      </c>
      <c r="NAQ247" s="29" t="e">
        <f t="shared" si="190"/>
        <v>#REF!</v>
      </c>
      <c r="NAR247" s="29" t="e">
        <f t="shared" si="190"/>
        <v>#REF!</v>
      </c>
      <c r="NAS247" s="29" t="e">
        <f t="shared" si="190"/>
        <v>#REF!</v>
      </c>
      <c r="NAT247" s="29" t="e">
        <f t="shared" si="190"/>
        <v>#REF!</v>
      </c>
      <c r="NAU247" s="29" t="e">
        <f t="shared" si="190"/>
        <v>#REF!</v>
      </c>
      <c r="NAV247" s="29" t="e">
        <f t="shared" si="190"/>
        <v>#REF!</v>
      </c>
      <c r="NAW247" s="29" t="e">
        <f t="shared" si="190"/>
        <v>#REF!</v>
      </c>
      <c r="NAX247" s="29" t="e">
        <f t="shared" si="190"/>
        <v>#REF!</v>
      </c>
      <c r="NAY247" s="29" t="e">
        <f t="shared" si="190"/>
        <v>#REF!</v>
      </c>
      <c r="NAZ247" s="29" t="e">
        <f t="shared" si="190"/>
        <v>#REF!</v>
      </c>
      <c r="NBA247" s="29" t="e">
        <f t="shared" si="190"/>
        <v>#REF!</v>
      </c>
      <c r="NBB247" s="29" t="e">
        <f t="shared" si="190"/>
        <v>#REF!</v>
      </c>
      <c r="NBC247" s="29" t="e">
        <f t="shared" si="190"/>
        <v>#REF!</v>
      </c>
      <c r="NBD247" s="29" t="e">
        <f t="shared" si="190"/>
        <v>#REF!</v>
      </c>
      <c r="NBE247" s="29" t="e">
        <f t="shared" si="190"/>
        <v>#REF!</v>
      </c>
      <c r="NBF247" s="29" t="e">
        <f t="shared" si="190"/>
        <v>#REF!</v>
      </c>
      <c r="NBG247" s="29" t="e">
        <f t="shared" si="190"/>
        <v>#REF!</v>
      </c>
      <c r="NBH247" s="29" t="e">
        <f t="shared" si="190"/>
        <v>#REF!</v>
      </c>
      <c r="NBI247" s="29" t="e">
        <f t="shared" si="190"/>
        <v>#REF!</v>
      </c>
      <c r="NBJ247" s="29" t="e">
        <f t="shared" si="190"/>
        <v>#REF!</v>
      </c>
      <c r="NBK247" s="29" t="e">
        <f t="shared" si="190"/>
        <v>#REF!</v>
      </c>
      <c r="NBL247" s="29" t="e">
        <f t="shared" si="190"/>
        <v>#REF!</v>
      </c>
      <c r="NBM247" s="29" t="e">
        <f t="shared" si="190"/>
        <v>#REF!</v>
      </c>
      <c r="NBN247" s="29" t="e">
        <f t="shared" si="190"/>
        <v>#REF!</v>
      </c>
      <c r="NBO247" s="29" t="e">
        <f t="shared" si="190"/>
        <v>#REF!</v>
      </c>
      <c r="NBP247" s="29" t="e">
        <f t="shared" si="190"/>
        <v>#REF!</v>
      </c>
      <c r="NBQ247" s="29" t="e">
        <f t="shared" si="190"/>
        <v>#REF!</v>
      </c>
      <c r="NBR247" s="29" t="e">
        <f t="shared" si="190"/>
        <v>#REF!</v>
      </c>
      <c r="NBS247" s="29" t="e">
        <f t="shared" si="190"/>
        <v>#REF!</v>
      </c>
      <c r="NBT247" s="29" t="e">
        <f t="shared" si="190"/>
        <v>#REF!</v>
      </c>
      <c r="NBU247" s="29" t="e">
        <f t="shared" si="190"/>
        <v>#REF!</v>
      </c>
      <c r="NBV247" s="29" t="e">
        <f t="shared" si="190"/>
        <v>#REF!</v>
      </c>
      <c r="NBW247" s="29" t="e">
        <f t="shared" si="190"/>
        <v>#REF!</v>
      </c>
      <c r="NBX247" s="29" t="e">
        <f t="shared" si="190"/>
        <v>#REF!</v>
      </c>
      <c r="NBY247" s="29" t="e">
        <f t="shared" si="190"/>
        <v>#REF!</v>
      </c>
      <c r="NBZ247" s="29" t="e">
        <f t="shared" si="190"/>
        <v>#REF!</v>
      </c>
      <c r="NCA247" s="29" t="e">
        <f t="shared" si="190"/>
        <v>#REF!</v>
      </c>
      <c r="NCB247" s="29" t="e">
        <f t="shared" si="190"/>
        <v>#REF!</v>
      </c>
      <c r="NCC247" s="29" t="e">
        <f t="shared" si="190"/>
        <v>#REF!</v>
      </c>
      <c r="NCD247" s="29" t="e">
        <f t="shared" si="190"/>
        <v>#REF!</v>
      </c>
      <c r="NCE247" s="29" t="e">
        <f t="shared" si="190"/>
        <v>#REF!</v>
      </c>
      <c r="NCF247" s="29" t="e">
        <f t="shared" si="190"/>
        <v>#REF!</v>
      </c>
      <c r="NCG247" s="29" t="e">
        <f t="shared" si="190"/>
        <v>#REF!</v>
      </c>
      <c r="NCH247" s="29" t="e">
        <f t="shared" si="190"/>
        <v>#REF!</v>
      </c>
      <c r="NCI247" s="29" t="e">
        <f t="shared" si="190"/>
        <v>#REF!</v>
      </c>
      <c r="NCJ247" s="29" t="e">
        <f t="shared" si="190"/>
        <v>#REF!</v>
      </c>
      <c r="NCK247" s="29" t="e">
        <f t="shared" ref="NCK247:NEV247" si="191">NCO247&amp;NCP247</f>
        <v>#REF!</v>
      </c>
      <c r="NCL247" s="29" t="e">
        <f t="shared" si="191"/>
        <v>#REF!</v>
      </c>
      <c r="NCM247" s="29" t="e">
        <f t="shared" si="191"/>
        <v>#REF!</v>
      </c>
      <c r="NCN247" s="29" t="e">
        <f t="shared" si="191"/>
        <v>#REF!</v>
      </c>
      <c r="NCO247" s="29" t="e">
        <f t="shared" si="191"/>
        <v>#REF!</v>
      </c>
      <c r="NCP247" s="29" t="e">
        <f t="shared" si="191"/>
        <v>#REF!</v>
      </c>
      <c r="NCQ247" s="29" t="e">
        <f t="shared" si="191"/>
        <v>#REF!</v>
      </c>
      <c r="NCR247" s="29" t="e">
        <f t="shared" si="191"/>
        <v>#REF!</v>
      </c>
      <c r="NCS247" s="29" t="e">
        <f t="shared" si="191"/>
        <v>#REF!</v>
      </c>
      <c r="NCT247" s="29" t="e">
        <f t="shared" si="191"/>
        <v>#REF!</v>
      </c>
      <c r="NCU247" s="29" t="e">
        <f t="shared" si="191"/>
        <v>#REF!</v>
      </c>
      <c r="NCV247" s="29" t="e">
        <f t="shared" si="191"/>
        <v>#REF!</v>
      </c>
      <c r="NCW247" s="29" t="e">
        <f t="shared" si="191"/>
        <v>#REF!</v>
      </c>
      <c r="NCX247" s="29" t="e">
        <f t="shared" si="191"/>
        <v>#REF!</v>
      </c>
      <c r="NCY247" s="29" t="e">
        <f t="shared" si="191"/>
        <v>#REF!</v>
      </c>
      <c r="NCZ247" s="29" t="e">
        <f t="shared" si="191"/>
        <v>#REF!</v>
      </c>
      <c r="NDA247" s="29" t="e">
        <f t="shared" si="191"/>
        <v>#REF!</v>
      </c>
      <c r="NDB247" s="29" t="e">
        <f t="shared" si="191"/>
        <v>#REF!</v>
      </c>
      <c r="NDC247" s="29" t="e">
        <f t="shared" si="191"/>
        <v>#REF!</v>
      </c>
      <c r="NDD247" s="29" t="e">
        <f t="shared" si="191"/>
        <v>#REF!</v>
      </c>
      <c r="NDE247" s="29" t="e">
        <f t="shared" si="191"/>
        <v>#REF!</v>
      </c>
      <c r="NDF247" s="29" t="e">
        <f t="shared" si="191"/>
        <v>#REF!</v>
      </c>
      <c r="NDG247" s="29" t="e">
        <f t="shared" si="191"/>
        <v>#REF!</v>
      </c>
      <c r="NDH247" s="29" t="e">
        <f t="shared" si="191"/>
        <v>#REF!</v>
      </c>
      <c r="NDI247" s="29" t="e">
        <f t="shared" si="191"/>
        <v>#REF!</v>
      </c>
      <c r="NDJ247" s="29" t="e">
        <f t="shared" si="191"/>
        <v>#REF!</v>
      </c>
      <c r="NDK247" s="29" t="e">
        <f t="shared" si="191"/>
        <v>#REF!</v>
      </c>
      <c r="NDL247" s="29" t="e">
        <f t="shared" si="191"/>
        <v>#REF!</v>
      </c>
      <c r="NDM247" s="29" t="e">
        <f t="shared" si="191"/>
        <v>#REF!</v>
      </c>
      <c r="NDN247" s="29" t="e">
        <f t="shared" si="191"/>
        <v>#REF!</v>
      </c>
      <c r="NDO247" s="29" t="e">
        <f t="shared" si="191"/>
        <v>#REF!</v>
      </c>
      <c r="NDP247" s="29" t="e">
        <f t="shared" si="191"/>
        <v>#REF!</v>
      </c>
      <c r="NDQ247" s="29" t="e">
        <f t="shared" si="191"/>
        <v>#REF!</v>
      </c>
      <c r="NDR247" s="29" t="e">
        <f t="shared" si="191"/>
        <v>#REF!</v>
      </c>
      <c r="NDS247" s="29" t="e">
        <f t="shared" si="191"/>
        <v>#REF!</v>
      </c>
      <c r="NDT247" s="29" t="e">
        <f t="shared" si="191"/>
        <v>#REF!</v>
      </c>
      <c r="NDU247" s="29" t="e">
        <f t="shared" si="191"/>
        <v>#REF!</v>
      </c>
      <c r="NDV247" s="29" t="e">
        <f t="shared" si="191"/>
        <v>#REF!</v>
      </c>
      <c r="NDW247" s="29" t="e">
        <f t="shared" si="191"/>
        <v>#REF!</v>
      </c>
      <c r="NDX247" s="29" t="e">
        <f t="shared" si="191"/>
        <v>#REF!</v>
      </c>
      <c r="NDY247" s="29" t="e">
        <f t="shared" si="191"/>
        <v>#REF!</v>
      </c>
      <c r="NDZ247" s="29" t="e">
        <f t="shared" si="191"/>
        <v>#REF!</v>
      </c>
      <c r="NEA247" s="29" t="e">
        <f t="shared" si="191"/>
        <v>#REF!</v>
      </c>
      <c r="NEB247" s="29" t="e">
        <f t="shared" si="191"/>
        <v>#REF!</v>
      </c>
      <c r="NEC247" s="29" t="e">
        <f t="shared" si="191"/>
        <v>#REF!</v>
      </c>
      <c r="NED247" s="29" t="e">
        <f t="shared" si="191"/>
        <v>#REF!</v>
      </c>
      <c r="NEE247" s="29" t="e">
        <f t="shared" si="191"/>
        <v>#REF!</v>
      </c>
      <c r="NEF247" s="29" t="e">
        <f t="shared" si="191"/>
        <v>#REF!</v>
      </c>
      <c r="NEG247" s="29" t="e">
        <f t="shared" si="191"/>
        <v>#REF!</v>
      </c>
      <c r="NEH247" s="29" t="e">
        <f t="shared" si="191"/>
        <v>#REF!</v>
      </c>
      <c r="NEI247" s="29" t="e">
        <f t="shared" si="191"/>
        <v>#REF!</v>
      </c>
      <c r="NEJ247" s="29" t="e">
        <f t="shared" si="191"/>
        <v>#REF!</v>
      </c>
      <c r="NEK247" s="29" t="e">
        <f t="shared" si="191"/>
        <v>#REF!</v>
      </c>
      <c r="NEL247" s="29" t="e">
        <f t="shared" si="191"/>
        <v>#REF!</v>
      </c>
      <c r="NEM247" s="29" t="e">
        <f t="shared" si="191"/>
        <v>#REF!</v>
      </c>
      <c r="NEN247" s="29" t="e">
        <f t="shared" si="191"/>
        <v>#REF!</v>
      </c>
      <c r="NEO247" s="29" t="e">
        <f t="shared" si="191"/>
        <v>#REF!</v>
      </c>
      <c r="NEP247" s="29" t="e">
        <f t="shared" si="191"/>
        <v>#REF!</v>
      </c>
      <c r="NEQ247" s="29" t="e">
        <f t="shared" si="191"/>
        <v>#REF!</v>
      </c>
      <c r="NER247" s="29" t="e">
        <f t="shared" si="191"/>
        <v>#REF!</v>
      </c>
      <c r="NES247" s="29" t="e">
        <f t="shared" si="191"/>
        <v>#REF!</v>
      </c>
      <c r="NET247" s="29" t="e">
        <f t="shared" si="191"/>
        <v>#REF!</v>
      </c>
      <c r="NEU247" s="29" t="e">
        <f t="shared" si="191"/>
        <v>#REF!</v>
      </c>
      <c r="NEV247" s="29" t="e">
        <f t="shared" si="191"/>
        <v>#REF!</v>
      </c>
      <c r="NEW247" s="29" t="e">
        <f t="shared" ref="NEW247:NHH247" si="192">NFA247&amp;NFB247</f>
        <v>#REF!</v>
      </c>
      <c r="NEX247" s="29" t="e">
        <f t="shared" si="192"/>
        <v>#REF!</v>
      </c>
      <c r="NEY247" s="29" t="e">
        <f t="shared" si="192"/>
        <v>#REF!</v>
      </c>
      <c r="NEZ247" s="29" t="e">
        <f t="shared" si="192"/>
        <v>#REF!</v>
      </c>
      <c r="NFA247" s="29" t="e">
        <f t="shared" si="192"/>
        <v>#REF!</v>
      </c>
      <c r="NFB247" s="29" t="e">
        <f t="shared" si="192"/>
        <v>#REF!</v>
      </c>
      <c r="NFC247" s="29" t="e">
        <f t="shared" si="192"/>
        <v>#REF!</v>
      </c>
      <c r="NFD247" s="29" t="e">
        <f t="shared" si="192"/>
        <v>#REF!</v>
      </c>
      <c r="NFE247" s="29" t="e">
        <f t="shared" si="192"/>
        <v>#REF!</v>
      </c>
      <c r="NFF247" s="29" t="e">
        <f t="shared" si="192"/>
        <v>#REF!</v>
      </c>
      <c r="NFG247" s="29" t="e">
        <f t="shared" si="192"/>
        <v>#REF!</v>
      </c>
      <c r="NFH247" s="29" t="e">
        <f t="shared" si="192"/>
        <v>#REF!</v>
      </c>
      <c r="NFI247" s="29" t="e">
        <f t="shared" si="192"/>
        <v>#REF!</v>
      </c>
      <c r="NFJ247" s="29" t="e">
        <f t="shared" si="192"/>
        <v>#REF!</v>
      </c>
      <c r="NFK247" s="29" t="e">
        <f t="shared" si="192"/>
        <v>#REF!</v>
      </c>
      <c r="NFL247" s="29" t="e">
        <f t="shared" si="192"/>
        <v>#REF!</v>
      </c>
      <c r="NFM247" s="29" t="e">
        <f t="shared" si="192"/>
        <v>#REF!</v>
      </c>
      <c r="NFN247" s="29" t="e">
        <f t="shared" si="192"/>
        <v>#REF!</v>
      </c>
      <c r="NFO247" s="29" t="e">
        <f t="shared" si="192"/>
        <v>#REF!</v>
      </c>
      <c r="NFP247" s="29" t="e">
        <f t="shared" si="192"/>
        <v>#REF!</v>
      </c>
      <c r="NFQ247" s="29" t="e">
        <f t="shared" si="192"/>
        <v>#REF!</v>
      </c>
      <c r="NFR247" s="29" t="e">
        <f t="shared" si="192"/>
        <v>#REF!</v>
      </c>
      <c r="NFS247" s="29" t="e">
        <f t="shared" si="192"/>
        <v>#REF!</v>
      </c>
      <c r="NFT247" s="29" t="e">
        <f t="shared" si="192"/>
        <v>#REF!</v>
      </c>
      <c r="NFU247" s="29" t="e">
        <f t="shared" si="192"/>
        <v>#REF!</v>
      </c>
      <c r="NFV247" s="29" t="e">
        <f t="shared" si="192"/>
        <v>#REF!</v>
      </c>
      <c r="NFW247" s="29" t="e">
        <f t="shared" si="192"/>
        <v>#REF!</v>
      </c>
      <c r="NFX247" s="29" t="e">
        <f t="shared" si="192"/>
        <v>#REF!</v>
      </c>
      <c r="NFY247" s="29" t="e">
        <f t="shared" si="192"/>
        <v>#REF!</v>
      </c>
      <c r="NFZ247" s="29" t="e">
        <f t="shared" si="192"/>
        <v>#REF!</v>
      </c>
      <c r="NGA247" s="29" t="e">
        <f t="shared" si="192"/>
        <v>#REF!</v>
      </c>
      <c r="NGB247" s="29" t="e">
        <f t="shared" si="192"/>
        <v>#REF!</v>
      </c>
      <c r="NGC247" s="29" t="e">
        <f t="shared" si="192"/>
        <v>#REF!</v>
      </c>
      <c r="NGD247" s="29" t="e">
        <f t="shared" si="192"/>
        <v>#REF!</v>
      </c>
      <c r="NGE247" s="29" t="e">
        <f t="shared" si="192"/>
        <v>#REF!</v>
      </c>
      <c r="NGF247" s="29" t="e">
        <f t="shared" si="192"/>
        <v>#REF!</v>
      </c>
      <c r="NGG247" s="29" t="e">
        <f t="shared" si="192"/>
        <v>#REF!</v>
      </c>
      <c r="NGH247" s="29" t="e">
        <f t="shared" si="192"/>
        <v>#REF!</v>
      </c>
      <c r="NGI247" s="29" t="e">
        <f t="shared" si="192"/>
        <v>#REF!</v>
      </c>
      <c r="NGJ247" s="29" t="e">
        <f t="shared" si="192"/>
        <v>#REF!</v>
      </c>
      <c r="NGK247" s="29" t="e">
        <f t="shared" si="192"/>
        <v>#REF!</v>
      </c>
      <c r="NGL247" s="29" t="e">
        <f t="shared" si="192"/>
        <v>#REF!</v>
      </c>
      <c r="NGM247" s="29" t="e">
        <f t="shared" si="192"/>
        <v>#REF!</v>
      </c>
      <c r="NGN247" s="29" t="e">
        <f t="shared" si="192"/>
        <v>#REF!</v>
      </c>
      <c r="NGO247" s="29" t="e">
        <f t="shared" si="192"/>
        <v>#REF!</v>
      </c>
      <c r="NGP247" s="29" t="e">
        <f t="shared" si="192"/>
        <v>#REF!</v>
      </c>
      <c r="NGQ247" s="29" t="e">
        <f t="shared" si="192"/>
        <v>#REF!</v>
      </c>
      <c r="NGR247" s="29" t="e">
        <f t="shared" si="192"/>
        <v>#REF!</v>
      </c>
      <c r="NGS247" s="29" t="e">
        <f t="shared" si="192"/>
        <v>#REF!</v>
      </c>
      <c r="NGT247" s="29" t="e">
        <f t="shared" si="192"/>
        <v>#REF!</v>
      </c>
      <c r="NGU247" s="29" t="e">
        <f t="shared" si="192"/>
        <v>#REF!</v>
      </c>
      <c r="NGV247" s="29" t="e">
        <f t="shared" si="192"/>
        <v>#REF!</v>
      </c>
      <c r="NGW247" s="29" t="e">
        <f t="shared" si="192"/>
        <v>#REF!</v>
      </c>
      <c r="NGX247" s="29" t="e">
        <f t="shared" si="192"/>
        <v>#REF!</v>
      </c>
      <c r="NGY247" s="29" t="e">
        <f t="shared" si="192"/>
        <v>#REF!</v>
      </c>
      <c r="NGZ247" s="29" t="e">
        <f t="shared" si="192"/>
        <v>#REF!</v>
      </c>
      <c r="NHA247" s="29" t="e">
        <f t="shared" si="192"/>
        <v>#REF!</v>
      </c>
      <c r="NHB247" s="29" t="e">
        <f t="shared" si="192"/>
        <v>#REF!</v>
      </c>
      <c r="NHC247" s="29" t="e">
        <f t="shared" si="192"/>
        <v>#REF!</v>
      </c>
      <c r="NHD247" s="29" t="e">
        <f t="shared" si="192"/>
        <v>#REF!</v>
      </c>
      <c r="NHE247" s="29" t="e">
        <f t="shared" si="192"/>
        <v>#REF!</v>
      </c>
      <c r="NHF247" s="29" t="e">
        <f t="shared" si="192"/>
        <v>#REF!</v>
      </c>
      <c r="NHG247" s="29" t="e">
        <f t="shared" si="192"/>
        <v>#REF!</v>
      </c>
      <c r="NHH247" s="29" t="e">
        <f t="shared" si="192"/>
        <v>#REF!</v>
      </c>
      <c r="NHI247" s="29" t="e">
        <f t="shared" ref="NHI247:NJT247" si="193">NHM247&amp;NHN247</f>
        <v>#REF!</v>
      </c>
      <c r="NHJ247" s="29" t="e">
        <f t="shared" si="193"/>
        <v>#REF!</v>
      </c>
      <c r="NHK247" s="29" t="e">
        <f t="shared" si="193"/>
        <v>#REF!</v>
      </c>
      <c r="NHL247" s="29" t="e">
        <f t="shared" si="193"/>
        <v>#REF!</v>
      </c>
      <c r="NHM247" s="29" t="e">
        <f t="shared" si="193"/>
        <v>#REF!</v>
      </c>
      <c r="NHN247" s="29" t="e">
        <f t="shared" si="193"/>
        <v>#REF!</v>
      </c>
      <c r="NHO247" s="29" t="e">
        <f t="shared" si="193"/>
        <v>#REF!</v>
      </c>
      <c r="NHP247" s="29" t="e">
        <f t="shared" si="193"/>
        <v>#REF!</v>
      </c>
      <c r="NHQ247" s="29" t="e">
        <f t="shared" si="193"/>
        <v>#REF!</v>
      </c>
      <c r="NHR247" s="29" t="e">
        <f t="shared" si="193"/>
        <v>#REF!</v>
      </c>
      <c r="NHS247" s="29" t="e">
        <f t="shared" si="193"/>
        <v>#REF!</v>
      </c>
      <c r="NHT247" s="29" t="e">
        <f t="shared" si="193"/>
        <v>#REF!</v>
      </c>
      <c r="NHU247" s="29" t="e">
        <f t="shared" si="193"/>
        <v>#REF!</v>
      </c>
      <c r="NHV247" s="29" t="e">
        <f t="shared" si="193"/>
        <v>#REF!</v>
      </c>
      <c r="NHW247" s="29" t="e">
        <f t="shared" si="193"/>
        <v>#REF!</v>
      </c>
      <c r="NHX247" s="29" t="e">
        <f t="shared" si="193"/>
        <v>#REF!</v>
      </c>
      <c r="NHY247" s="29" t="e">
        <f t="shared" si="193"/>
        <v>#REF!</v>
      </c>
      <c r="NHZ247" s="29" t="e">
        <f t="shared" si="193"/>
        <v>#REF!</v>
      </c>
      <c r="NIA247" s="29" t="e">
        <f t="shared" si="193"/>
        <v>#REF!</v>
      </c>
      <c r="NIB247" s="29" t="e">
        <f t="shared" si="193"/>
        <v>#REF!</v>
      </c>
      <c r="NIC247" s="29" t="e">
        <f t="shared" si="193"/>
        <v>#REF!</v>
      </c>
      <c r="NID247" s="29" t="e">
        <f t="shared" si="193"/>
        <v>#REF!</v>
      </c>
      <c r="NIE247" s="29" t="e">
        <f t="shared" si="193"/>
        <v>#REF!</v>
      </c>
      <c r="NIF247" s="29" t="e">
        <f t="shared" si="193"/>
        <v>#REF!</v>
      </c>
      <c r="NIG247" s="29" t="e">
        <f t="shared" si="193"/>
        <v>#REF!</v>
      </c>
      <c r="NIH247" s="29" t="e">
        <f t="shared" si="193"/>
        <v>#REF!</v>
      </c>
      <c r="NII247" s="29" t="e">
        <f t="shared" si="193"/>
        <v>#REF!</v>
      </c>
      <c r="NIJ247" s="29" t="e">
        <f t="shared" si="193"/>
        <v>#REF!</v>
      </c>
      <c r="NIK247" s="29" t="e">
        <f t="shared" si="193"/>
        <v>#REF!</v>
      </c>
      <c r="NIL247" s="29" t="e">
        <f t="shared" si="193"/>
        <v>#REF!</v>
      </c>
      <c r="NIM247" s="29" t="e">
        <f t="shared" si="193"/>
        <v>#REF!</v>
      </c>
      <c r="NIN247" s="29" t="e">
        <f t="shared" si="193"/>
        <v>#REF!</v>
      </c>
      <c r="NIO247" s="29" t="e">
        <f t="shared" si="193"/>
        <v>#REF!</v>
      </c>
      <c r="NIP247" s="29" t="e">
        <f t="shared" si="193"/>
        <v>#REF!</v>
      </c>
      <c r="NIQ247" s="29" t="e">
        <f t="shared" si="193"/>
        <v>#REF!</v>
      </c>
      <c r="NIR247" s="29" t="e">
        <f t="shared" si="193"/>
        <v>#REF!</v>
      </c>
      <c r="NIS247" s="29" t="e">
        <f t="shared" si="193"/>
        <v>#REF!</v>
      </c>
      <c r="NIT247" s="29" t="e">
        <f t="shared" si="193"/>
        <v>#REF!</v>
      </c>
      <c r="NIU247" s="29" t="e">
        <f t="shared" si="193"/>
        <v>#REF!</v>
      </c>
      <c r="NIV247" s="29" t="e">
        <f t="shared" si="193"/>
        <v>#REF!</v>
      </c>
      <c r="NIW247" s="29" t="e">
        <f t="shared" si="193"/>
        <v>#REF!</v>
      </c>
      <c r="NIX247" s="29" t="e">
        <f t="shared" si="193"/>
        <v>#REF!</v>
      </c>
      <c r="NIY247" s="29" t="e">
        <f t="shared" si="193"/>
        <v>#REF!</v>
      </c>
      <c r="NIZ247" s="29" t="e">
        <f t="shared" si="193"/>
        <v>#REF!</v>
      </c>
      <c r="NJA247" s="29" t="e">
        <f t="shared" si="193"/>
        <v>#REF!</v>
      </c>
      <c r="NJB247" s="29" t="e">
        <f t="shared" si="193"/>
        <v>#REF!</v>
      </c>
      <c r="NJC247" s="29" t="e">
        <f t="shared" si="193"/>
        <v>#REF!</v>
      </c>
      <c r="NJD247" s="29" t="e">
        <f t="shared" si="193"/>
        <v>#REF!</v>
      </c>
      <c r="NJE247" s="29" t="e">
        <f t="shared" si="193"/>
        <v>#REF!</v>
      </c>
      <c r="NJF247" s="29" t="e">
        <f t="shared" si="193"/>
        <v>#REF!</v>
      </c>
      <c r="NJG247" s="29" t="e">
        <f t="shared" si="193"/>
        <v>#REF!</v>
      </c>
      <c r="NJH247" s="29" t="e">
        <f t="shared" si="193"/>
        <v>#REF!</v>
      </c>
      <c r="NJI247" s="29" t="e">
        <f t="shared" si="193"/>
        <v>#REF!</v>
      </c>
      <c r="NJJ247" s="29" t="e">
        <f t="shared" si="193"/>
        <v>#REF!</v>
      </c>
      <c r="NJK247" s="29" t="e">
        <f t="shared" si="193"/>
        <v>#REF!</v>
      </c>
      <c r="NJL247" s="29" t="e">
        <f t="shared" si="193"/>
        <v>#REF!</v>
      </c>
      <c r="NJM247" s="29" t="e">
        <f t="shared" si="193"/>
        <v>#REF!</v>
      </c>
      <c r="NJN247" s="29" t="e">
        <f t="shared" si="193"/>
        <v>#REF!</v>
      </c>
      <c r="NJO247" s="29" t="e">
        <f t="shared" si="193"/>
        <v>#REF!</v>
      </c>
      <c r="NJP247" s="29" t="e">
        <f t="shared" si="193"/>
        <v>#REF!</v>
      </c>
      <c r="NJQ247" s="29" t="e">
        <f t="shared" si="193"/>
        <v>#REF!</v>
      </c>
      <c r="NJR247" s="29" t="e">
        <f t="shared" si="193"/>
        <v>#REF!</v>
      </c>
      <c r="NJS247" s="29" t="e">
        <f t="shared" si="193"/>
        <v>#REF!</v>
      </c>
      <c r="NJT247" s="29" t="e">
        <f t="shared" si="193"/>
        <v>#REF!</v>
      </c>
      <c r="NJU247" s="29" t="e">
        <f t="shared" ref="NJU247:NMF247" si="194">NJY247&amp;NJZ247</f>
        <v>#REF!</v>
      </c>
      <c r="NJV247" s="29" t="e">
        <f t="shared" si="194"/>
        <v>#REF!</v>
      </c>
      <c r="NJW247" s="29" t="e">
        <f t="shared" si="194"/>
        <v>#REF!</v>
      </c>
      <c r="NJX247" s="29" t="e">
        <f t="shared" si="194"/>
        <v>#REF!</v>
      </c>
      <c r="NJY247" s="29" t="e">
        <f t="shared" si="194"/>
        <v>#REF!</v>
      </c>
      <c r="NJZ247" s="29" t="e">
        <f t="shared" si="194"/>
        <v>#REF!</v>
      </c>
      <c r="NKA247" s="29" t="e">
        <f t="shared" si="194"/>
        <v>#REF!</v>
      </c>
      <c r="NKB247" s="29" t="e">
        <f t="shared" si="194"/>
        <v>#REF!</v>
      </c>
      <c r="NKC247" s="29" t="e">
        <f t="shared" si="194"/>
        <v>#REF!</v>
      </c>
      <c r="NKD247" s="29" t="e">
        <f t="shared" si="194"/>
        <v>#REF!</v>
      </c>
      <c r="NKE247" s="29" t="e">
        <f t="shared" si="194"/>
        <v>#REF!</v>
      </c>
      <c r="NKF247" s="29" t="e">
        <f t="shared" si="194"/>
        <v>#REF!</v>
      </c>
      <c r="NKG247" s="29" t="e">
        <f t="shared" si="194"/>
        <v>#REF!</v>
      </c>
      <c r="NKH247" s="29" t="e">
        <f t="shared" si="194"/>
        <v>#REF!</v>
      </c>
      <c r="NKI247" s="29" t="e">
        <f t="shared" si="194"/>
        <v>#REF!</v>
      </c>
      <c r="NKJ247" s="29" t="e">
        <f t="shared" si="194"/>
        <v>#REF!</v>
      </c>
      <c r="NKK247" s="29" t="e">
        <f t="shared" si="194"/>
        <v>#REF!</v>
      </c>
      <c r="NKL247" s="29" t="e">
        <f t="shared" si="194"/>
        <v>#REF!</v>
      </c>
      <c r="NKM247" s="29" t="e">
        <f t="shared" si="194"/>
        <v>#REF!</v>
      </c>
      <c r="NKN247" s="29" t="e">
        <f t="shared" si="194"/>
        <v>#REF!</v>
      </c>
      <c r="NKO247" s="29" t="e">
        <f t="shared" si="194"/>
        <v>#REF!</v>
      </c>
      <c r="NKP247" s="29" t="e">
        <f t="shared" si="194"/>
        <v>#REF!</v>
      </c>
      <c r="NKQ247" s="29" t="e">
        <f t="shared" si="194"/>
        <v>#REF!</v>
      </c>
      <c r="NKR247" s="29" t="e">
        <f t="shared" si="194"/>
        <v>#REF!</v>
      </c>
      <c r="NKS247" s="29" t="e">
        <f t="shared" si="194"/>
        <v>#REF!</v>
      </c>
      <c r="NKT247" s="29" t="e">
        <f t="shared" si="194"/>
        <v>#REF!</v>
      </c>
      <c r="NKU247" s="29" t="e">
        <f t="shared" si="194"/>
        <v>#REF!</v>
      </c>
      <c r="NKV247" s="29" t="e">
        <f t="shared" si="194"/>
        <v>#REF!</v>
      </c>
      <c r="NKW247" s="29" t="e">
        <f t="shared" si="194"/>
        <v>#REF!</v>
      </c>
      <c r="NKX247" s="29" t="e">
        <f t="shared" si="194"/>
        <v>#REF!</v>
      </c>
      <c r="NKY247" s="29" t="e">
        <f t="shared" si="194"/>
        <v>#REF!</v>
      </c>
      <c r="NKZ247" s="29" t="e">
        <f t="shared" si="194"/>
        <v>#REF!</v>
      </c>
      <c r="NLA247" s="29" t="e">
        <f t="shared" si="194"/>
        <v>#REF!</v>
      </c>
      <c r="NLB247" s="29" t="e">
        <f t="shared" si="194"/>
        <v>#REF!</v>
      </c>
      <c r="NLC247" s="29" t="e">
        <f t="shared" si="194"/>
        <v>#REF!</v>
      </c>
      <c r="NLD247" s="29" t="e">
        <f t="shared" si="194"/>
        <v>#REF!</v>
      </c>
      <c r="NLE247" s="29" t="e">
        <f t="shared" si="194"/>
        <v>#REF!</v>
      </c>
      <c r="NLF247" s="29" t="e">
        <f t="shared" si="194"/>
        <v>#REF!</v>
      </c>
      <c r="NLG247" s="29" t="e">
        <f t="shared" si="194"/>
        <v>#REF!</v>
      </c>
      <c r="NLH247" s="29" t="e">
        <f t="shared" si="194"/>
        <v>#REF!</v>
      </c>
      <c r="NLI247" s="29" t="e">
        <f t="shared" si="194"/>
        <v>#REF!</v>
      </c>
      <c r="NLJ247" s="29" t="e">
        <f t="shared" si="194"/>
        <v>#REF!</v>
      </c>
      <c r="NLK247" s="29" t="e">
        <f t="shared" si="194"/>
        <v>#REF!</v>
      </c>
      <c r="NLL247" s="29" t="e">
        <f t="shared" si="194"/>
        <v>#REF!</v>
      </c>
      <c r="NLM247" s="29" t="e">
        <f t="shared" si="194"/>
        <v>#REF!</v>
      </c>
      <c r="NLN247" s="29" t="e">
        <f t="shared" si="194"/>
        <v>#REF!</v>
      </c>
      <c r="NLO247" s="29" t="e">
        <f t="shared" si="194"/>
        <v>#REF!</v>
      </c>
      <c r="NLP247" s="29" t="e">
        <f t="shared" si="194"/>
        <v>#REF!</v>
      </c>
      <c r="NLQ247" s="29" t="e">
        <f t="shared" si="194"/>
        <v>#REF!</v>
      </c>
      <c r="NLR247" s="29" t="e">
        <f t="shared" si="194"/>
        <v>#REF!</v>
      </c>
      <c r="NLS247" s="29" t="e">
        <f t="shared" si="194"/>
        <v>#REF!</v>
      </c>
      <c r="NLT247" s="29" t="e">
        <f t="shared" si="194"/>
        <v>#REF!</v>
      </c>
      <c r="NLU247" s="29" t="e">
        <f t="shared" si="194"/>
        <v>#REF!</v>
      </c>
      <c r="NLV247" s="29" t="e">
        <f t="shared" si="194"/>
        <v>#REF!</v>
      </c>
      <c r="NLW247" s="29" t="e">
        <f t="shared" si="194"/>
        <v>#REF!</v>
      </c>
      <c r="NLX247" s="29" t="e">
        <f t="shared" si="194"/>
        <v>#REF!</v>
      </c>
      <c r="NLY247" s="29" t="e">
        <f t="shared" si="194"/>
        <v>#REF!</v>
      </c>
      <c r="NLZ247" s="29" t="e">
        <f t="shared" si="194"/>
        <v>#REF!</v>
      </c>
      <c r="NMA247" s="29" t="e">
        <f t="shared" si="194"/>
        <v>#REF!</v>
      </c>
      <c r="NMB247" s="29" t="e">
        <f t="shared" si="194"/>
        <v>#REF!</v>
      </c>
      <c r="NMC247" s="29" t="e">
        <f t="shared" si="194"/>
        <v>#REF!</v>
      </c>
      <c r="NMD247" s="29" t="e">
        <f t="shared" si="194"/>
        <v>#REF!</v>
      </c>
      <c r="NME247" s="29" t="e">
        <f t="shared" si="194"/>
        <v>#REF!</v>
      </c>
      <c r="NMF247" s="29" t="e">
        <f t="shared" si="194"/>
        <v>#REF!</v>
      </c>
      <c r="NMG247" s="29" t="e">
        <f t="shared" ref="NMG247:NOR247" si="195">NMK247&amp;NML247</f>
        <v>#REF!</v>
      </c>
      <c r="NMH247" s="29" t="e">
        <f t="shared" si="195"/>
        <v>#REF!</v>
      </c>
      <c r="NMI247" s="29" t="e">
        <f t="shared" si="195"/>
        <v>#REF!</v>
      </c>
      <c r="NMJ247" s="29" t="e">
        <f t="shared" si="195"/>
        <v>#REF!</v>
      </c>
      <c r="NMK247" s="29" t="e">
        <f t="shared" si="195"/>
        <v>#REF!</v>
      </c>
      <c r="NML247" s="29" t="e">
        <f t="shared" si="195"/>
        <v>#REF!</v>
      </c>
      <c r="NMM247" s="29" t="e">
        <f t="shared" si="195"/>
        <v>#REF!</v>
      </c>
      <c r="NMN247" s="29" t="e">
        <f t="shared" si="195"/>
        <v>#REF!</v>
      </c>
      <c r="NMO247" s="29" t="e">
        <f t="shared" si="195"/>
        <v>#REF!</v>
      </c>
      <c r="NMP247" s="29" t="e">
        <f t="shared" si="195"/>
        <v>#REF!</v>
      </c>
      <c r="NMQ247" s="29" t="e">
        <f t="shared" si="195"/>
        <v>#REF!</v>
      </c>
      <c r="NMR247" s="29" t="e">
        <f t="shared" si="195"/>
        <v>#REF!</v>
      </c>
      <c r="NMS247" s="29" t="e">
        <f t="shared" si="195"/>
        <v>#REF!</v>
      </c>
      <c r="NMT247" s="29" t="e">
        <f t="shared" si="195"/>
        <v>#REF!</v>
      </c>
      <c r="NMU247" s="29" t="e">
        <f t="shared" si="195"/>
        <v>#REF!</v>
      </c>
      <c r="NMV247" s="29" t="e">
        <f t="shared" si="195"/>
        <v>#REF!</v>
      </c>
      <c r="NMW247" s="29" t="e">
        <f t="shared" si="195"/>
        <v>#REF!</v>
      </c>
      <c r="NMX247" s="29" t="e">
        <f t="shared" si="195"/>
        <v>#REF!</v>
      </c>
      <c r="NMY247" s="29" t="e">
        <f t="shared" si="195"/>
        <v>#REF!</v>
      </c>
      <c r="NMZ247" s="29" t="e">
        <f t="shared" si="195"/>
        <v>#REF!</v>
      </c>
      <c r="NNA247" s="29" t="e">
        <f t="shared" si="195"/>
        <v>#REF!</v>
      </c>
      <c r="NNB247" s="29" t="e">
        <f t="shared" si="195"/>
        <v>#REF!</v>
      </c>
      <c r="NNC247" s="29" t="e">
        <f t="shared" si="195"/>
        <v>#REF!</v>
      </c>
      <c r="NND247" s="29" t="e">
        <f t="shared" si="195"/>
        <v>#REF!</v>
      </c>
      <c r="NNE247" s="29" t="e">
        <f t="shared" si="195"/>
        <v>#REF!</v>
      </c>
      <c r="NNF247" s="29" t="e">
        <f t="shared" si="195"/>
        <v>#REF!</v>
      </c>
      <c r="NNG247" s="29" t="e">
        <f t="shared" si="195"/>
        <v>#REF!</v>
      </c>
      <c r="NNH247" s="29" t="e">
        <f t="shared" si="195"/>
        <v>#REF!</v>
      </c>
      <c r="NNI247" s="29" t="e">
        <f t="shared" si="195"/>
        <v>#REF!</v>
      </c>
      <c r="NNJ247" s="29" t="e">
        <f t="shared" si="195"/>
        <v>#REF!</v>
      </c>
      <c r="NNK247" s="29" t="e">
        <f t="shared" si="195"/>
        <v>#REF!</v>
      </c>
      <c r="NNL247" s="29" t="e">
        <f t="shared" si="195"/>
        <v>#REF!</v>
      </c>
      <c r="NNM247" s="29" t="e">
        <f t="shared" si="195"/>
        <v>#REF!</v>
      </c>
      <c r="NNN247" s="29" t="e">
        <f t="shared" si="195"/>
        <v>#REF!</v>
      </c>
      <c r="NNO247" s="29" t="e">
        <f t="shared" si="195"/>
        <v>#REF!</v>
      </c>
      <c r="NNP247" s="29" t="e">
        <f t="shared" si="195"/>
        <v>#REF!</v>
      </c>
      <c r="NNQ247" s="29" t="e">
        <f t="shared" si="195"/>
        <v>#REF!</v>
      </c>
      <c r="NNR247" s="29" t="e">
        <f t="shared" si="195"/>
        <v>#REF!</v>
      </c>
      <c r="NNS247" s="29" t="e">
        <f t="shared" si="195"/>
        <v>#REF!</v>
      </c>
      <c r="NNT247" s="29" t="e">
        <f t="shared" si="195"/>
        <v>#REF!</v>
      </c>
      <c r="NNU247" s="29" t="e">
        <f t="shared" si="195"/>
        <v>#REF!</v>
      </c>
      <c r="NNV247" s="29" t="e">
        <f t="shared" si="195"/>
        <v>#REF!</v>
      </c>
      <c r="NNW247" s="29" t="e">
        <f t="shared" si="195"/>
        <v>#REF!</v>
      </c>
      <c r="NNX247" s="29" t="e">
        <f t="shared" si="195"/>
        <v>#REF!</v>
      </c>
      <c r="NNY247" s="29" t="e">
        <f t="shared" si="195"/>
        <v>#REF!</v>
      </c>
      <c r="NNZ247" s="29" t="e">
        <f t="shared" si="195"/>
        <v>#REF!</v>
      </c>
      <c r="NOA247" s="29" t="e">
        <f t="shared" si="195"/>
        <v>#REF!</v>
      </c>
      <c r="NOB247" s="29" t="e">
        <f t="shared" si="195"/>
        <v>#REF!</v>
      </c>
      <c r="NOC247" s="29" t="e">
        <f t="shared" si="195"/>
        <v>#REF!</v>
      </c>
      <c r="NOD247" s="29" t="e">
        <f t="shared" si="195"/>
        <v>#REF!</v>
      </c>
      <c r="NOE247" s="29" t="e">
        <f t="shared" si="195"/>
        <v>#REF!</v>
      </c>
      <c r="NOF247" s="29" t="e">
        <f t="shared" si="195"/>
        <v>#REF!</v>
      </c>
      <c r="NOG247" s="29" t="e">
        <f t="shared" si="195"/>
        <v>#REF!</v>
      </c>
      <c r="NOH247" s="29" t="e">
        <f t="shared" si="195"/>
        <v>#REF!</v>
      </c>
      <c r="NOI247" s="29" t="e">
        <f t="shared" si="195"/>
        <v>#REF!</v>
      </c>
      <c r="NOJ247" s="29" t="e">
        <f t="shared" si="195"/>
        <v>#REF!</v>
      </c>
      <c r="NOK247" s="29" t="e">
        <f t="shared" si="195"/>
        <v>#REF!</v>
      </c>
      <c r="NOL247" s="29" t="e">
        <f t="shared" si="195"/>
        <v>#REF!</v>
      </c>
      <c r="NOM247" s="29" t="e">
        <f t="shared" si="195"/>
        <v>#REF!</v>
      </c>
      <c r="NON247" s="29" t="e">
        <f t="shared" si="195"/>
        <v>#REF!</v>
      </c>
      <c r="NOO247" s="29" t="e">
        <f t="shared" si="195"/>
        <v>#REF!</v>
      </c>
      <c r="NOP247" s="29" t="e">
        <f t="shared" si="195"/>
        <v>#REF!</v>
      </c>
      <c r="NOQ247" s="29" t="e">
        <f t="shared" si="195"/>
        <v>#REF!</v>
      </c>
      <c r="NOR247" s="29" t="e">
        <f t="shared" si="195"/>
        <v>#REF!</v>
      </c>
      <c r="NOS247" s="29" t="e">
        <f t="shared" ref="NOS247:NRD247" si="196">NOW247&amp;NOX247</f>
        <v>#REF!</v>
      </c>
      <c r="NOT247" s="29" t="e">
        <f t="shared" si="196"/>
        <v>#REF!</v>
      </c>
      <c r="NOU247" s="29" t="e">
        <f t="shared" si="196"/>
        <v>#REF!</v>
      </c>
      <c r="NOV247" s="29" t="e">
        <f t="shared" si="196"/>
        <v>#REF!</v>
      </c>
      <c r="NOW247" s="29" t="e">
        <f t="shared" si="196"/>
        <v>#REF!</v>
      </c>
      <c r="NOX247" s="29" t="e">
        <f t="shared" si="196"/>
        <v>#REF!</v>
      </c>
      <c r="NOY247" s="29" t="e">
        <f t="shared" si="196"/>
        <v>#REF!</v>
      </c>
      <c r="NOZ247" s="29" t="e">
        <f t="shared" si="196"/>
        <v>#REF!</v>
      </c>
      <c r="NPA247" s="29" t="e">
        <f t="shared" si="196"/>
        <v>#REF!</v>
      </c>
      <c r="NPB247" s="29" t="e">
        <f t="shared" si="196"/>
        <v>#REF!</v>
      </c>
      <c r="NPC247" s="29" t="e">
        <f t="shared" si="196"/>
        <v>#REF!</v>
      </c>
      <c r="NPD247" s="29" t="e">
        <f t="shared" si="196"/>
        <v>#REF!</v>
      </c>
      <c r="NPE247" s="29" t="e">
        <f t="shared" si="196"/>
        <v>#REF!</v>
      </c>
      <c r="NPF247" s="29" t="e">
        <f t="shared" si="196"/>
        <v>#REF!</v>
      </c>
      <c r="NPG247" s="29" t="e">
        <f t="shared" si="196"/>
        <v>#REF!</v>
      </c>
      <c r="NPH247" s="29" t="e">
        <f t="shared" si="196"/>
        <v>#REF!</v>
      </c>
      <c r="NPI247" s="29" t="e">
        <f t="shared" si="196"/>
        <v>#REF!</v>
      </c>
      <c r="NPJ247" s="29" t="e">
        <f t="shared" si="196"/>
        <v>#REF!</v>
      </c>
      <c r="NPK247" s="29" t="e">
        <f t="shared" si="196"/>
        <v>#REF!</v>
      </c>
      <c r="NPL247" s="29" t="e">
        <f t="shared" si="196"/>
        <v>#REF!</v>
      </c>
      <c r="NPM247" s="29" t="e">
        <f t="shared" si="196"/>
        <v>#REF!</v>
      </c>
      <c r="NPN247" s="29" t="e">
        <f t="shared" si="196"/>
        <v>#REF!</v>
      </c>
      <c r="NPO247" s="29" t="e">
        <f t="shared" si="196"/>
        <v>#REF!</v>
      </c>
      <c r="NPP247" s="29" t="e">
        <f t="shared" si="196"/>
        <v>#REF!</v>
      </c>
      <c r="NPQ247" s="29" t="e">
        <f t="shared" si="196"/>
        <v>#REF!</v>
      </c>
      <c r="NPR247" s="29" t="e">
        <f t="shared" si="196"/>
        <v>#REF!</v>
      </c>
      <c r="NPS247" s="29" t="e">
        <f t="shared" si="196"/>
        <v>#REF!</v>
      </c>
      <c r="NPT247" s="29" t="e">
        <f t="shared" si="196"/>
        <v>#REF!</v>
      </c>
      <c r="NPU247" s="29" t="e">
        <f t="shared" si="196"/>
        <v>#REF!</v>
      </c>
      <c r="NPV247" s="29" t="e">
        <f t="shared" si="196"/>
        <v>#REF!</v>
      </c>
      <c r="NPW247" s="29" t="e">
        <f t="shared" si="196"/>
        <v>#REF!</v>
      </c>
      <c r="NPX247" s="29" t="e">
        <f t="shared" si="196"/>
        <v>#REF!</v>
      </c>
      <c r="NPY247" s="29" t="e">
        <f t="shared" si="196"/>
        <v>#REF!</v>
      </c>
      <c r="NPZ247" s="29" t="e">
        <f t="shared" si="196"/>
        <v>#REF!</v>
      </c>
      <c r="NQA247" s="29" t="e">
        <f t="shared" si="196"/>
        <v>#REF!</v>
      </c>
      <c r="NQB247" s="29" t="e">
        <f t="shared" si="196"/>
        <v>#REF!</v>
      </c>
      <c r="NQC247" s="29" t="e">
        <f t="shared" si="196"/>
        <v>#REF!</v>
      </c>
      <c r="NQD247" s="29" t="e">
        <f t="shared" si="196"/>
        <v>#REF!</v>
      </c>
      <c r="NQE247" s="29" t="e">
        <f t="shared" si="196"/>
        <v>#REF!</v>
      </c>
      <c r="NQF247" s="29" t="e">
        <f t="shared" si="196"/>
        <v>#REF!</v>
      </c>
      <c r="NQG247" s="29" t="e">
        <f t="shared" si="196"/>
        <v>#REF!</v>
      </c>
      <c r="NQH247" s="29" t="e">
        <f t="shared" si="196"/>
        <v>#REF!</v>
      </c>
      <c r="NQI247" s="29" t="e">
        <f t="shared" si="196"/>
        <v>#REF!</v>
      </c>
      <c r="NQJ247" s="29" t="e">
        <f t="shared" si="196"/>
        <v>#REF!</v>
      </c>
      <c r="NQK247" s="29" t="e">
        <f t="shared" si="196"/>
        <v>#REF!</v>
      </c>
      <c r="NQL247" s="29" t="e">
        <f t="shared" si="196"/>
        <v>#REF!</v>
      </c>
      <c r="NQM247" s="29" t="e">
        <f t="shared" si="196"/>
        <v>#REF!</v>
      </c>
      <c r="NQN247" s="29" t="e">
        <f t="shared" si="196"/>
        <v>#REF!</v>
      </c>
      <c r="NQO247" s="29" t="e">
        <f t="shared" si="196"/>
        <v>#REF!</v>
      </c>
      <c r="NQP247" s="29" t="e">
        <f t="shared" si="196"/>
        <v>#REF!</v>
      </c>
      <c r="NQQ247" s="29" t="e">
        <f t="shared" si="196"/>
        <v>#REF!</v>
      </c>
      <c r="NQR247" s="29" t="e">
        <f t="shared" si="196"/>
        <v>#REF!</v>
      </c>
      <c r="NQS247" s="29" t="e">
        <f t="shared" si="196"/>
        <v>#REF!</v>
      </c>
      <c r="NQT247" s="29" t="e">
        <f t="shared" si="196"/>
        <v>#REF!</v>
      </c>
      <c r="NQU247" s="29" t="e">
        <f t="shared" si="196"/>
        <v>#REF!</v>
      </c>
      <c r="NQV247" s="29" t="e">
        <f t="shared" si="196"/>
        <v>#REF!</v>
      </c>
      <c r="NQW247" s="29" t="e">
        <f t="shared" si="196"/>
        <v>#REF!</v>
      </c>
      <c r="NQX247" s="29" t="e">
        <f t="shared" si="196"/>
        <v>#REF!</v>
      </c>
      <c r="NQY247" s="29" t="e">
        <f t="shared" si="196"/>
        <v>#REF!</v>
      </c>
      <c r="NQZ247" s="29" t="e">
        <f t="shared" si="196"/>
        <v>#REF!</v>
      </c>
      <c r="NRA247" s="29" t="e">
        <f t="shared" si="196"/>
        <v>#REF!</v>
      </c>
      <c r="NRB247" s="29" t="e">
        <f t="shared" si="196"/>
        <v>#REF!</v>
      </c>
      <c r="NRC247" s="29" t="e">
        <f t="shared" si="196"/>
        <v>#REF!</v>
      </c>
      <c r="NRD247" s="29" t="e">
        <f t="shared" si="196"/>
        <v>#REF!</v>
      </c>
      <c r="NRE247" s="29" t="e">
        <f t="shared" ref="NRE247:NTP247" si="197">NRI247&amp;NRJ247</f>
        <v>#REF!</v>
      </c>
      <c r="NRF247" s="29" t="e">
        <f t="shared" si="197"/>
        <v>#REF!</v>
      </c>
      <c r="NRG247" s="29" t="e">
        <f t="shared" si="197"/>
        <v>#REF!</v>
      </c>
      <c r="NRH247" s="29" t="e">
        <f t="shared" si="197"/>
        <v>#REF!</v>
      </c>
      <c r="NRI247" s="29" t="e">
        <f t="shared" si="197"/>
        <v>#REF!</v>
      </c>
      <c r="NRJ247" s="29" t="e">
        <f t="shared" si="197"/>
        <v>#REF!</v>
      </c>
      <c r="NRK247" s="29" t="e">
        <f t="shared" si="197"/>
        <v>#REF!</v>
      </c>
      <c r="NRL247" s="29" t="e">
        <f t="shared" si="197"/>
        <v>#REF!</v>
      </c>
      <c r="NRM247" s="29" t="e">
        <f t="shared" si="197"/>
        <v>#REF!</v>
      </c>
      <c r="NRN247" s="29" t="e">
        <f t="shared" si="197"/>
        <v>#REF!</v>
      </c>
      <c r="NRO247" s="29" t="e">
        <f t="shared" si="197"/>
        <v>#REF!</v>
      </c>
      <c r="NRP247" s="29" t="e">
        <f t="shared" si="197"/>
        <v>#REF!</v>
      </c>
      <c r="NRQ247" s="29" t="e">
        <f t="shared" si="197"/>
        <v>#REF!</v>
      </c>
      <c r="NRR247" s="29" t="e">
        <f t="shared" si="197"/>
        <v>#REF!</v>
      </c>
      <c r="NRS247" s="29" t="e">
        <f t="shared" si="197"/>
        <v>#REF!</v>
      </c>
      <c r="NRT247" s="29" t="e">
        <f t="shared" si="197"/>
        <v>#REF!</v>
      </c>
      <c r="NRU247" s="29" t="e">
        <f t="shared" si="197"/>
        <v>#REF!</v>
      </c>
      <c r="NRV247" s="29" t="e">
        <f t="shared" si="197"/>
        <v>#REF!</v>
      </c>
      <c r="NRW247" s="29" t="e">
        <f t="shared" si="197"/>
        <v>#REF!</v>
      </c>
      <c r="NRX247" s="29" t="e">
        <f t="shared" si="197"/>
        <v>#REF!</v>
      </c>
      <c r="NRY247" s="29" t="e">
        <f t="shared" si="197"/>
        <v>#REF!</v>
      </c>
      <c r="NRZ247" s="29" t="e">
        <f t="shared" si="197"/>
        <v>#REF!</v>
      </c>
      <c r="NSA247" s="29" t="e">
        <f t="shared" si="197"/>
        <v>#REF!</v>
      </c>
      <c r="NSB247" s="29" t="e">
        <f t="shared" si="197"/>
        <v>#REF!</v>
      </c>
      <c r="NSC247" s="29" t="e">
        <f t="shared" si="197"/>
        <v>#REF!</v>
      </c>
      <c r="NSD247" s="29" t="e">
        <f t="shared" si="197"/>
        <v>#REF!</v>
      </c>
      <c r="NSE247" s="29" t="e">
        <f t="shared" si="197"/>
        <v>#REF!</v>
      </c>
      <c r="NSF247" s="29" t="e">
        <f t="shared" si="197"/>
        <v>#REF!</v>
      </c>
      <c r="NSG247" s="29" t="e">
        <f t="shared" si="197"/>
        <v>#REF!</v>
      </c>
      <c r="NSH247" s="29" t="e">
        <f t="shared" si="197"/>
        <v>#REF!</v>
      </c>
      <c r="NSI247" s="29" t="e">
        <f t="shared" si="197"/>
        <v>#REF!</v>
      </c>
      <c r="NSJ247" s="29" t="e">
        <f t="shared" si="197"/>
        <v>#REF!</v>
      </c>
      <c r="NSK247" s="29" t="e">
        <f t="shared" si="197"/>
        <v>#REF!</v>
      </c>
      <c r="NSL247" s="29" t="e">
        <f t="shared" si="197"/>
        <v>#REF!</v>
      </c>
      <c r="NSM247" s="29" t="e">
        <f t="shared" si="197"/>
        <v>#REF!</v>
      </c>
      <c r="NSN247" s="29" t="e">
        <f t="shared" si="197"/>
        <v>#REF!</v>
      </c>
      <c r="NSO247" s="29" t="e">
        <f t="shared" si="197"/>
        <v>#REF!</v>
      </c>
      <c r="NSP247" s="29" t="e">
        <f t="shared" si="197"/>
        <v>#REF!</v>
      </c>
      <c r="NSQ247" s="29" t="e">
        <f t="shared" si="197"/>
        <v>#REF!</v>
      </c>
      <c r="NSR247" s="29" t="e">
        <f t="shared" si="197"/>
        <v>#REF!</v>
      </c>
      <c r="NSS247" s="29" t="e">
        <f t="shared" si="197"/>
        <v>#REF!</v>
      </c>
      <c r="NST247" s="29" t="e">
        <f t="shared" si="197"/>
        <v>#REF!</v>
      </c>
      <c r="NSU247" s="29" t="e">
        <f t="shared" si="197"/>
        <v>#REF!</v>
      </c>
      <c r="NSV247" s="29" t="e">
        <f t="shared" si="197"/>
        <v>#REF!</v>
      </c>
      <c r="NSW247" s="29" t="e">
        <f t="shared" si="197"/>
        <v>#REF!</v>
      </c>
      <c r="NSX247" s="29" t="e">
        <f t="shared" si="197"/>
        <v>#REF!</v>
      </c>
      <c r="NSY247" s="29" t="e">
        <f t="shared" si="197"/>
        <v>#REF!</v>
      </c>
      <c r="NSZ247" s="29" t="e">
        <f t="shared" si="197"/>
        <v>#REF!</v>
      </c>
      <c r="NTA247" s="29" t="e">
        <f t="shared" si="197"/>
        <v>#REF!</v>
      </c>
      <c r="NTB247" s="29" t="e">
        <f t="shared" si="197"/>
        <v>#REF!</v>
      </c>
      <c r="NTC247" s="29" t="e">
        <f t="shared" si="197"/>
        <v>#REF!</v>
      </c>
      <c r="NTD247" s="29" t="e">
        <f t="shared" si="197"/>
        <v>#REF!</v>
      </c>
      <c r="NTE247" s="29" t="e">
        <f t="shared" si="197"/>
        <v>#REF!</v>
      </c>
      <c r="NTF247" s="29" t="e">
        <f t="shared" si="197"/>
        <v>#REF!</v>
      </c>
      <c r="NTG247" s="29" t="e">
        <f t="shared" si="197"/>
        <v>#REF!</v>
      </c>
      <c r="NTH247" s="29" t="e">
        <f t="shared" si="197"/>
        <v>#REF!</v>
      </c>
      <c r="NTI247" s="29" t="e">
        <f t="shared" si="197"/>
        <v>#REF!</v>
      </c>
      <c r="NTJ247" s="29" t="e">
        <f t="shared" si="197"/>
        <v>#REF!</v>
      </c>
      <c r="NTK247" s="29" t="e">
        <f t="shared" si="197"/>
        <v>#REF!</v>
      </c>
      <c r="NTL247" s="29" t="e">
        <f t="shared" si="197"/>
        <v>#REF!</v>
      </c>
      <c r="NTM247" s="29" t="e">
        <f t="shared" si="197"/>
        <v>#REF!</v>
      </c>
      <c r="NTN247" s="29" t="e">
        <f t="shared" si="197"/>
        <v>#REF!</v>
      </c>
      <c r="NTO247" s="29" t="e">
        <f t="shared" si="197"/>
        <v>#REF!</v>
      </c>
      <c r="NTP247" s="29" t="e">
        <f t="shared" si="197"/>
        <v>#REF!</v>
      </c>
      <c r="NTQ247" s="29" t="e">
        <f t="shared" ref="NTQ247:NWB247" si="198">NTU247&amp;NTV247</f>
        <v>#REF!</v>
      </c>
      <c r="NTR247" s="29" t="e">
        <f t="shared" si="198"/>
        <v>#REF!</v>
      </c>
      <c r="NTS247" s="29" t="e">
        <f t="shared" si="198"/>
        <v>#REF!</v>
      </c>
      <c r="NTT247" s="29" t="e">
        <f t="shared" si="198"/>
        <v>#REF!</v>
      </c>
      <c r="NTU247" s="29" t="e">
        <f t="shared" si="198"/>
        <v>#REF!</v>
      </c>
      <c r="NTV247" s="29" t="e">
        <f t="shared" si="198"/>
        <v>#REF!</v>
      </c>
      <c r="NTW247" s="29" t="e">
        <f t="shared" si="198"/>
        <v>#REF!</v>
      </c>
      <c r="NTX247" s="29" t="e">
        <f t="shared" si="198"/>
        <v>#REF!</v>
      </c>
      <c r="NTY247" s="29" t="e">
        <f t="shared" si="198"/>
        <v>#REF!</v>
      </c>
      <c r="NTZ247" s="29" t="e">
        <f t="shared" si="198"/>
        <v>#REF!</v>
      </c>
      <c r="NUA247" s="29" t="e">
        <f t="shared" si="198"/>
        <v>#REF!</v>
      </c>
      <c r="NUB247" s="29" t="e">
        <f t="shared" si="198"/>
        <v>#REF!</v>
      </c>
      <c r="NUC247" s="29" t="e">
        <f t="shared" si="198"/>
        <v>#REF!</v>
      </c>
      <c r="NUD247" s="29" t="e">
        <f t="shared" si="198"/>
        <v>#REF!</v>
      </c>
      <c r="NUE247" s="29" t="e">
        <f t="shared" si="198"/>
        <v>#REF!</v>
      </c>
      <c r="NUF247" s="29" t="e">
        <f t="shared" si="198"/>
        <v>#REF!</v>
      </c>
      <c r="NUG247" s="29" t="e">
        <f t="shared" si="198"/>
        <v>#REF!</v>
      </c>
      <c r="NUH247" s="29" t="e">
        <f t="shared" si="198"/>
        <v>#REF!</v>
      </c>
      <c r="NUI247" s="29" t="e">
        <f t="shared" si="198"/>
        <v>#REF!</v>
      </c>
      <c r="NUJ247" s="29" t="e">
        <f t="shared" si="198"/>
        <v>#REF!</v>
      </c>
      <c r="NUK247" s="29" t="e">
        <f t="shared" si="198"/>
        <v>#REF!</v>
      </c>
      <c r="NUL247" s="29" t="e">
        <f t="shared" si="198"/>
        <v>#REF!</v>
      </c>
      <c r="NUM247" s="29" t="e">
        <f t="shared" si="198"/>
        <v>#REF!</v>
      </c>
      <c r="NUN247" s="29" t="e">
        <f t="shared" si="198"/>
        <v>#REF!</v>
      </c>
      <c r="NUO247" s="29" t="e">
        <f t="shared" si="198"/>
        <v>#REF!</v>
      </c>
      <c r="NUP247" s="29" t="e">
        <f t="shared" si="198"/>
        <v>#REF!</v>
      </c>
      <c r="NUQ247" s="29" t="e">
        <f t="shared" si="198"/>
        <v>#REF!</v>
      </c>
      <c r="NUR247" s="29" t="e">
        <f t="shared" si="198"/>
        <v>#REF!</v>
      </c>
      <c r="NUS247" s="29" t="e">
        <f t="shared" si="198"/>
        <v>#REF!</v>
      </c>
      <c r="NUT247" s="29" t="e">
        <f t="shared" si="198"/>
        <v>#REF!</v>
      </c>
      <c r="NUU247" s="29" t="e">
        <f t="shared" si="198"/>
        <v>#REF!</v>
      </c>
      <c r="NUV247" s="29" t="e">
        <f t="shared" si="198"/>
        <v>#REF!</v>
      </c>
      <c r="NUW247" s="29" t="e">
        <f t="shared" si="198"/>
        <v>#REF!</v>
      </c>
      <c r="NUX247" s="29" t="e">
        <f t="shared" si="198"/>
        <v>#REF!</v>
      </c>
      <c r="NUY247" s="29" t="e">
        <f t="shared" si="198"/>
        <v>#REF!</v>
      </c>
      <c r="NUZ247" s="29" t="e">
        <f t="shared" si="198"/>
        <v>#REF!</v>
      </c>
      <c r="NVA247" s="29" t="e">
        <f t="shared" si="198"/>
        <v>#REF!</v>
      </c>
      <c r="NVB247" s="29" t="e">
        <f t="shared" si="198"/>
        <v>#REF!</v>
      </c>
      <c r="NVC247" s="29" t="e">
        <f t="shared" si="198"/>
        <v>#REF!</v>
      </c>
      <c r="NVD247" s="29" t="e">
        <f t="shared" si="198"/>
        <v>#REF!</v>
      </c>
      <c r="NVE247" s="29" t="e">
        <f t="shared" si="198"/>
        <v>#REF!</v>
      </c>
      <c r="NVF247" s="29" t="e">
        <f t="shared" si="198"/>
        <v>#REF!</v>
      </c>
      <c r="NVG247" s="29" t="e">
        <f t="shared" si="198"/>
        <v>#REF!</v>
      </c>
      <c r="NVH247" s="29" t="e">
        <f t="shared" si="198"/>
        <v>#REF!</v>
      </c>
      <c r="NVI247" s="29" t="e">
        <f t="shared" si="198"/>
        <v>#REF!</v>
      </c>
      <c r="NVJ247" s="29" t="e">
        <f t="shared" si="198"/>
        <v>#REF!</v>
      </c>
      <c r="NVK247" s="29" t="e">
        <f t="shared" si="198"/>
        <v>#REF!</v>
      </c>
      <c r="NVL247" s="29" t="e">
        <f t="shared" si="198"/>
        <v>#REF!</v>
      </c>
      <c r="NVM247" s="29" t="e">
        <f t="shared" si="198"/>
        <v>#REF!</v>
      </c>
      <c r="NVN247" s="29" t="e">
        <f t="shared" si="198"/>
        <v>#REF!</v>
      </c>
      <c r="NVO247" s="29" t="e">
        <f t="shared" si="198"/>
        <v>#REF!</v>
      </c>
      <c r="NVP247" s="29" t="e">
        <f t="shared" si="198"/>
        <v>#REF!</v>
      </c>
      <c r="NVQ247" s="29" t="e">
        <f t="shared" si="198"/>
        <v>#REF!</v>
      </c>
      <c r="NVR247" s="29" t="e">
        <f t="shared" si="198"/>
        <v>#REF!</v>
      </c>
      <c r="NVS247" s="29" t="e">
        <f t="shared" si="198"/>
        <v>#REF!</v>
      </c>
      <c r="NVT247" s="29" t="e">
        <f t="shared" si="198"/>
        <v>#REF!</v>
      </c>
      <c r="NVU247" s="29" t="e">
        <f t="shared" si="198"/>
        <v>#REF!</v>
      </c>
      <c r="NVV247" s="29" t="e">
        <f t="shared" si="198"/>
        <v>#REF!</v>
      </c>
      <c r="NVW247" s="29" t="e">
        <f t="shared" si="198"/>
        <v>#REF!</v>
      </c>
      <c r="NVX247" s="29" t="e">
        <f t="shared" si="198"/>
        <v>#REF!</v>
      </c>
      <c r="NVY247" s="29" t="e">
        <f t="shared" si="198"/>
        <v>#REF!</v>
      </c>
      <c r="NVZ247" s="29" t="e">
        <f t="shared" si="198"/>
        <v>#REF!</v>
      </c>
      <c r="NWA247" s="29" t="e">
        <f t="shared" si="198"/>
        <v>#REF!</v>
      </c>
      <c r="NWB247" s="29" t="e">
        <f t="shared" si="198"/>
        <v>#REF!</v>
      </c>
      <c r="NWC247" s="29" t="e">
        <f t="shared" ref="NWC247:NYN247" si="199">NWG247&amp;NWH247</f>
        <v>#REF!</v>
      </c>
      <c r="NWD247" s="29" t="e">
        <f t="shared" si="199"/>
        <v>#REF!</v>
      </c>
      <c r="NWE247" s="29" t="e">
        <f t="shared" si="199"/>
        <v>#REF!</v>
      </c>
      <c r="NWF247" s="29" t="e">
        <f t="shared" si="199"/>
        <v>#REF!</v>
      </c>
      <c r="NWG247" s="29" t="e">
        <f t="shared" si="199"/>
        <v>#REF!</v>
      </c>
      <c r="NWH247" s="29" t="e">
        <f t="shared" si="199"/>
        <v>#REF!</v>
      </c>
      <c r="NWI247" s="29" t="e">
        <f t="shared" si="199"/>
        <v>#REF!</v>
      </c>
      <c r="NWJ247" s="29" t="e">
        <f t="shared" si="199"/>
        <v>#REF!</v>
      </c>
      <c r="NWK247" s="29" t="e">
        <f t="shared" si="199"/>
        <v>#REF!</v>
      </c>
      <c r="NWL247" s="29" t="e">
        <f t="shared" si="199"/>
        <v>#REF!</v>
      </c>
      <c r="NWM247" s="29" t="e">
        <f t="shared" si="199"/>
        <v>#REF!</v>
      </c>
      <c r="NWN247" s="29" t="e">
        <f t="shared" si="199"/>
        <v>#REF!</v>
      </c>
      <c r="NWO247" s="29" t="e">
        <f t="shared" si="199"/>
        <v>#REF!</v>
      </c>
      <c r="NWP247" s="29" t="e">
        <f t="shared" si="199"/>
        <v>#REF!</v>
      </c>
      <c r="NWQ247" s="29" t="e">
        <f t="shared" si="199"/>
        <v>#REF!</v>
      </c>
      <c r="NWR247" s="29" t="e">
        <f t="shared" si="199"/>
        <v>#REF!</v>
      </c>
      <c r="NWS247" s="29" t="e">
        <f t="shared" si="199"/>
        <v>#REF!</v>
      </c>
      <c r="NWT247" s="29" t="e">
        <f t="shared" si="199"/>
        <v>#REF!</v>
      </c>
      <c r="NWU247" s="29" t="e">
        <f t="shared" si="199"/>
        <v>#REF!</v>
      </c>
      <c r="NWV247" s="29" t="e">
        <f t="shared" si="199"/>
        <v>#REF!</v>
      </c>
      <c r="NWW247" s="29" t="e">
        <f t="shared" si="199"/>
        <v>#REF!</v>
      </c>
      <c r="NWX247" s="29" t="e">
        <f t="shared" si="199"/>
        <v>#REF!</v>
      </c>
      <c r="NWY247" s="29" t="e">
        <f t="shared" si="199"/>
        <v>#REF!</v>
      </c>
      <c r="NWZ247" s="29" t="e">
        <f t="shared" si="199"/>
        <v>#REF!</v>
      </c>
      <c r="NXA247" s="29" t="e">
        <f t="shared" si="199"/>
        <v>#REF!</v>
      </c>
      <c r="NXB247" s="29" t="e">
        <f t="shared" si="199"/>
        <v>#REF!</v>
      </c>
      <c r="NXC247" s="29" t="e">
        <f t="shared" si="199"/>
        <v>#REF!</v>
      </c>
      <c r="NXD247" s="29" t="e">
        <f t="shared" si="199"/>
        <v>#REF!</v>
      </c>
      <c r="NXE247" s="29" t="e">
        <f t="shared" si="199"/>
        <v>#REF!</v>
      </c>
      <c r="NXF247" s="29" t="e">
        <f t="shared" si="199"/>
        <v>#REF!</v>
      </c>
      <c r="NXG247" s="29" t="e">
        <f t="shared" si="199"/>
        <v>#REF!</v>
      </c>
      <c r="NXH247" s="29" t="e">
        <f t="shared" si="199"/>
        <v>#REF!</v>
      </c>
      <c r="NXI247" s="29" t="e">
        <f t="shared" si="199"/>
        <v>#REF!</v>
      </c>
      <c r="NXJ247" s="29" t="e">
        <f t="shared" si="199"/>
        <v>#REF!</v>
      </c>
      <c r="NXK247" s="29" t="e">
        <f t="shared" si="199"/>
        <v>#REF!</v>
      </c>
      <c r="NXL247" s="29" t="e">
        <f t="shared" si="199"/>
        <v>#REF!</v>
      </c>
      <c r="NXM247" s="29" t="e">
        <f t="shared" si="199"/>
        <v>#REF!</v>
      </c>
      <c r="NXN247" s="29" t="e">
        <f t="shared" si="199"/>
        <v>#REF!</v>
      </c>
      <c r="NXO247" s="29" t="e">
        <f t="shared" si="199"/>
        <v>#REF!</v>
      </c>
      <c r="NXP247" s="29" t="e">
        <f t="shared" si="199"/>
        <v>#REF!</v>
      </c>
      <c r="NXQ247" s="29" t="e">
        <f t="shared" si="199"/>
        <v>#REF!</v>
      </c>
      <c r="NXR247" s="29" t="e">
        <f t="shared" si="199"/>
        <v>#REF!</v>
      </c>
      <c r="NXS247" s="29" t="e">
        <f t="shared" si="199"/>
        <v>#REF!</v>
      </c>
      <c r="NXT247" s="29" t="e">
        <f t="shared" si="199"/>
        <v>#REF!</v>
      </c>
      <c r="NXU247" s="29" t="e">
        <f t="shared" si="199"/>
        <v>#REF!</v>
      </c>
      <c r="NXV247" s="29" t="e">
        <f t="shared" si="199"/>
        <v>#REF!</v>
      </c>
      <c r="NXW247" s="29" t="e">
        <f t="shared" si="199"/>
        <v>#REF!</v>
      </c>
      <c r="NXX247" s="29" t="e">
        <f t="shared" si="199"/>
        <v>#REF!</v>
      </c>
      <c r="NXY247" s="29" t="e">
        <f t="shared" si="199"/>
        <v>#REF!</v>
      </c>
      <c r="NXZ247" s="29" t="e">
        <f t="shared" si="199"/>
        <v>#REF!</v>
      </c>
      <c r="NYA247" s="29" t="e">
        <f t="shared" si="199"/>
        <v>#REF!</v>
      </c>
      <c r="NYB247" s="29" t="e">
        <f t="shared" si="199"/>
        <v>#REF!</v>
      </c>
      <c r="NYC247" s="29" t="e">
        <f t="shared" si="199"/>
        <v>#REF!</v>
      </c>
      <c r="NYD247" s="29" t="e">
        <f t="shared" si="199"/>
        <v>#REF!</v>
      </c>
      <c r="NYE247" s="29" t="e">
        <f t="shared" si="199"/>
        <v>#REF!</v>
      </c>
      <c r="NYF247" s="29" t="e">
        <f t="shared" si="199"/>
        <v>#REF!</v>
      </c>
      <c r="NYG247" s="29" t="e">
        <f t="shared" si="199"/>
        <v>#REF!</v>
      </c>
      <c r="NYH247" s="29" t="e">
        <f t="shared" si="199"/>
        <v>#REF!</v>
      </c>
      <c r="NYI247" s="29" t="e">
        <f t="shared" si="199"/>
        <v>#REF!</v>
      </c>
      <c r="NYJ247" s="29" t="e">
        <f t="shared" si="199"/>
        <v>#REF!</v>
      </c>
      <c r="NYK247" s="29" t="e">
        <f t="shared" si="199"/>
        <v>#REF!</v>
      </c>
      <c r="NYL247" s="29" t="e">
        <f t="shared" si="199"/>
        <v>#REF!</v>
      </c>
      <c r="NYM247" s="29" t="e">
        <f t="shared" si="199"/>
        <v>#REF!</v>
      </c>
      <c r="NYN247" s="29" t="e">
        <f t="shared" si="199"/>
        <v>#REF!</v>
      </c>
      <c r="NYO247" s="29" t="e">
        <f t="shared" ref="NYO247:OAZ247" si="200">NYS247&amp;NYT247</f>
        <v>#REF!</v>
      </c>
      <c r="NYP247" s="29" t="e">
        <f t="shared" si="200"/>
        <v>#REF!</v>
      </c>
      <c r="NYQ247" s="29" t="e">
        <f t="shared" si="200"/>
        <v>#REF!</v>
      </c>
      <c r="NYR247" s="29" t="e">
        <f t="shared" si="200"/>
        <v>#REF!</v>
      </c>
      <c r="NYS247" s="29" t="e">
        <f t="shared" si="200"/>
        <v>#REF!</v>
      </c>
      <c r="NYT247" s="29" t="e">
        <f t="shared" si="200"/>
        <v>#REF!</v>
      </c>
      <c r="NYU247" s="29" t="e">
        <f t="shared" si="200"/>
        <v>#REF!</v>
      </c>
      <c r="NYV247" s="29" t="e">
        <f t="shared" si="200"/>
        <v>#REF!</v>
      </c>
      <c r="NYW247" s="29" t="e">
        <f t="shared" si="200"/>
        <v>#REF!</v>
      </c>
      <c r="NYX247" s="29" t="e">
        <f t="shared" si="200"/>
        <v>#REF!</v>
      </c>
      <c r="NYY247" s="29" t="e">
        <f t="shared" si="200"/>
        <v>#REF!</v>
      </c>
      <c r="NYZ247" s="29" t="e">
        <f t="shared" si="200"/>
        <v>#REF!</v>
      </c>
      <c r="NZA247" s="29" t="e">
        <f t="shared" si="200"/>
        <v>#REF!</v>
      </c>
      <c r="NZB247" s="29" t="e">
        <f t="shared" si="200"/>
        <v>#REF!</v>
      </c>
      <c r="NZC247" s="29" t="e">
        <f t="shared" si="200"/>
        <v>#REF!</v>
      </c>
      <c r="NZD247" s="29" t="e">
        <f t="shared" si="200"/>
        <v>#REF!</v>
      </c>
      <c r="NZE247" s="29" t="e">
        <f t="shared" si="200"/>
        <v>#REF!</v>
      </c>
      <c r="NZF247" s="29" t="e">
        <f t="shared" si="200"/>
        <v>#REF!</v>
      </c>
      <c r="NZG247" s="29" t="e">
        <f t="shared" si="200"/>
        <v>#REF!</v>
      </c>
      <c r="NZH247" s="29" t="e">
        <f t="shared" si="200"/>
        <v>#REF!</v>
      </c>
      <c r="NZI247" s="29" t="e">
        <f t="shared" si="200"/>
        <v>#REF!</v>
      </c>
      <c r="NZJ247" s="29" t="e">
        <f t="shared" si="200"/>
        <v>#REF!</v>
      </c>
      <c r="NZK247" s="29" t="e">
        <f t="shared" si="200"/>
        <v>#REF!</v>
      </c>
      <c r="NZL247" s="29" t="e">
        <f t="shared" si="200"/>
        <v>#REF!</v>
      </c>
      <c r="NZM247" s="29" t="e">
        <f t="shared" si="200"/>
        <v>#REF!</v>
      </c>
      <c r="NZN247" s="29" t="e">
        <f t="shared" si="200"/>
        <v>#REF!</v>
      </c>
      <c r="NZO247" s="29" t="e">
        <f t="shared" si="200"/>
        <v>#REF!</v>
      </c>
      <c r="NZP247" s="29" t="e">
        <f t="shared" si="200"/>
        <v>#REF!</v>
      </c>
      <c r="NZQ247" s="29" t="e">
        <f t="shared" si="200"/>
        <v>#REF!</v>
      </c>
      <c r="NZR247" s="29" t="e">
        <f t="shared" si="200"/>
        <v>#REF!</v>
      </c>
      <c r="NZS247" s="29" t="e">
        <f t="shared" si="200"/>
        <v>#REF!</v>
      </c>
      <c r="NZT247" s="29" t="e">
        <f t="shared" si="200"/>
        <v>#REF!</v>
      </c>
      <c r="NZU247" s="29" t="e">
        <f t="shared" si="200"/>
        <v>#REF!</v>
      </c>
      <c r="NZV247" s="29" t="e">
        <f t="shared" si="200"/>
        <v>#REF!</v>
      </c>
      <c r="NZW247" s="29" t="e">
        <f t="shared" si="200"/>
        <v>#REF!</v>
      </c>
      <c r="NZX247" s="29" t="e">
        <f t="shared" si="200"/>
        <v>#REF!</v>
      </c>
      <c r="NZY247" s="29" t="e">
        <f t="shared" si="200"/>
        <v>#REF!</v>
      </c>
      <c r="NZZ247" s="29" t="e">
        <f t="shared" si="200"/>
        <v>#REF!</v>
      </c>
      <c r="OAA247" s="29" t="e">
        <f t="shared" si="200"/>
        <v>#REF!</v>
      </c>
      <c r="OAB247" s="29" t="e">
        <f t="shared" si="200"/>
        <v>#REF!</v>
      </c>
      <c r="OAC247" s="29" t="e">
        <f t="shared" si="200"/>
        <v>#REF!</v>
      </c>
      <c r="OAD247" s="29" t="e">
        <f t="shared" si="200"/>
        <v>#REF!</v>
      </c>
      <c r="OAE247" s="29" t="e">
        <f t="shared" si="200"/>
        <v>#REF!</v>
      </c>
      <c r="OAF247" s="29" t="e">
        <f t="shared" si="200"/>
        <v>#REF!</v>
      </c>
      <c r="OAG247" s="29" t="e">
        <f t="shared" si="200"/>
        <v>#REF!</v>
      </c>
      <c r="OAH247" s="29" t="e">
        <f t="shared" si="200"/>
        <v>#REF!</v>
      </c>
      <c r="OAI247" s="29" t="e">
        <f t="shared" si="200"/>
        <v>#REF!</v>
      </c>
      <c r="OAJ247" s="29" t="e">
        <f t="shared" si="200"/>
        <v>#REF!</v>
      </c>
      <c r="OAK247" s="29" t="e">
        <f t="shared" si="200"/>
        <v>#REF!</v>
      </c>
      <c r="OAL247" s="29" t="e">
        <f t="shared" si="200"/>
        <v>#REF!</v>
      </c>
      <c r="OAM247" s="29" t="e">
        <f t="shared" si="200"/>
        <v>#REF!</v>
      </c>
      <c r="OAN247" s="29" t="e">
        <f t="shared" si="200"/>
        <v>#REF!</v>
      </c>
      <c r="OAO247" s="29" t="e">
        <f t="shared" si="200"/>
        <v>#REF!</v>
      </c>
      <c r="OAP247" s="29" t="e">
        <f t="shared" si="200"/>
        <v>#REF!</v>
      </c>
      <c r="OAQ247" s="29" t="e">
        <f t="shared" si="200"/>
        <v>#REF!</v>
      </c>
      <c r="OAR247" s="29" t="e">
        <f t="shared" si="200"/>
        <v>#REF!</v>
      </c>
      <c r="OAS247" s="29" t="e">
        <f t="shared" si="200"/>
        <v>#REF!</v>
      </c>
      <c r="OAT247" s="29" t="e">
        <f t="shared" si="200"/>
        <v>#REF!</v>
      </c>
      <c r="OAU247" s="29" t="e">
        <f t="shared" si="200"/>
        <v>#REF!</v>
      </c>
      <c r="OAV247" s="29" t="e">
        <f t="shared" si="200"/>
        <v>#REF!</v>
      </c>
      <c r="OAW247" s="29" t="e">
        <f t="shared" si="200"/>
        <v>#REF!</v>
      </c>
      <c r="OAX247" s="29" t="e">
        <f t="shared" si="200"/>
        <v>#REF!</v>
      </c>
      <c r="OAY247" s="29" t="e">
        <f t="shared" si="200"/>
        <v>#REF!</v>
      </c>
      <c r="OAZ247" s="29" t="e">
        <f t="shared" si="200"/>
        <v>#REF!</v>
      </c>
      <c r="OBA247" s="29" t="e">
        <f t="shared" ref="OBA247:ODL247" si="201">OBE247&amp;OBF247</f>
        <v>#REF!</v>
      </c>
      <c r="OBB247" s="29" t="e">
        <f t="shared" si="201"/>
        <v>#REF!</v>
      </c>
      <c r="OBC247" s="29" t="e">
        <f t="shared" si="201"/>
        <v>#REF!</v>
      </c>
      <c r="OBD247" s="29" t="e">
        <f t="shared" si="201"/>
        <v>#REF!</v>
      </c>
      <c r="OBE247" s="29" t="e">
        <f t="shared" si="201"/>
        <v>#REF!</v>
      </c>
      <c r="OBF247" s="29" t="e">
        <f t="shared" si="201"/>
        <v>#REF!</v>
      </c>
      <c r="OBG247" s="29" t="e">
        <f t="shared" si="201"/>
        <v>#REF!</v>
      </c>
      <c r="OBH247" s="29" t="e">
        <f t="shared" si="201"/>
        <v>#REF!</v>
      </c>
      <c r="OBI247" s="29" t="e">
        <f t="shared" si="201"/>
        <v>#REF!</v>
      </c>
      <c r="OBJ247" s="29" t="e">
        <f t="shared" si="201"/>
        <v>#REF!</v>
      </c>
      <c r="OBK247" s="29" t="e">
        <f t="shared" si="201"/>
        <v>#REF!</v>
      </c>
      <c r="OBL247" s="29" t="e">
        <f t="shared" si="201"/>
        <v>#REF!</v>
      </c>
      <c r="OBM247" s="29" t="e">
        <f t="shared" si="201"/>
        <v>#REF!</v>
      </c>
      <c r="OBN247" s="29" t="e">
        <f t="shared" si="201"/>
        <v>#REF!</v>
      </c>
      <c r="OBO247" s="29" t="e">
        <f t="shared" si="201"/>
        <v>#REF!</v>
      </c>
      <c r="OBP247" s="29" t="e">
        <f t="shared" si="201"/>
        <v>#REF!</v>
      </c>
      <c r="OBQ247" s="29" t="e">
        <f t="shared" si="201"/>
        <v>#REF!</v>
      </c>
      <c r="OBR247" s="29" t="e">
        <f t="shared" si="201"/>
        <v>#REF!</v>
      </c>
      <c r="OBS247" s="29" t="e">
        <f t="shared" si="201"/>
        <v>#REF!</v>
      </c>
      <c r="OBT247" s="29" t="e">
        <f t="shared" si="201"/>
        <v>#REF!</v>
      </c>
      <c r="OBU247" s="29" t="e">
        <f t="shared" si="201"/>
        <v>#REF!</v>
      </c>
      <c r="OBV247" s="29" t="e">
        <f t="shared" si="201"/>
        <v>#REF!</v>
      </c>
      <c r="OBW247" s="29" t="e">
        <f t="shared" si="201"/>
        <v>#REF!</v>
      </c>
      <c r="OBX247" s="29" t="e">
        <f t="shared" si="201"/>
        <v>#REF!</v>
      </c>
      <c r="OBY247" s="29" t="e">
        <f t="shared" si="201"/>
        <v>#REF!</v>
      </c>
      <c r="OBZ247" s="29" t="e">
        <f t="shared" si="201"/>
        <v>#REF!</v>
      </c>
      <c r="OCA247" s="29" t="e">
        <f t="shared" si="201"/>
        <v>#REF!</v>
      </c>
      <c r="OCB247" s="29" t="e">
        <f t="shared" si="201"/>
        <v>#REF!</v>
      </c>
      <c r="OCC247" s="29" t="e">
        <f t="shared" si="201"/>
        <v>#REF!</v>
      </c>
      <c r="OCD247" s="29" t="e">
        <f t="shared" si="201"/>
        <v>#REF!</v>
      </c>
      <c r="OCE247" s="29" t="e">
        <f t="shared" si="201"/>
        <v>#REF!</v>
      </c>
      <c r="OCF247" s="29" t="e">
        <f t="shared" si="201"/>
        <v>#REF!</v>
      </c>
      <c r="OCG247" s="29" t="e">
        <f t="shared" si="201"/>
        <v>#REF!</v>
      </c>
      <c r="OCH247" s="29" t="e">
        <f t="shared" si="201"/>
        <v>#REF!</v>
      </c>
      <c r="OCI247" s="29" t="e">
        <f t="shared" si="201"/>
        <v>#REF!</v>
      </c>
      <c r="OCJ247" s="29" t="e">
        <f t="shared" si="201"/>
        <v>#REF!</v>
      </c>
      <c r="OCK247" s="29" t="e">
        <f t="shared" si="201"/>
        <v>#REF!</v>
      </c>
      <c r="OCL247" s="29" t="e">
        <f t="shared" si="201"/>
        <v>#REF!</v>
      </c>
      <c r="OCM247" s="29" t="e">
        <f t="shared" si="201"/>
        <v>#REF!</v>
      </c>
      <c r="OCN247" s="29" t="e">
        <f t="shared" si="201"/>
        <v>#REF!</v>
      </c>
      <c r="OCO247" s="29" t="e">
        <f t="shared" si="201"/>
        <v>#REF!</v>
      </c>
      <c r="OCP247" s="29" t="e">
        <f t="shared" si="201"/>
        <v>#REF!</v>
      </c>
      <c r="OCQ247" s="29" t="e">
        <f t="shared" si="201"/>
        <v>#REF!</v>
      </c>
      <c r="OCR247" s="29" t="e">
        <f t="shared" si="201"/>
        <v>#REF!</v>
      </c>
      <c r="OCS247" s="29" t="e">
        <f t="shared" si="201"/>
        <v>#REF!</v>
      </c>
      <c r="OCT247" s="29" t="e">
        <f t="shared" si="201"/>
        <v>#REF!</v>
      </c>
      <c r="OCU247" s="29" t="e">
        <f t="shared" si="201"/>
        <v>#REF!</v>
      </c>
      <c r="OCV247" s="29" t="e">
        <f t="shared" si="201"/>
        <v>#REF!</v>
      </c>
      <c r="OCW247" s="29" t="e">
        <f t="shared" si="201"/>
        <v>#REF!</v>
      </c>
      <c r="OCX247" s="29" t="e">
        <f t="shared" si="201"/>
        <v>#REF!</v>
      </c>
      <c r="OCY247" s="29" t="e">
        <f t="shared" si="201"/>
        <v>#REF!</v>
      </c>
      <c r="OCZ247" s="29" t="e">
        <f t="shared" si="201"/>
        <v>#REF!</v>
      </c>
      <c r="ODA247" s="29" t="e">
        <f t="shared" si="201"/>
        <v>#REF!</v>
      </c>
      <c r="ODB247" s="29" t="e">
        <f t="shared" si="201"/>
        <v>#REF!</v>
      </c>
      <c r="ODC247" s="29" t="e">
        <f t="shared" si="201"/>
        <v>#REF!</v>
      </c>
      <c r="ODD247" s="29" t="e">
        <f t="shared" si="201"/>
        <v>#REF!</v>
      </c>
      <c r="ODE247" s="29" t="e">
        <f t="shared" si="201"/>
        <v>#REF!</v>
      </c>
      <c r="ODF247" s="29" t="e">
        <f t="shared" si="201"/>
        <v>#REF!</v>
      </c>
      <c r="ODG247" s="29" t="e">
        <f t="shared" si="201"/>
        <v>#REF!</v>
      </c>
      <c r="ODH247" s="29" t="e">
        <f t="shared" si="201"/>
        <v>#REF!</v>
      </c>
      <c r="ODI247" s="29" t="e">
        <f t="shared" si="201"/>
        <v>#REF!</v>
      </c>
      <c r="ODJ247" s="29" t="e">
        <f t="shared" si="201"/>
        <v>#REF!</v>
      </c>
      <c r="ODK247" s="29" t="e">
        <f t="shared" si="201"/>
        <v>#REF!</v>
      </c>
      <c r="ODL247" s="29" t="e">
        <f t="shared" si="201"/>
        <v>#REF!</v>
      </c>
      <c r="ODM247" s="29" t="e">
        <f t="shared" ref="ODM247:OFX247" si="202">ODQ247&amp;ODR247</f>
        <v>#REF!</v>
      </c>
      <c r="ODN247" s="29" t="e">
        <f t="shared" si="202"/>
        <v>#REF!</v>
      </c>
      <c r="ODO247" s="29" t="e">
        <f t="shared" si="202"/>
        <v>#REF!</v>
      </c>
      <c r="ODP247" s="29" t="e">
        <f t="shared" si="202"/>
        <v>#REF!</v>
      </c>
      <c r="ODQ247" s="29" t="e">
        <f t="shared" si="202"/>
        <v>#REF!</v>
      </c>
      <c r="ODR247" s="29" t="e">
        <f t="shared" si="202"/>
        <v>#REF!</v>
      </c>
      <c r="ODS247" s="29" t="e">
        <f t="shared" si="202"/>
        <v>#REF!</v>
      </c>
      <c r="ODT247" s="29" t="e">
        <f t="shared" si="202"/>
        <v>#REF!</v>
      </c>
      <c r="ODU247" s="29" t="e">
        <f t="shared" si="202"/>
        <v>#REF!</v>
      </c>
      <c r="ODV247" s="29" t="e">
        <f t="shared" si="202"/>
        <v>#REF!</v>
      </c>
      <c r="ODW247" s="29" t="e">
        <f t="shared" si="202"/>
        <v>#REF!</v>
      </c>
      <c r="ODX247" s="29" t="e">
        <f t="shared" si="202"/>
        <v>#REF!</v>
      </c>
      <c r="ODY247" s="29" t="e">
        <f t="shared" si="202"/>
        <v>#REF!</v>
      </c>
      <c r="ODZ247" s="29" t="e">
        <f t="shared" si="202"/>
        <v>#REF!</v>
      </c>
      <c r="OEA247" s="29" t="e">
        <f t="shared" si="202"/>
        <v>#REF!</v>
      </c>
      <c r="OEB247" s="29" t="e">
        <f t="shared" si="202"/>
        <v>#REF!</v>
      </c>
      <c r="OEC247" s="29" t="e">
        <f t="shared" si="202"/>
        <v>#REF!</v>
      </c>
      <c r="OED247" s="29" t="e">
        <f t="shared" si="202"/>
        <v>#REF!</v>
      </c>
      <c r="OEE247" s="29" t="e">
        <f t="shared" si="202"/>
        <v>#REF!</v>
      </c>
      <c r="OEF247" s="29" t="e">
        <f t="shared" si="202"/>
        <v>#REF!</v>
      </c>
      <c r="OEG247" s="29" t="e">
        <f t="shared" si="202"/>
        <v>#REF!</v>
      </c>
      <c r="OEH247" s="29" t="e">
        <f t="shared" si="202"/>
        <v>#REF!</v>
      </c>
      <c r="OEI247" s="29" t="e">
        <f t="shared" si="202"/>
        <v>#REF!</v>
      </c>
      <c r="OEJ247" s="29" t="e">
        <f t="shared" si="202"/>
        <v>#REF!</v>
      </c>
      <c r="OEK247" s="29" t="e">
        <f t="shared" si="202"/>
        <v>#REF!</v>
      </c>
      <c r="OEL247" s="29" t="e">
        <f t="shared" si="202"/>
        <v>#REF!</v>
      </c>
      <c r="OEM247" s="29" t="e">
        <f t="shared" si="202"/>
        <v>#REF!</v>
      </c>
      <c r="OEN247" s="29" t="e">
        <f t="shared" si="202"/>
        <v>#REF!</v>
      </c>
      <c r="OEO247" s="29" t="e">
        <f t="shared" si="202"/>
        <v>#REF!</v>
      </c>
      <c r="OEP247" s="29" t="e">
        <f t="shared" si="202"/>
        <v>#REF!</v>
      </c>
      <c r="OEQ247" s="29" t="e">
        <f t="shared" si="202"/>
        <v>#REF!</v>
      </c>
      <c r="OER247" s="29" t="e">
        <f t="shared" si="202"/>
        <v>#REF!</v>
      </c>
      <c r="OES247" s="29" t="e">
        <f t="shared" si="202"/>
        <v>#REF!</v>
      </c>
      <c r="OET247" s="29" t="e">
        <f t="shared" si="202"/>
        <v>#REF!</v>
      </c>
      <c r="OEU247" s="29" t="e">
        <f t="shared" si="202"/>
        <v>#REF!</v>
      </c>
      <c r="OEV247" s="29" t="e">
        <f t="shared" si="202"/>
        <v>#REF!</v>
      </c>
      <c r="OEW247" s="29" t="e">
        <f t="shared" si="202"/>
        <v>#REF!</v>
      </c>
      <c r="OEX247" s="29" t="e">
        <f t="shared" si="202"/>
        <v>#REF!</v>
      </c>
      <c r="OEY247" s="29" t="e">
        <f t="shared" si="202"/>
        <v>#REF!</v>
      </c>
      <c r="OEZ247" s="29" t="e">
        <f t="shared" si="202"/>
        <v>#REF!</v>
      </c>
      <c r="OFA247" s="29" t="e">
        <f t="shared" si="202"/>
        <v>#REF!</v>
      </c>
      <c r="OFB247" s="29" t="e">
        <f t="shared" si="202"/>
        <v>#REF!</v>
      </c>
      <c r="OFC247" s="29" t="e">
        <f t="shared" si="202"/>
        <v>#REF!</v>
      </c>
      <c r="OFD247" s="29" t="e">
        <f t="shared" si="202"/>
        <v>#REF!</v>
      </c>
      <c r="OFE247" s="29" t="e">
        <f t="shared" si="202"/>
        <v>#REF!</v>
      </c>
      <c r="OFF247" s="29" t="e">
        <f t="shared" si="202"/>
        <v>#REF!</v>
      </c>
      <c r="OFG247" s="29" t="e">
        <f t="shared" si="202"/>
        <v>#REF!</v>
      </c>
      <c r="OFH247" s="29" t="e">
        <f t="shared" si="202"/>
        <v>#REF!</v>
      </c>
      <c r="OFI247" s="29" t="e">
        <f t="shared" si="202"/>
        <v>#REF!</v>
      </c>
      <c r="OFJ247" s="29" t="e">
        <f t="shared" si="202"/>
        <v>#REF!</v>
      </c>
      <c r="OFK247" s="29" t="e">
        <f t="shared" si="202"/>
        <v>#REF!</v>
      </c>
      <c r="OFL247" s="29" t="e">
        <f t="shared" si="202"/>
        <v>#REF!</v>
      </c>
      <c r="OFM247" s="29" t="e">
        <f t="shared" si="202"/>
        <v>#REF!</v>
      </c>
      <c r="OFN247" s="29" t="e">
        <f t="shared" si="202"/>
        <v>#REF!</v>
      </c>
      <c r="OFO247" s="29" t="e">
        <f t="shared" si="202"/>
        <v>#REF!</v>
      </c>
      <c r="OFP247" s="29" t="e">
        <f t="shared" si="202"/>
        <v>#REF!</v>
      </c>
      <c r="OFQ247" s="29" t="e">
        <f t="shared" si="202"/>
        <v>#REF!</v>
      </c>
      <c r="OFR247" s="29" t="e">
        <f t="shared" si="202"/>
        <v>#REF!</v>
      </c>
      <c r="OFS247" s="29" t="e">
        <f t="shared" si="202"/>
        <v>#REF!</v>
      </c>
      <c r="OFT247" s="29" t="e">
        <f t="shared" si="202"/>
        <v>#REF!</v>
      </c>
      <c r="OFU247" s="29" t="e">
        <f t="shared" si="202"/>
        <v>#REF!</v>
      </c>
      <c r="OFV247" s="29" t="e">
        <f t="shared" si="202"/>
        <v>#REF!</v>
      </c>
      <c r="OFW247" s="29" t="e">
        <f t="shared" si="202"/>
        <v>#REF!</v>
      </c>
      <c r="OFX247" s="29" t="e">
        <f t="shared" si="202"/>
        <v>#REF!</v>
      </c>
      <c r="OFY247" s="29" t="e">
        <f t="shared" ref="OFY247:OIJ247" si="203">OGC247&amp;OGD247</f>
        <v>#REF!</v>
      </c>
      <c r="OFZ247" s="29" t="e">
        <f t="shared" si="203"/>
        <v>#REF!</v>
      </c>
      <c r="OGA247" s="29" t="e">
        <f t="shared" si="203"/>
        <v>#REF!</v>
      </c>
      <c r="OGB247" s="29" t="e">
        <f t="shared" si="203"/>
        <v>#REF!</v>
      </c>
      <c r="OGC247" s="29" t="e">
        <f t="shared" si="203"/>
        <v>#REF!</v>
      </c>
      <c r="OGD247" s="29" t="e">
        <f t="shared" si="203"/>
        <v>#REF!</v>
      </c>
      <c r="OGE247" s="29" t="e">
        <f t="shared" si="203"/>
        <v>#REF!</v>
      </c>
      <c r="OGF247" s="29" t="e">
        <f t="shared" si="203"/>
        <v>#REF!</v>
      </c>
      <c r="OGG247" s="29" t="e">
        <f t="shared" si="203"/>
        <v>#REF!</v>
      </c>
      <c r="OGH247" s="29" t="e">
        <f t="shared" si="203"/>
        <v>#REF!</v>
      </c>
      <c r="OGI247" s="29" t="e">
        <f t="shared" si="203"/>
        <v>#REF!</v>
      </c>
      <c r="OGJ247" s="29" t="e">
        <f t="shared" si="203"/>
        <v>#REF!</v>
      </c>
      <c r="OGK247" s="29" t="e">
        <f t="shared" si="203"/>
        <v>#REF!</v>
      </c>
      <c r="OGL247" s="29" t="e">
        <f t="shared" si="203"/>
        <v>#REF!</v>
      </c>
      <c r="OGM247" s="29" t="e">
        <f t="shared" si="203"/>
        <v>#REF!</v>
      </c>
      <c r="OGN247" s="29" t="e">
        <f t="shared" si="203"/>
        <v>#REF!</v>
      </c>
      <c r="OGO247" s="29" t="e">
        <f t="shared" si="203"/>
        <v>#REF!</v>
      </c>
      <c r="OGP247" s="29" t="e">
        <f t="shared" si="203"/>
        <v>#REF!</v>
      </c>
      <c r="OGQ247" s="29" t="e">
        <f t="shared" si="203"/>
        <v>#REF!</v>
      </c>
      <c r="OGR247" s="29" t="e">
        <f t="shared" si="203"/>
        <v>#REF!</v>
      </c>
      <c r="OGS247" s="29" t="e">
        <f t="shared" si="203"/>
        <v>#REF!</v>
      </c>
      <c r="OGT247" s="29" t="e">
        <f t="shared" si="203"/>
        <v>#REF!</v>
      </c>
      <c r="OGU247" s="29" t="e">
        <f t="shared" si="203"/>
        <v>#REF!</v>
      </c>
      <c r="OGV247" s="29" t="e">
        <f t="shared" si="203"/>
        <v>#REF!</v>
      </c>
      <c r="OGW247" s="29" t="e">
        <f t="shared" si="203"/>
        <v>#REF!</v>
      </c>
      <c r="OGX247" s="29" t="e">
        <f t="shared" si="203"/>
        <v>#REF!</v>
      </c>
      <c r="OGY247" s="29" t="e">
        <f t="shared" si="203"/>
        <v>#REF!</v>
      </c>
      <c r="OGZ247" s="29" t="e">
        <f t="shared" si="203"/>
        <v>#REF!</v>
      </c>
      <c r="OHA247" s="29" t="e">
        <f t="shared" si="203"/>
        <v>#REF!</v>
      </c>
      <c r="OHB247" s="29" t="e">
        <f t="shared" si="203"/>
        <v>#REF!</v>
      </c>
      <c r="OHC247" s="29" t="e">
        <f t="shared" si="203"/>
        <v>#REF!</v>
      </c>
      <c r="OHD247" s="29" t="e">
        <f t="shared" si="203"/>
        <v>#REF!</v>
      </c>
      <c r="OHE247" s="29" t="e">
        <f t="shared" si="203"/>
        <v>#REF!</v>
      </c>
      <c r="OHF247" s="29" t="e">
        <f t="shared" si="203"/>
        <v>#REF!</v>
      </c>
      <c r="OHG247" s="29" t="e">
        <f t="shared" si="203"/>
        <v>#REF!</v>
      </c>
      <c r="OHH247" s="29" t="e">
        <f t="shared" si="203"/>
        <v>#REF!</v>
      </c>
      <c r="OHI247" s="29" t="e">
        <f t="shared" si="203"/>
        <v>#REF!</v>
      </c>
      <c r="OHJ247" s="29" t="e">
        <f t="shared" si="203"/>
        <v>#REF!</v>
      </c>
      <c r="OHK247" s="29" t="e">
        <f t="shared" si="203"/>
        <v>#REF!</v>
      </c>
      <c r="OHL247" s="29" t="e">
        <f t="shared" si="203"/>
        <v>#REF!</v>
      </c>
      <c r="OHM247" s="29" t="e">
        <f t="shared" si="203"/>
        <v>#REF!</v>
      </c>
      <c r="OHN247" s="29" t="e">
        <f t="shared" si="203"/>
        <v>#REF!</v>
      </c>
      <c r="OHO247" s="29" t="e">
        <f t="shared" si="203"/>
        <v>#REF!</v>
      </c>
      <c r="OHP247" s="29" t="e">
        <f t="shared" si="203"/>
        <v>#REF!</v>
      </c>
      <c r="OHQ247" s="29" t="e">
        <f t="shared" si="203"/>
        <v>#REF!</v>
      </c>
      <c r="OHR247" s="29" t="e">
        <f t="shared" si="203"/>
        <v>#REF!</v>
      </c>
      <c r="OHS247" s="29" t="e">
        <f t="shared" si="203"/>
        <v>#REF!</v>
      </c>
      <c r="OHT247" s="29" t="e">
        <f t="shared" si="203"/>
        <v>#REF!</v>
      </c>
      <c r="OHU247" s="29" t="e">
        <f t="shared" si="203"/>
        <v>#REF!</v>
      </c>
      <c r="OHV247" s="29" t="e">
        <f t="shared" si="203"/>
        <v>#REF!</v>
      </c>
      <c r="OHW247" s="29" t="e">
        <f t="shared" si="203"/>
        <v>#REF!</v>
      </c>
      <c r="OHX247" s="29" t="e">
        <f t="shared" si="203"/>
        <v>#REF!</v>
      </c>
      <c r="OHY247" s="29" t="e">
        <f t="shared" si="203"/>
        <v>#REF!</v>
      </c>
      <c r="OHZ247" s="29" t="e">
        <f t="shared" si="203"/>
        <v>#REF!</v>
      </c>
      <c r="OIA247" s="29" t="e">
        <f t="shared" si="203"/>
        <v>#REF!</v>
      </c>
      <c r="OIB247" s="29" t="e">
        <f t="shared" si="203"/>
        <v>#REF!</v>
      </c>
      <c r="OIC247" s="29" t="e">
        <f t="shared" si="203"/>
        <v>#REF!</v>
      </c>
      <c r="OID247" s="29" t="e">
        <f t="shared" si="203"/>
        <v>#REF!</v>
      </c>
      <c r="OIE247" s="29" t="e">
        <f t="shared" si="203"/>
        <v>#REF!</v>
      </c>
      <c r="OIF247" s="29" t="e">
        <f t="shared" si="203"/>
        <v>#REF!</v>
      </c>
      <c r="OIG247" s="29" t="e">
        <f t="shared" si="203"/>
        <v>#REF!</v>
      </c>
      <c r="OIH247" s="29" t="e">
        <f t="shared" si="203"/>
        <v>#REF!</v>
      </c>
      <c r="OII247" s="29" t="e">
        <f t="shared" si="203"/>
        <v>#REF!</v>
      </c>
      <c r="OIJ247" s="29" t="e">
        <f t="shared" si="203"/>
        <v>#REF!</v>
      </c>
      <c r="OIK247" s="29" t="e">
        <f t="shared" ref="OIK247:OKV247" si="204">OIO247&amp;OIP247</f>
        <v>#REF!</v>
      </c>
      <c r="OIL247" s="29" t="e">
        <f t="shared" si="204"/>
        <v>#REF!</v>
      </c>
      <c r="OIM247" s="29" t="e">
        <f t="shared" si="204"/>
        <v>#REF!</v>
      </c>
      <c r="OIN247" s="29" t="e">
        <f t="shared" si="204"/>
        <v>#REF!</v>
      </c>
      <c r="OIO247" s="29" t="e">
        <f t="shared" si="204"/>
        <v>#REF!</v>
      </c>
      <c r="OIP247" s="29" t="e">
        <f t="shared" si="204"/>
        <v>#REF!</v>
      </c>
      <c r="OIQ247" s="29" t="e">
        <f t="shared" si="204"/>
        <v>#REF!</v>
      </c>
      <c r="OIR247" s="29" t="e">
        <f t="shared" si="204"/>
        <v>#REF!</v>
      </c>
      <c r="OIS247" s="29" t="e">
        <f t="shared" si="204"/>
        <v>#REF!</v>
      </c>
      <c r="OIT247" s="29" t="e">
        <f t="shared" si="204"/>
        <v>#REF!</v>
      </c>
      <c r="OIU247" s="29" t="e">
        <f t="shared" si="204"/>
        <v>#REF!</v>
      </c>
      <c r="OIV247" s="29" t="e">
        <f t="shared" si="204"/>
        <v>#REF!</v>
      </c>
      <c r="OIW247" s="29" t="e">
        <f t="shared" si="204"/>
        <v>#REF!</v>
      </c>
      <c r="OIX247" s="29" t="e">
        <f t="shared" si="204"/>
        <v>#REF!</v>
      </c>
      <c r="OIY247" s="29" t="e">
        <f t="shared" si="204"/>
        <v>#REF!</v>
      </c>
      <c r="OIZ247" s="29" t="e">
        <f t="shared" si="204"/>
        <v>#REF!</v>
      </c>
      <c r="OJA247" s="29" t="e">
        <f t="shared" si="204"/>
        <v>#REF!</v>
      </c>
      <c r="OJB247" s="29" t="e">
        <f t="shared" si="204"/>
        <v>#REF!</v>
      </c>
      <c r="OJC247" s="29" t="e">
        <f t="shared" si="204"/>
        <v>#REF!</v>
      </c>
      <c r="OJD247" s="29" t="e">
        <f t="shared" si="204"/>
        <v>#REF!</v>
      </c>
      <c r="OJE247" s="29" t="e">
        <f t="shared" si="204"/>
        <v>#REF!</v>
      </c>
      <c r="OJF247" s="29" t="e">
        <f t="shared" si="204"/>
        <v>#REF!</v>
      </c>
      <c r="OJG247" s="29" t="e">
        <f t="shared" si="204"/>
        <v>#REF!</v>
      </c>
      <c r="OJH247" s="29" t="e">
        <f t="shared" si="204"/>
        <v>#REF!</v>
      </c>
      <c r="OJI247" s="29" t="e">
        <f t="shared" si="204"/>
        <v>#REF!</v>
      </c>
      <c r="OJJ247" s="29" t="e">
        <f t="shared" si="204"/>
        <v>#REF!</v>
      </c>
      <c r="OJK247" s="29" t="e">
        <f t="shared" si="204"/>
        <v>#REF!</v>
      </c>
      <c r="OJL247" s="29" t="e">
        <f t="shared" si="204"/>
        <v>#REF!</v>
      </c>
      <c r="OJM247" s="29" t="e">
        <f t="shared" si="204"/>
        <v>#REF!</v>
      </c>
      <c r="OJN247" s="29" t="e">
        <f t="shared" si="204"/>
        <v>#REF!</v>
      </c>
      <c r="OJO247" s="29" t="e">
        <f t="shared" si="204"/>
        <v>#REF!</v>
      </c>
      <c r="OJP247" s="29" t="e">
        <f t="shared" si="204"/>
        <v>#REF!</v>
      </c>
      <c r="OJQ247" s="29" t="e">
        <f t="shared" si="204"/>
        <v>#REF!</v>
      </c>
      <c r="OJR247" s="29" t="e">
        <f t="shared" si="204"/>
        <v>#REF!</v>
      </c>
      <c r="OJS247" s="29" t="e">
        <f t="shared" si="204"/>
        <v>#REF!</v>
      </c>
      <c r="OJT247" s="29" t="e">
        <f t="shared" si="204"/>
        <v>#REF!</v>
      </c>
      <c r="OJU247" s="29" t="e">
        <f t="shared" si="204"/>
        <v>#REF!</v>
      </c>
      <c r="OJV247" s="29" t="e">
        <f t="shared" si="204"/>
        <v>#REF!</v>
      </c>
      <c r="OJW247" s="29" t="e">
        <f t="shared" si="204"/>
        <v>#REF!</v>
      </c>
      <c r="OJX247" s="29" t="e">
        <f t="shared" si="204"/>
        <v>#REF!</v>
      </c>
      <c r="OJY247" s="29" t="e">
        <f t="shared" si="204"/>
        <v>#REF!</v>
      </c>
      <c r="OJZ247" s="29" t="e">
        <f t="shared" si="204"/>
        <v>#REF!</v>
      </c>
      <c r="OKA247" s="29" t="e">
        <f t="shared" si="204"/>
        <v>#REF!</v>
      </c>
      <c r="OKB247" s="29" t="e">
        <f t="shared" si="204"/>
        <v>#REF!</v>
      </c>
      <c r="OKC247" s="29" t="e">
        <f t="shared" si="204"/>
        <v>#REF!</v>
      </c>
      <c r="OKD247" s="29" t="e">
        <f t="shared" si="204"/>
        <v>#REF!</v>
      </c>
      <c r="OKE247" s="29" t="e">
        <f t="shared" si="204"/>
        <v>#REF!</v>
      </c>
      <c r="OKF247" s="29" t="e">
        <f t="shared" si="204"/>
        <v>#REF!</v>
      </c>
      <c r="OKG247" s="29" t="e">
        <f t="shared" si="204"/>
        <v>#REF!</v>
      </c>
      <c r="OKH247" s="29" t="e">
        <f t="shared" si="204"/>
        <v>#REF!</v>
      </c>
      <c r="OKI247" s="29" t="e">
        <f t="shared" si="204"/>
        <v>#REF!</v>
      </c>
      <c r="OKJ247" s="29" t="e">
        <f t="shared" si="204"/>
        <v>#REF!</v>
      </c>
      <c r="OKK247" s="29" t="e">
        <f t="shared" si="204"/>
        <v>#REF!</v>
      </c>
      <c r="OKL247" s="29" t="e">
        <f t="shared" si="204"/>
        <v>#REF!</v>
      </c>
      <c r="OKM247" s="29" t="e">
        <f t="shared" si="204"/>
        <v>#REF!</v>
      </c>
      <c r="OKN247" s="29" t="e">
        <f t="shared" si="204"/>
        <v>#REF!</v>
      </c>
      <c r="OKO247" s="29" t="e">
        <f t="shared" si="204"/>
        <v>#REF!</v>
      </c>
      <c r="OKP247" s="29" t="e">
        <f t="shared" si="204"/>
        <v>#REF!</v>
      </c>
      <c r="OKQ247" s="29" t="e">
        <f t="shared" si="204"/>
        <v>#REF!</v>
      </c>
      <c r="OKR247" s="29" t="e">
        <f t="shared" si="204"/>
        <v>#REF!</v>
      </c>
      <c r="OKS247" s="29" t="e">
        <f t="shared" si="204"/>
        <v>#REF!</v>
      </c>
      <c r="OKT247" s="29" t="e">
        <f t="shared" si="204"/>
        <v>#REF!</v>
      </c>
      <c r="OKU247" s="29" t="e">
        <f t="shared" si="204"/>
        <v>#REF!</v>
      </c>
      <c r="OKV247" s="29" t="e">
        <f t="shared" si="204"/>
        <v>#REF!</v>
      </c>
      <c r="OKW247" s="29" t="e">
        <f t="shared" ref="OKW247:ONH247" si="205">OLA247&amp;OLB247</f>
        <v>#REF!</v>
      </c>
      <c r="OKX247" s="29" t="e">
        <f t="shared" si="205"/>
        <v>#REF!</v>
      </c>
      <c r="OKY247" s="29" t="e">
        <f t="shared" si="205"/>
        <v>#REF!</v>
      </c>
      <c r="OKZ247" s="29" t="e">
        <f t="shared" si="205"/>
        <v>#REF!</v>
      </c>
      <c r="OLA247" s="29" t="e">
        <f t="shared" si="205"/>
        <v>#REF!</v>
      </c>
      <c r="OLB247" s="29" t="e">
        <f t="shared" si="205"/>
        <v>#REF!</v>
      </c>
      <c r="OLC247" s="29" t="e">
        <f t="shared" si="205"/>
        <v>#REF!</v>
      </c>
      <c r="OLD247" s="29" t="e">
        <f t="shared" si="205"/>
        <v>#REF!</v>
      </c>
      <c r="OLE247" s="29" t="e">
        <f t="shared" si="205"/>
        <v>#REF!</v>
      </c>
      <c r="OLF247" s="29" t="e">
        <f t="shared" si="205"/>
        <v>#REF!</v>
      </c>
      <c r="OLG247" s="29" t="e">
        <f t="shared" si="205"/>
        <v>#REF!</v>
      </c>
      <c r="OLH247" s="29" t="e">
        <f t="shared" si="205"/>
        <v>#REF!</v>
      </c>
      <c r="OLI247" s="29" t="e">
        <f t="shared" si="205"/>
        <v>#REF!</v>
      </c>
      <c r="OLJ247" s="29" t="e">
        <f t="shared" si="205"/>
        <v>#REF!</v>
      </c>
      <c r="OLK247" s="29" t="e">
        <f t="shared" si="205"/>
        <v>#REF!</v>
      </c>
      <c r="OLL247" s="29" t="e">
        <f t="shared" si="205"/>
        <v>#REF!</v>
      </c>
      <c r="OLM247" s="29" t="e">
        <f t="shared" si="205"/>
        <v>#REF!</v>
      </c>
      <c r="OLN247" s="29" t="e">
        <f t="shared" si="205"/>
        <v>#REF!</v>
      </c>
      <c r="OLO247" s="29" t="e">
        <f t="shared" si="205"/>
        <v>#REF!</v>
      </c>
      <c r="OLP247" s="29" t="e">
        <f t="shared" si="205"/>
        <v>#REF!</v>
      </c>
      <c r="OLQ247" s="29" t="e">
        <f t="shared" si="205"/>
        <v>#REF!</v>
      </c>
      <c r="OLR247" s="29" t="e">
        <f t="shared" si="205"/>
        <v>#REF!</v>
      </c>
      <c r="OLS247" s="29" t="e">
        <f t="shared" si="205"/>
        <v>#REF!</v>
      </c>
      <c r="OLT247" s="29" t="e">
        <f t="shared" si="205"/>
        <v>#REF!</v>
      </c>
      <c r="OLU247" s="29" t="e">
        <f t="shared" si="205"/>
        <v>#REF!</v>
      </c>
      <c r="OLV247" s="29" t="e">
        <f t="shared" si="205"/>
        <v>#REF!</v>
      </c>
      <c r="OLW247" s="29" t="e">
        <f t="shared" si="205"/>
        <v>#REF!</v>
      </c>
      <c r="OLX247" s="29" t="e">
        <f t="shared" si="205"/>
        <v>#REF!</v>
      </c>
      <c r="OLY247" s="29" t="e">
        <f t="shared" si="205"/>
        <v>#REF!</v>
      </c>
      <c r="OLZ247" s="29" t="e">
        <f t="shared" si="205"/>
        <v>#REF!</v>
      </c>
      <c r="OMA247" s="29" t="e">
        <f t="shared" si="205"/>
        <v>#REF!</v>
      </c>
      <c r="OMB247" s="29" t="e">
        <f t="shared" si="205"/>
        <v>#REF!</v>
      </c>
      <c r="OMC247" s="29" t="e">
        <f t="shared" si="205"/>
        <v>#REF!</v>
      </c>
      <c r="OMD247" s="29" t="e">
        <f t="shared" si="205"/>
        <v>#REF!</v>
      </c>
      <c r="OME247" s="29" t="e">
        <f t="shared" si="205"/>
        <v>#REF!</v>
      </c>
      <c r="OMF247" s="29" t="e">
        <f t="shared" si="205"/>
        <v>#REF!</v>
      </c>
      <c r="OMG247" s="29" t="e">
        <f t="shared" si="205"/>
        <v>#REF!</v>
      </c>
      <c r="OMH247" s="29" t="e">
        <f t="shared" si="205"/>
        <v>#REF!</v>
      </c>
      <c r="OMI247" s="29" t="e">
        <f t="shared" si="205"/>
        <v>#REF!</v>
      </c>
      <c r="OMJ247" s="29" t="e">
        <f t="shared" si="205"/>
        <v>#REF!</v>
      </c>
      <c r="OMK247" s="29" t="e">
        <f t="shared" si="205"/>
        <v>#REF!</v>
      </c>
      <c r="OML247" s="29" t="e">
        <f t="shared" si="205"/>
        <v>#REF!</v>
      </c>
      <c r="OMM247" s="29" t="e">
        <f t="shared" si="205"/>
        <v>#REF!</v>
      </c>
      <c r="OMN247" s="29" t="e">
        <f t="shared" si="205"/>
        <v>#REF!</v>
      </c>
      <c r="OMO247" s="29" t="e">
        <f t="shared" si="205"/>
        <v>#REF!</v>
      </c>
      <c r="OMP247" s="29" t="e">
        <f t="shared" si="205"/>
        <v>#REF!</v>
      </c>
      <c r="OMQ247" s="29" t="e">
        <f t="shared" si="205"/>
        <v>#REF!</v>
      </c>
      <c r="OMR247" s="29" t="e">
        <f t="shared" si="205"/>
        <v>#REF!</v>
      </c>
      <c r="OMS247" s="29" t="e">
        <f t="shared" si="205"/>
        <v>#REF!</v>
      </c>
      <c r="OMT247" s="29" t="e">
        <f t="shared" si="205"/>
        <v>#REF!</v>
      </c>
      <c r="OMU247" s="29" t="e">
        <f t="shared" si="205"/>
        <v>#REF!</v>
      </c>
      <c r="OMV247" s="29" t="e">
        <f t="shared" si="205"/>
        <v>#REF!</v>
      </c>
      <c r="OMW247" s="29" t="e">
        <f t="shared" si="205"/>
        <v>#REF!</v>
      </c>
      <c r="OMX247" s="29" t="e">
        <f t="shared" si="205"/>
        <v>#REF!</v>
      </c>
      <c r="OMY247" s="29" t="e">
        <f t="shared" si="205"/>
        <v>#REF!</v>
      </c>
      <c r="OMZ247" s="29" t="e">
        <f t="shared" si="205"/>
        <v>#REF!</v>
      </c>
      <c r="ONA247" s="29" t="e">
        <f t="shared" si="205"/>
        <v>#REF!</v>
      </c>
      <c r="ONB247" s="29" t="e">
        <f t="shared" si="205"/>
        <v>#REF!</v>
      </c>
      <c r="ONC247" s="29" t="e">
        <f t="shared" si="205"/>
        <v>#REF!</v>
      </c>
      <c r="OND247" s="29" t="e">
        <f t="shared" si="205"/>
        <v>#REF!</v>
      </c>
      <c r="ONE247" s="29" t="e">
        <f t="shared" si="205"/>
        <v>#REF!</v>
      </c>
      <c r="ONF247" s="29" t="e">
        <f t="shared" si="205"/>
        <v>#REF!</v>
      </c>
      <c r="ONG247" s="29" t="e">
        <f t="shared" si="205"/>
        <v>#REF!</v>
      </c>
      <c r="ONH247" s="29" t="e">
        <f t="shared" si="205"/>
        <v>#REF!</v>
      </c>
      <c r="ONI247" s="29" t="e">
        <f t="shared" ref="ONI247:OPT247" si="206">ONM247&amp;ONN247</f>
        <v>#REF!</v>
      </c>
      <c r="ONJ247" s="29" t="e">
        <f t="shared" si="206"/>
        <v>#REF!</v>
      </c>
      <c r="ONK247" s="29" t="e">
        <f t="shared" si="206"/>
        <v>#REF!</v>
      </c>
      <c r="ONL247" s="29" t="e">
        <f t="shared" si="206"/>
        <v>#REF!</v>
      </c>
      <c r="ONM247" s="29" t="e">
        <f t="shared" si="206"/>
        <v>#REF!</v>
      </c>
      <c r="ONN247" s="29" t="e">
        <f t="shared" si="206"/>
        <v>#REF!</v>
      </c>
      <c r="ONO247" s="29" t="e">
        <f t="shared" si="206"/>
        <v>#REF!</v>
      </c>
      <c r="ONP247" s="29" t="e">
        <f t="shared" si="206"/>
        <v>#REF!</v>
      </c>
      <c r="ONQ247" s="29" t="e">
        <f t="shared" si="206"/>
        <v>#REF!</v>
      </c>
      <c r="ONR247" s="29" t="e">
        <f t="shared" si="206"/>
        <v>#REF!</v>
      </c>
      <c r="ONS247" s="29" t="e">
        <f t="shared" si="206"/>
        <v>#REF!</v>
      </c>
      <c r="ONT247" s="29" t="e">
        <f t="shared" si="206"/>
        <v>#REF!</v>
      </c>
      <c r="ONU247" s="29" t="e">
        <f t="shared" si="206"/>
        <v>#REF!</v>
      </c>
      <c r="ONV247" s="29" t="e">
        <f t="shared" si="206"/>
        <v>#REF!</v>
      </c>
      <c r="ONW247" s="29" t="e">
        <f t="shared" si="206"/>
        <v>#REF!</v>
      </c>
      <c r="ONX247" s="29" t="e">
        <f t="shared" si="206"/>
        <v>#REF!</v>
      </c>
      <c r="ONY247" s="29" t="e">
        <f t="shared" si="206"/>
        <v>#REF!</v>
      </c>
      <c r="ONZ247" s="29" t="e">
        <f t="shared" si="206"/>
        <v>#REF!</v>
      </c>
      <c r="OOA247" s="29" t="e">
        <f t="shared" si="206"/>
        <v>#REF!</v>
      </c>
      <c r="OOB247" s="29" t="e">
        <f t="shared" si="206"/>
        <v>#REF!</v>
      </c>
      <c r="OOC247" s="29" t="e">
        <f t="shared" si="206"/>
        <v>#REF!</v>
      </c>
      <c r="OOD247" s="29" t="e">
        <f t="shared" si="206"/>
        <v>#REF!</v>
      </c>
      <c r="OOE247" s="29" t="e">
        <f t="shared" si="206"/>
        <v>#REF!</v>
      </c>
      <c r="OOF247" s="29" t="e">
        <f t="shared" si="206"/>
        <v>#REF!</v>
      </c>
      <c r="OOG247" s="29" t="e">
        <f t="shared" si="206"/>
        <v>#REF!</v>
      </c>
      <c r="OOH247" s="29" t="e">
        <f t="shared" si="206"/>
        <v>#REF!</v>
      </c>
      <c r="OOI247" s="29" t="e">
        <f t="shared" si="206"/>
        <v>#REF!</v>
      </c>
      <c r="OOJ247" s="29" t="e">
        <f t="shared" si="206"/>
        <v>#REF!</v>
      </c>
      <c r="OOK247" s="29" t="e">
        <f t="shared" si="206"/>
        <v>#REF!</v>
      </c>
      <c r="OOL247" s="29" t="e">
        <f t="shared" si="206"/>
        <v>#REF!</v>
      </c>
      <c r="OOM247" s="29" t="e">
        <f t="shared" si="206"/>
        <v>#REF!</v>
      </c>
      <c r="OON247" s="29" t="e">
        <f t="shared" si="206"/>
        <v>#REF!</v>
      </c>
      <c r="OOO247" s="29" t="e">
        <f t="shared" si="206"/>
        <v>#REF!</v>
      </c>
      <c r="OOP247" s="29" t="e">
        <f t="shared" si="206"/>
        <v>#REF!</v>
      </c>
      <c r="OOQ247" s="29" t="e">
        <f t="shared" si="206"/>
        <v>#REF!</v>
      </c>
      <c r="OOR247" s="29" t="e">
        <f t="shared" si="206"/>
        <v>#REF!</v>
      </c>
      <c r="OOS247" s="29" t="e">
        <f t="shared" si="206"/>
        <v>#REF!</v>
      </c>
      <c r="OOT247" s="29" t="e">
        <f t="shared" si="206"/>
        <v>#REF!</v>
      </c>
      <c r="OOU247" s="29" t="e">
        <f t="shared" si="206"/>
        <v>#REF!</v>
      </c>
      <c r="OOV247" s="29" t="e">
        <f t="shared" si="206"/>
        <v>#REF!</v>
      </c>
      <c r="OOW247" s="29" t="e">
        <f t="shared" si="206"/>
        <v>#REF!</v>
      </c>
      <c r="OOX247" s="29" t="e">
        <f t="shared" si="206"/>
        <v>#REF!</v>
      </c>
      <c r="OOY247" s="29" t="e">
        <f t="shared" si="206"/>
        <v>#REF!</v>
      </c>
      <c r="OOZ247" s="29" t="e">
        <f t="shared" si="206"/>
        <v>#REF!</v>
      </c>
      <c r="OPA247" s="29" t="e">
        <f t="shared" si="206"/>
        <v>#REF!</v>
      </c>
      <c r="OPB247" s="29" t="e">
        <f t="shared" si="206"/>
        <v>#REF!</v>
      </c>
      <c r="OPC247" s="29" t="e">
        <f t="shared" si="206"/>
        <v>#REF!</v>
      </c>
      <c r="OPD247" s="29" t="e">
        <f t="shared" si="206"/>
        <v>#REF!</v>
      </c>
      <c r="OPE247" s="29" t="e">
        <f t="shared" si="206"/>
        <v>#REF!</v>
      </c>
      <c r="OPF247" s="29" t="e">
        <f t="shared" si="206"/>
        <v>#REF!</v>
      </c>
      <c r="OPG247" s="29" t="e">
        <f t="shared" si="206"/>
        <v>#REF!</v>
      </c>
      <c r="OPH247" s="29" t="e">
        <f t="shared" si="206"/>
        <v>#REF!</v>
      </c>
      <c r="OPI247" s="29" t="e">
        <f t="shared" si="206"/>
        <v>#REF!</v>
      </c>
      <c r="OPJ247" s="29" t="e">
        <f t="shared" si="206"/>
        <v>#REF!</v>
      </c>
      <c r="OPK247" s="29" t="e">
        <f t="shared" si="206"/>
        <v>#REF!</v>
      </c>
      <c r="OPL247" s="29" t="e">
        <f t="shared" si="206"/>
        <v>#REF!</v>
      </c>
      <c r="OPM247" s="29" t="e">
        <f t="shared" si="206"/>
        <v>#REF!</v>
      </c>
      <c r="OPN247" s="29" t="e">
        <f t="shared" si="206"/>
        <v>#REF!</v>
      </c>
      <c r="OPO247" s="29" t="e">
        <f t="shared" si="206"/>
        <v>#REF!</v>
      </c>
      <c r="OPP247" s="29" t="e">
        <f t="shared" si="206"/>
        <v>#REF!</v>
      </c>
      <c r="OPQ247" s="29" t="e">
        <f t="shared" si="206"/>
        <v>#REF!</v>
      </c>
      <c r="OPR247" s="29" t="e">
        <f t="shared" si="206"/>
        <v>#REF!</v>
      </c>
      <c r="OPS247" s="29" t="e">
        <f t="shared" si="206"/>
        <v>#REF!</v>
      </c>
      <c r="OPT247" s="29" t="e">
        <f t="shared" si="206"/>
        <v>#REF!</v>
      </c>
      <c r="OPU247" s="29" t="e">
        <f t="shared" ref="OPU247:OSF247" si="207">OPY247&amp;OPZ247</f>
        <v>#REF!</v>
      </c>
      <c r="OPV247" s="29" t="e">
        <f t="shared" si="207"/>
        <v>#REF!</v>
      </c>
      <c r="OPW247" s="29" t="e">
        <f t="shared" si="207"/>
        <v>#REF!</v>
      </c>
      <c r="OPX247" s="29" t="e">
        <f t="shared" si="207"/>
        <v>#REF!</v>
      </c>
      <c r="OPY247" s="29" t="e">
        <f t="shared" si="207"/>
        <v>#REF!</v>
      </c>
      <c r="OPZ247" s="29" t="e">
        <f t="shared" si="207"/>
        <v>#REF!</v>
      </c>
      <c r="OQA247" s="29" t="e">
        <f t="shared" si="207"/>
        <v>#REF!</v>
      </c>
      <c r="OQB247" s="29" t="e">
        <f t="shared" si="207"/>
        <v>#REF!</v>
      </c>
      <c r="OQC247" s="29" t="e">
        <f t="shared" si="207"/>
        <v>#REF!</v>
      </c>
      <c r="OQD247" s="29" t="e">
        <f t="shared" si="207"/>
        <v>#REF!</v>
      </c>
      <c r="OQE247" s="29" t="e">
        <f t="shared" si="207"/>
        <v>#REF!</v>
      </c>
      <c r="OQF247" s="29" t="e">
        <f t="shared" si="207"/>
        <v>#REF!</v>
      </c>
      <c r="OQG247" s="29" t="e">
        <f t="shared" si="207"/>
        <v>#REF!</v>
      </c>
      <c r="OQH247" s="29" t="e">
        <f t="shared" si="207"/>
        <v>#REF!</v>
      </c>
      <c r="OQI247" s="29" t="e">
        <f t="shared" si="207"/>
        <v>#REF!</v>
      </c>
      <c r="OQJ247" s="29" t="e">
        <f t="shared" si="207"/>
        <v>#REF!</v>
      </c>
      <c r="OQK247" s="29" t="e">
        <f t="shared" si="207"/>
        <v>#REF!</v>
      </c>
      <c r="OQL247" s="29" t="e">
        <f t="shared" si="207"/>
        <v>#REF!</v>
      </c>
      <c r="OQM247" s="29" t="e">
        <f t="shared" si="207"/>
        <v>#REF!</v>
      </c>
      <c r="OQN247" s="29" t="e">
        <f t="shared" si="207"/>
        <v>#REF!</v>
      </c>
      <c r="OQO247" s="29" t="e">
        <f t="shared" si="207"/>
        <v>#REF!</v>
      </c>
      <c r="OQP247" s="29" t="e">
        <f t="shared" si="207"/>
        <v>#REF!</v>
      </c>
      <c r="OQQ247" s="29" t="e">
        <f t="shared" si="207"/>
        <v>#REF!</v>
      </c>
      <c r="OQR247" s="29" t="e">
        <f t="shared" si="207"/>
        <v>#REF!</v>
      </c>
      <c r="OQS247" s="29" t="e">
        <f t="shared" si="207"/>
        <v>#REF!</v>
      </c>
      <c r="OQT247" s="29" t="e">
        <f t="shared" si="207"/>
        <v>#REF!</v>
      </c>
      <c r="OQU247" s="29" t="e">
        <f t="shared" si="207"/>
        <v>#REF!</v>
      </c>
      <c r="OQV247" s="29" t="e">
        <f t="shared" si="207"/>
        <v>#REF!</v>
      </c>
      <c r="OQW247" s="29" t="e">
        <f t="shared" si="207"/>
        <v>#REF!</v>
      </c>
      <c r="OQX247" s="29" t="e">
        <f t="shared" si="207"/>
        <v>#REF!</v>
      </c>
      <c r="OQY247" s="29" t="e">
        <f t="shared" si="207"/>
        <v>#REF!</v>
      </c>
      <c r="OQZ247" s="29" t="e">
        <f t="shared" si="207"/>
        <v>#REF!</v>
      </c>
      <c r="ORA247" s="29" t="e">
        <f t="shared" si="207"/>
        <v>#REF!</v>
      </c>
      <c r="ORB247" s="29" t="e">
        <f t="shared" si="207"/>
        <v>#REF!</v>
      </c>
      <c r="ORC247" s="29" t="e">
        <f t="shared" si="207"/>
        <v>#REF!</v>
      </c>
      <c r="ORD247" s="29" t="e">
        <f t="shared" si="207"/>
        <v>#REF!</v>
      </c>
      <c r="ORE247" s="29" t="e">
        <f t="shared" si="207"/>
        <v>#REF!</v>
      </c>
      <c r="ORF247" s="29" t="e">
        <f t="shared" si="207"/>
        <v>#REF!</v>
      </c>
      <c r="ORG247" s="29" t="e">
        <f t="shared" si="207"/>
        <v>#REF!</v>
      </c>
      <c r="ORH247" s="29" t="e">
        <f t="shared" si="207"/>
        <v>#REF!</v>
      </c>
      <c r="ORI247" s="29" t="e">
        <f t="shared" si="207"/>
        <v>#REF!</v>
      </c>
      <c r="ORJ247" s="29" t="e">
        <f t="shared" si="207"/>
        <v>#REF!</v>
      </c>
      <c r="ORK247" s="29" t="e">
        <f t="shared" si="207"/>
        <v>#REF!</v>
      </c>
      <c r="ORL247" s="29" t="e">
        <f t="shared" si="207"/>
        <v>#REF!</v>
      </c>
      <c r="ORM247" s="29" t="e">
        <f t="shared" si="207"/>
        <v>#REF!</v>
      </c>
      <c r="ORN247" s="29" t="e">
        <f t="shared" si="207"/>
        <v>#REF!</v>
      </c>
      <c r="ORO247" s="29" t="e">
        <f t="shared" si="207"/>
        <v>#REF!</v>
      </c>
      <c r="ORP247" s="29" t="e">
        <f t="shared" si="207"/>
        <v>#REF!</v>
      </c>
      <c r="ORQ247" s="29" t="e">
        <f t="shared" si="207"/>
        <v>#REF!</v>
      </c>
      <c r="ORR247" s="29" t="e">
        <f t="shared" si="207"/>
        <v>#REF!</v>
      </c>
      <c r="ORS247" s="29" t="e">
        <f t="shared" si="207"/>
        <v>#REF!</v>
      </c>
      <c r="ORT247" s="29" t="e">
        <f t="shared" si="207"/>
        <v>#REF!</v>
      </c>
      <c r="ORU247" s="29" t="e">
        <f t="shared" si="207"/>
        <v>#REF!</v>
      </c>
      <c r="ORV247" s="29" t="e">
        <f t="shared" si="207"/>
        <v>#REF!</v>
      </c>
      <c r="ORW247" s="29" t="e">
        <f t="shared" si="207"/>
        <v>#REF!</v>
      </c>
      <c r="ORX247" s="29" t="e">
        <f t="shared" si="207"/>
        <v>#REF!</v>
      </c>
      <c r="ORY247" s="29" t="e">
        <f t="shared" si="207"/>
        <v>#REF!</v>
      </c>
      <c r="ORZ247" s="29" t="e">
        <f t="shared" si="207"/>
        <v>#REF!</v>
      </c>
      <c r="OSA247" s="29" t="e">
        <f t="shared" si="207"/>
        <v>#REF!</v>
      </c>
      <c r="OSB247" s="29" t="e">
        <f t="shared" si="207"/>
        <v>#REF!</v>
      </c>
      <c r="OSC247" s="29" t="e">
        <f t="shared" si="207"/>
        <v>#REF!</v>
      </c>
      <c r="OSD247" s="29" t="e">
        <f t="shared" si="207"/>
        <v>#REF!</v>
      </c>
      <c r="OSE247" s="29" t="e">
        <f t="shared" si="207"/>
        <v>#REF!</v>
      </c>
      <c r="OSF247" s="29" t="e">
        <f t="shared" si="207"/>
        <v>#REF!</v>
      </c>
      <c r="OSG247" s="29" t="e">
        <f t="shared" ref="OSG247:OUR247" si="208">OSK247&amp;OSL247</f>
        <v>#REF!</v>
      </c>
      <c r="OSH247" s="29" t="e">
        <f t="shared" si="208"/>
        <v>#REF!</v>
      </c>
      <c r="OSI247" s="29" t="e">
        <f t="shared" si="208"/>
        <v>#REF!</v>
      </c>
      <c r="OSJ247" s="29" t="e">
        <f t="shared" si="208"/>
        <v>#REF!</v>
      </c>
      <c r="OSK247" s="29" t="e">
        <f t="shared" si="208"/>
        <v>#REF!</v>
      </c>
      <c r="OSL247" s="29" t="e">
        <f t="shared" si="208"/>
        <v>#REF!</v>
      </c>
      <c r="OSM247" s="29" t="e">
        <f t="shared" si="208"/>
        <v>#REF!</v>
      </c>
      <c r="OSN247" s="29" t="e">
        <f t="shared" si="208"/>
        <v>#REF!</v>
      </c>
      <c r="OSO247" s="29" t="e">
        <f t="shared" si="208"/>
        <v>#REF!</v>
      </c>
      <c r="OSP247" s="29" t="e">
        <f t="shared" si="208"/>
        <v>#REF!</v>
      </c>
      <c r="OSQ247" s="29" t="e">
        <f t="shared" si="208"/>
        <v>#REF!</v>
      </c>
      <c r="OSR247" s="29" t="e">
        <f t="shared" si="208"/>
        <v>#REF!</v>
      </c>
      <c r="OSS247" s="29" t="e">
        <f t="shared" si="208"/>
        <v>#REF!</v>
      </c>
      <c r="OST247" s="29" t="e">
        <f t="shared" si="208"/>
        <v>#REF!</v>
      </c>
      <c r="OSU247" s="29" t="e">
        <f t="shared" si="208"/>
        <v>#REF!</v>
      </c>
      <c r="OSV247" s="29" t="e">
        <f t="shared" si="208"/>
        <v>#REF!</v>
      </c>
      <c r="OSW247" s="29" t="e">
        <f t="shared" si="208"/>
        <v>#REF!</v>
      </c>
      <c r="OSX247" s="29" t="e">
        <f t="shared" si="208"/>
        <v>#REF!</v>
      </c>
      <c r="OSY247" s="29" t="e">
        <f t="shared" si="208"/>
        <v>#REF!</v>
      </c>
      <c r="OSZ247" s="29" t="e">
        <f t="shared" si="208"/>
        <v>#REF!</v>
      </c>
      <c r="OTA247" s="29" t="e">
        <f t="shared" si="208"/>
        <v>#REF!</v>
      </c>
      <c r="OTB247" s="29" t="e">
        <f t="shared" si="208"/>
        <v>#REF!</v>
      </c>
      <c r="OTC247" s="29" t="e">
        <f t="shared" si="208"/>
        <v>#REF!</v>
      </c>
      <c r="OTD247" s="29" t="e">
        <f t="shared" si="208"/>
        <v>#REF!</v>
      </c>
      <c r="OTE247" s="29" t="e">
        <f t="shared" si="208"/>
        <v>#REF!</v>
      </c>
      <c r="OTF247" s="29" t="e">
        <f t="shared" si="208"/>
        <v>#REF!</v>
      </c>
      <c r="OTG247" s="29" t="e">
        <f t="shared" si="208"/>
        <v>#REF!</v>
      </c>
      <c r="OTH247" s="29" t="e">
        <f t="shared" si="208"/>
        <v>#REF!</v>
      </c>
      <c r="OTI247" s="29" t="e">
        <f t="shared" si="208"/>
        <v>#REF!</v>
      </c>
      <c r="OTJ247" s="29" t="e">
        <f t="shared" si="208"/>
        <v>#REF!</v>
      </c>
      <c r="OTK247" s="29" t="e">
        <f t="shared" si="208"/>
        <v>#REF!</v>
      </c>
      <c r="OTL247" s="29" t="e">
        <f t="shared" si="208"/>
        <v>#REF!</v>
      </c>
      <c r="OTM247" s="29" t="e">
        <f t="shared" si="208"/>
        <v>#REF!</v>
      </c>
      <c r="OTN247" s="29" t="e">
        <f t="shared" si="208"/>
        <v>#REF!</v>
      </c>
      <c r="OTO247" s="29" t="e">
        <f t="shared" si="208"/>
        <v>#REF!</v>
      </c>
      <c r="OTP247" s="29" t="e">
        <f t="shared" si="208"/>
        <v>#REF!</v>
      </c>
      <c r="OTQ247" s="29" t="e">
        <f t="shared" si="208"/>
        <v>#REF!</v>
      </c>
      <c r="OTR247" s="29" t="e">
        <f t="shared" si="208"/>
        <v>#REF!</v>
      </c>
      <c r="OTS247" s="29" t="e">
        <f t="shared" si="208"/>
        <v>#REF!</v>
      </c>
      <c r="OTT247" s="29" t="e">
        <f t="shared" si="208"/>
        <v>#REF!</v>
      </c>
      <c r="OTU247" s="29" t="e">
        <f t="shared" si="208"/>
        <v>#REF!</v>
      </c>
      <c r="OTV247" s="29" t="e">
        <f t="shared" si="208"/>
        <v>#REF!</v>
      </c>
      <c r="OTW247" s="29" t="e">
        <f t="shared" si="208"/>
        <v>#REF!</v>
      </c>
      <c r="OTX247" s="29" t="e">
        <f t="shared" si="208"/>
        <v>#REF!</v>
      </c>
      <c r="OTY247" s="29" t="e">
        <f t="shared" si="208"/>
        <v>#REF!</v>
      </c>
      <c r="OTZ247" s="29" t="e">
        <f t="shared" si="208"/>
        <v>#REF!</v>
      </c>
      <c r="OUA247" s="29" t="e">
        <f t="shared" si="208"/>
        <v>#REF!</v>
      </c>
      <c r="OUB247" s="29" t="e">
        <f t="shared" si="208"/>
        <v>#REF!</v>
      </c>
      <c r="OUC247" s="29" t="e">
        <f t="shared" si="208"/>
        <v>#REF!</v>
      </c>
      <c r="OUD247" s="29" t="e">
        <f t="shared" si="208"/>
        <v>#REF!</v>
      </c>
      <c r="OUE247" s="29" t="e">
        <f t="shared" si="208"/>
        <v>#REF!</v>
      </c>
      <c r="OUF247" s="29" t="e">
        <f t="shared" si="208"/>
        <v>#REF!</v>
      </c>
      <c r="OUG247" s="29" t="e">
        <f t="shared" si="208"/>
        <v>#REF!</v>
      </c>
      <c r="OUH247" s="29" t="e">
        <f t="shared" si="208"/>
        <v>#REF!</v>
      </c>
      <c r="OUI247" s="29" t="e">
        <f t="shared" si="208"/>
        <v>#REF!</v>
      </c>
      <c r="OUJ247" s="29" t="e">
        <f t="shared" si="208"/>
        <v>#REF!</v>
      </c>
      <c r="OUK247" s="29" t="e">
        <f t="shared" si="208"/>
        <v>#REF!</v>
      </c>
      <c r="OUL247" s="29" t="e">
        <f t="shared" si="208"/>
        <v>#REF!</v>
      </c>
      <c r="OUM247" s="29" t="e">
        <f t="shared" si="208"/>
        <v>#REF!</v>
      </c>
      <c r="OUN247" s="29" t="e">
        <f t="shared" si="208"/>
        <v>#REF!</v>
      </c>
      <c r="OUO247" s="29" t="e">
        <f t="shared" si="208"/>
        <v>#REF!</v>
      </c>
      <c r="OUP247" s="29" t="e">
        <f t="shared" si="208"/>
        <v>#REF!</v>
      </c>
      <c r="OUQ247" s="29" t="e">
        <f t="shared" si="208"/>
        <v>#REF!</v>
      </c>
      <c r="OUR247" s="29" t="e">
        <f t="shared" si="208"/>
        <v>#REF!</v>
      </c>
      <c r="OUS247" s="29" t="e">
        <f t="shared" ref="OUS247:OXD247" si="209">OUW247&amp;OUX247</f>
        <v>#REF!</v>
      </c>
      <c r="OUT247" s="29" t="e">
        <f t="shared" si="209"/>
        <v>#REF!</v>
      </c>
      <c r="OUU247" s="29" t="e">
        <f t="shared" si="209"/>
        <v>#REF!</v>
      </c>
      <c r="OUV247" s="29" t="e">
        <f t="shared" si="209"/>
        <v>#REF!</v>
      </c>
      <c r="OUW247" s="29" t="e">
        <f t="shared" si="209"/>
        <v>#REF!</v>
      </c>
      <c r="OUX247" s="29" t="e">
        <f t="shared" si="209"/>
        <v>#REF!</v>
      </c>
      <c r="OUY247" s="29" t="e">
        <f t="shared" si="209"/>
        <v>#REF!</v>
      </c>
      <c r="OUZ247" s="29" t="e">
        <f t="shared" si="209"/>
        <v>#REF!</v>
      </c>
      <c r="OVA247" s="29" t="e">
        <f t="shared" si="209"/>
        <v>#REF!</v>
      </c>
      <c r="OVB247" s="29" t="e">
        <f t="shared" si="209"/>
        <v>#REF!</v>
      </c>
      <c r="OVC247" s="29" t="e">
        <f t="shared" si="209"/>
        <v>#REF!</v>
      </c>
      <c r="OVD247" s="29" t="e">
        <f t="shared" si="209"/>
        <v>#REF!</v>
      </c>
      <c r="OVE247" s="29" t="e">
        <f t="shared" si="209"/>
        <v>#REF!</v>
      </c>
      <c r="OVF247" s="29" t="e">
        <f t="shared" si="209"/>
        <v>#REF!</v>
      </c>
      <c r="OVG247" s="29" t="e">
        <f t="shared" si="209"/>
        <v>#REF!</v>
      </c>
      <c r="OVH247" s="29" t="e">
        <f t="shared" si="209"/>
        <v>#REF!</v>
      </c>
      <c r="OVI247" s="29" t="e">
        <f t="shared" si="209"/>
        <v>#REF!</v>
      </c>
      <c r="OVJ247" s="29" t="e">
        <f t="shared" si="209"/>
        <v>#REF!</v>
      </c>
      <c r="OVK247" s="29" t="e">
        <f t="shared" si="209"/>
        <v>#REF!</v>
      </c>
      <c r="OVL247" s="29" t="e">
        <f t="shared" si="209"/>
        <v>#REF!</v>
      </c>
      <c r="OVM247" s="29" t="e">
        <f t="shared" si="209"/>
        <v>#REF!</v>
      </c>
      <c r="OVN247" s="29" t="e">
        <f t="shared" si="209"/>
        <v>#REF!</v>
      </c>
      <c r="OVO247" s="29" t="e">
        <f t="shared" si="209"/>
        <v>#REF!</v>
      </c>
      <c r="OVP247" s="29" t="e">
        <f t="shared" si="209"/>
        <v>#REF!</v>
      </c>
      <c r="OVQ247" s="29" t="e">
        <f t="shared" si="209"/>
        <v>#REF!</v>
      </c>
      <c r="OVR247" s="29" t="e">
        <f t="shared" si="209"/>
        <v>#REF!</v>
      </c>
      <c r="OVS247" s="29" t="e">
        <f t="shared" si="209"/>
        <v>#REF!</v>
      </c>
      <c r="OVT247" s="29" t="e">
        <f t="shared" si="209"/>
        <v>#REF!</v>
      </c>
      <c r="OVU247" s="29" t="e">
        <f t="shared" si="209"/>
        <v>#REF!</v>
      </c>
      <c r="OVV247" s="29" t="e">
        <f t="shared" si="209"/>
        <v>#REF!</v>
      </c>
      <c r="OVW247" s="29" t="e">
        <f t="shared" si="209"/>
        <v>#REF!</v>
      </c>
      <c r="OVX247" s="29" t="e">
        <f t="shared" si="209"/>
        <v>#REF!</v>
      </c>
      <c r="OVY247" s="29" t="e">
        <f t="shared" si="209"/>
        <v>#REF!</v>
      </c>
      <c r="OVZ247" s="29" t="e">
        <f t="shared" si="209"/>
        <v>#REF!</v>
      </c>
      <c r="OWA247" s="29" t="e">
        <f t="shared" si="209"/>
        <v>#REF!</v>
      </c>
      <c r="OWB247" s="29" t="e">
        <f t="shared" si="209"/>
        <v>#REF!</v>
      </c>
      <c r="OWC247" s="29" t="e">
        <f t="shared" si="209"/>
        <v>#REF!</v>
      </c>
      <c r="OWD247" s="29" t="e">
        <f t="shared" si="209"/>
        <v>#REF!</v>
      </c>
      <c r="OWE247" s="29" t="e">
        <f t="shared" si="209"/>
        <v>#REF!</v>
      </c>
      <c r="OWF247" s="29" t="e">
        <f t="shared" si="209"/>
        <v>#REF!</v>
      </c>
      <c r="OWG247" s="29" t="e">
        <f t="shared" si="209"/>
        <v>#REF!</v>
      </c>
      <c r="OWH247" s="29" t="e">
        <f t="shared" si="209"/>
        <v>#REF!</v>
      </c>
      <c r="OWI247" s="29" t="e">
        <f t="shared" si="209"/>
        <v>#REF!</v>
      </c>
      <c r="OWJ247" s="29" t="e">
        <f t="shared" si="209"/>
        <v>#REF!</v>
      </c>
      <c r="OWK247" s="29" t="e">
        <f t="shared" si="209"/>
        <v>#REF!</v>
      </c>
      <c r="OWL247" s="29" t="e">
        <f t="shared" si="209"/>
        <v>#REF!</v>
      </c>
      <c r="OWM247" s="29" t="e">
        <f t="shared" si="209"/>
        <v>#REF!</v>
      </c>
      <c r="OWN247" s="29" t="e">
        <f t="shared" si="209"/>
        <v>#REF!</v>
      </c>
      <c r="OWO247" s="29" t="e">
        <f t="shared" si="209"/>
        <v>#REF!</v>
      </c>
      <c r="OWP247" s="29" t="e">
        <f t="shared" si="209"/>
        <v>#REF!</v>
      </c>
      <c r="OWQ247" s="29" t="e">
        <f t="shared" si="209"/>
        <v>#REF!</v>
      </c>
      <c r="OWR247" s="29" t="e">
        <f t="shared" si="209"/>
        <v>#REF!</v>
      </c>
      <c r="OWS247" s="29" t="e">
        <f t="shared" si="209"/>
        <v>#REF!</v>
      </c>
      <c r="OWT247" s="29" t="e">
        <f t="shared" si="209"/>
        <v>#REF!</v>
      </c>
      <c r="OWU247" s="29" t="e">
        <f t="shared" si="209"/>
        <v>#REF!</v>
      </c>
      <c r="OWV247" s="29" t="e">
        <f t="shared" si="209"/>
        <v>#REF!</v>
      </c>
      <c r="OWW247" s="29" t="e">
        <f t="shared" si="209"/>
        <v>#REF!</v>
      </c>
      <c r="OWX247" s="29" t="e">
        <f t="shared" si="209"/>
        <v>#REF!</v>
      </c>
      <c r="OWY247" s="29" t="e">
        <f t="shared" si="209"/>
        <v>#REF!</v>
      </c>
      <c r="OWZ247" s="29" t="e">
        <f t="shared" si="209"/>
        <v>#REF!</v>
      </c>
      <c r="OXA247" s="29" t="e">
        <f t="shared" si="209"/>
        <v>#REF!</v>
      </c>
      <c r="OXB247" s="29" t="e">
        <f t="shared" si="209"/>
        <v>#REF!</v>
      </c>
      <c r="OXC247" s="29" t="e">
        <f t="shared" si="209"/>
        <v>#REF!</v>
      </c>
      <c r="OXD247" s="29" t="e">
        <f t="shared" si="209"/>
        <v>#REF!</v>
      </c>
      <c r="OXE247" s="29" t="e">
        <f t="shared" ref="OXE247:OZP247" si="210">OXI247&amp;OXJ247</f>
        <v>#REF!</v>
      </c>
      <c r="OXF247" s="29" t="e">
        <f t="shared" si="210"/>
        <v>#REF!</v>
      </c>
      <c r="OXG247" s="29" t="e">
        <f t="shared" si="210"/>
        <v>#REF!</v>
      </c>
      <c r="OXH247" s="29" t="e">
        <f t="shared" si="210"/>
        <v>#REF!</v>
      </c>
      <c r="OXI247" s="29" t="e">
        <f t="shared" si="210"/>
        <v>#REF!</v>
      </c>
      <c r="OXJ247" s="29" t="e">
        <f t="shared" si="210"/>
        <v>#REF!</v>
      </c>
      <c r="OXK247" s="29" t="e">
        <f t="shared" si="210"/>
        <v>#REF!</v>
      </c>
      <c r="OXL247" s="29" t="e">
        <f t="shared" si="210"/>
        <v>#REF!</v>
      </c>
      <c r="OXM247" s="29" t="e">
        <f t="shared" si="210"/>
        <v>#REF!</v>
      </c>
      <c r="OXN247" s="29" t="e">
        <f t="shared" si="210"/>
        <v>#REF!</v>
      </c>
      <c r="OXO247" s="29" t="e">
        <f t="shared" si="210"/>
        <v>#REF!</v>
      </c>
      <c r="OXP247" s="29" t="e">
        <f t="shared" si="210"/>
        <v>#REF!</v>
      </c>
      <c r="OXQ247" s="29" t="e">
        <f t="shared" si="210"/>
        <v>#REF!</v>
      </c>
      <c r="OXR247" s="29" t="e">
        <f t="shared" si="210"/>
        <v>#REF!</v>
      </c>
      <c r="OXS247" s="29" t="e">
        <f t="shared" si="210"/>
        <v>#REF!</v>
      </c>
      <c r="OXT247" s="29" t="e">
        <f t="shared" si="210"/>
        <v>#REF!</v>
      </c>
      <c r="OXU247" s="29" t="e">
        <f t="shared" si="210"/>
        <v>#REF!</v>
      </c>
      <c r="OXV247" s="29" t="e">
        <f t="shared" si="210"/>
        <v>#REF!</v>
      </c>
      <c r="OXW247" s="29" t="e">
        <f t="shared" si="210"/>
        <v>#REF!</v>
      </c>
      <c r="OXX247" s="29" t="e">
        <f t="shared" si="210"/>
        <v>#REF!</v>
      </c>
      <c r="OXY247" s="29" t="e">
        <f t="shared" si="210"/>
        <v>#REF!</v>
      </c>
      <c r="OXZ247" s="29" t="e">
        <f t="shared" si="210"/>
        <v>#REF!</v>
      </c>
      <c r="OYA247" s="29" t="e">
        <f t="shared" si="210"/>
        <v>#REF!</v>
      </c>
      <c r="OYB247" s="29" t="e">
        <f t="shared" si="210"/>
        <v>#REF!</v>
      </c>
      <c r="OYC247" s="29" t="e">
        <f t="shared" si="210"/>
        <v>#REF!</v>
      </c>
      <c r="OYD247" s="29" t="e">
        <f t="shared" si="210"/>
        <v>#REF!</v>
      </c>
      <c r="OYE247" s="29" t="e">
        <f t="shared" si="210"/>
        <v>#REF!</v>
      </c>
      <c r="OYF247" s="29" t="e">
        <f t="shared" si="210"/>
        <v>#REF!</v>
      </c>
      <c r="OYG247" s="29" t="e">
        <f t="shared" si="210"/>
        <v>#REF!</v>
      </c>
      <c r="OYH247" s="29" t="e">
        <f t="shared" si="210"/>
        <v>#REF!</v>
      </c>
      <c r="OYI247" s="29" t="e">
        <f t="shared" si="210"/>
        <v>#REF!</v>
      </c>
      <c r="OYJ247" s="29" t="e">
        <f t="shared" si="210"/>
        <v>#REF!</v>
      </c>
      <c r="OYK247" s="29" t="e">
        <f t="shared" si="210"/>
        <v>#REF!</v>
      </c>
      <c r="OYL247" s="29" t="e">
        <f t="shared" si="210"/>
        <v>#REF!</v>
      </c>
      <c r="OYM247" s="29" t="e">
        <f t="shared" si="210"/>
        <v>#REF!</v>
      </c>
      <c r="OYN247" s="29" t="e">
        <f t="shared" si="210"/>
        <v>#REF!</v>
      </c>
      <c r="OYO247" s="29" t="e">
        <f t="shared" si="210"/>
        <v>#REF!</v>
      </c>
      <c r="OYP247" s="29" t="e">
        <f t="shared" si="210"/>
        <v>#REF!</v>
      </c>
      <c r="OYQ247" s="29" t="e">
        <f t="shared" si="210"/>
        <v>#REF!</v>
      </c>
      <c r="OYR247" s="29" t="e">
        <f t="shared" si="210"/>
        <v>#REF!</v>
      </c>
      <c r="OYS247" s="29" t="e">
        <f t="shared" si="210"/>
        <v>#REF!</v>
      </c>
      <c r="OYT247" s="29" t="e">
        <f t="shared" si="210"/>
        <v>#REF!</v>
      </c>
      <c r="OYU247" s="29" t="e">
        <f t="shared" si="210"/>
        <v>#REF!</v>
      </c>
      <c r="OYV247" s="29" t="e">
        <f t="shared" si="210"/>
        <v>#REF!</v>
      </c>
      <c r="OYW247" s="29" t="e">
        <f t="shared" si="210"/>
        <v>#REF!</v>
      </c>
      <c r="OYX247" s="29" t="e">
        <f t="shared" si="210"/>
        <v>#REF!</v>
      </c>
      <c r="OYY247" s="29" t="e">
        <f t="shared" si="210"/>
        <v>#REF!</v>
      </c>
      <c r="OYZ247" s="29" t="e">
        <f t="shared" si="210"/>
        <v>#REF!</v>
      </c>
      <c r="OZA247" s="29" t="e">
        <f t="shared" si="210"/>
        <v>#REF!</v>
      </c>
      <c r="OZB247" s="29" t="e">
        <f t="shared" si="210"/>
        <v>#REF!</v>
      </c>
      <c r="OZC247" s="29" t="e">
        <f t="shared" si="210"/>
        <v>#REF!</v>
      </c>
      <c r="OZD247" s="29" t="e">
        <f t="shared" si="210"/>
        <v>#REF!</v>
      </c>
      <c r="OZE247" s="29" t="e">
        <f t="shared" si="210"/>
        <v>#REF!</v>
      </c>
      <c r="OZF247" s="29" t="e">
        <f t="shared" si="210"/>
        <v>#REF!</v>
      </c>
      <c r="OZG247" s="29" t="e">
        <f t="shared" si="210"/>
        <v>#REF!</v>
      </c>
      <c r="OZH247" s="29" t="e">
        <f t="shared" si="210"/>
        <v>#REF!</v>
      </c>
      <c r="OZI247" s="29" t="e">
        <f t="shared" si="210"/>
        <v>#REF!</v>
      </c>
      <c r="OZJ247" s="29" t="e">
        <f t="shared" si="210"/>
        <v>#REF!</v>
      </c>
      <c r="OZK247" s="29" t="e">
        <f t="shared" si="210"/>
        <v>#REF!</v>
      </c>
      <c r="OZL247" s="29" t="e">
        <f t="shared" si="210"/>
        <v>#REF!</v>
      </c>
      <c r="OZM247" s="29" t="e">
        <f t="shared" si="210"/>
        <v>#REF!</v>
      </c>
      <c r="OZN247" s="29" t="e">
        <f t="shared" si="210"/>
        <v>#REF!</v>
      </c>
      <c r="OZO247" s="29" t="e">
        <f t="shared" si="210"/>
        <v>#REF!</v>
      </c>
      <c r="OZP247" s="29" t="e">
        <f t="shared" si="210"/>
        <v>#REF!</v>
      </c>
      <c r="OZQ247" s="29" t="e">
        <f t="shared" ref="OZQ247:PCB247" si="211">OZU247&amp;OZV247</f>
        <v>#REF!</v>
      </c>
      <c r="OZR247" s="29" t="e">
        <f t="shared" si="211"/>
        <v>#REF!</v>
      </c>
      <c r="OZS247" s="29" t="e">
        <f t="shared" si="211"/>
        <v>#REF!</v>
      </c>
      <c r="OZT247" s="29" t="e">
        <f t="shared" si="211"/>
        <v>#REF!</v>
      </c>
      <c r="OZU247" s="29" t="e">
        <f t="shared" si="211"/>
        <v>#REF!</v>
      </c>
      <c r="OZV247" s="29" t="e">
        <f t="shared" si="211"/>
        <v>#REF!</v>
      </c>
      <c r="OZW247" s="29" t="e">
        <f t="shared" si="211"/>
        <v>#REF!</v>
      </c>
      <c r="OZX247" s="29" t="e">
        <f t="shared" si="211"/>
        <v>#REF!</v>
      </c>
      <c r="OZY247" s="29" t="e">
        <f t="shared" si="211"/>
        <v>#REF!</v>
      </c>
      <c r="OZZ247" s="29" t="e">
        <f t="shared" si="211"/>
        <v>#REF!</v>
      </c>
      <c r="PAA247" s="29" t="e">
        <f t="shared" si="211"/>
        <v>#REF!</v>
      </c>
      <c r="PAB247" s="29" t="e">
        <f t="shared" si="211"/>
        <v>#REF!</v>
      </c>
      <c r="PAC247" s="29" t="e">
        <f t="shared" si="211"/>
        <v>#REF!</v>
      </c>
      <c r="PAD247" s="29" t="e">
        <f t="shared" si="211"/>
        <v>#REF!</v>
      </c>
      <c r="PAE247" s="29" t="e">
        <f t="shared" si="211"/>
        <v>#REF!</v>
      </c>
      <c r="PAF247" s="29" t="e">
        <f t="shared" si="211"/>
        <v>#REF!</v>
      </c>
      <c r="PAG247" s="29" t="e">
        <f t="shared" si="211"/>
        <v>#REF!</v>
      </c>
      <c r="PAH247" s="29" t="e">
        <f t="shared" si="211"/>
        <v>#REF!</v>
      </c>
      <c r="PAI247" s="29" t="e">
        <f t="shared" si="211"/>
        <v>#REF!</v>
      </c>
      <c r="PAJ247" s="29" t="e">
        <f t="shared" si="211"/>
        <v>#REF!</v>
      </c>
      <c r="PAK247" s="29" t="e">
        <f t="shared" si="211"/>
        <v>#REF!</v>
      </c>
      <c r="PAL247" s="29" t="e">
        <f t="shared" si="211"/>
        <v>#REF!</v>
      </c>
      <c r="PAM247" s="29" t="e">
        <f t="shared" si="211"/>
        <v>#REF!</v>
      </c>
      <c r="PAN247" s="29" t="e">
        <f t="shared" si="211"/>
        <v>#REF!</v>
      </c>
      <c r="PAO247" s="29" t="e">
        <f t="shared" si="211"/>
        <v>#REF!</v>
      </c>
      <c r="PAP247" s="29" t="e">
        <f t="shared" si="211"/>
        <v>#REF!</v>
      </c>
      <c r="PAQ247" s="29" t="e">
        <f t="shared" si="211"/>
        <v>#REF!</v>
      </c>
      <c r="PAR247" s="29" t="e">
        <f t="shared" si="211"/>
        <v>#REF!</v>
      </c>
      <c r="PAS247" s="29" t="e">
        <f t="shared" si="211"/>
        <v>#REF!</v>
      </c>
      <c r="PAT247" s="29" t="e">
        <f t="shared" si="211"/>
        <v>#REF!</v>
      </c>
      <c r="PAU247" s="29" t="e">
        <f t="shared" si="211"/>
        <v>#REF!</v>
      </c>
      <c r="PAV247" s="29" t="e">
        <f t="shared" si="211"/>
        <v>#REF!</v>
      </c>
      <c r="PAW247" s="29" t="e">
        <f t="shared" si="211"/>
        <v>#REF!</v>
      </c>
      <c r="PAX247" s="29" t="e">
        <f t="shared" si="211"/>
        <v>#REF!</v>
      </c>
      <c r="PAY247" s="29" t="e">
        <f t="shared" si="211"/>
        <v>#REF!</v>
      </c>
      <c r="PAZ247" s="29" t="e">
        <f t="shared" si="211"/>
        <v>#REF!</v>
      </c>
      <c r="PBA247" s="29" t="e">
        <f t="shared" si="211"/>
        <v>#REF!</v>
      </c>
      <c r="PBB247" s="29" t="e">
        <f t="shared" si="211"/>
        <v>#REF!</v>
      </c>
      <c r="PBC247" s="29" t="e">
        <f t="shared" si="211"/>
        <v>#REF!</v>
      </c>
      <c r="PBD247" s="29" t="e">
        <f t="shared" si="211"/>
        <v>#REF!</v>
      </c>
      <c r="PBE247" s="29" t="e">
        <f t="shared" si="211"/>
        <v>#REF!</v>
      </c>
      <c r="PBF247" s="29" t="e">
        <f t="shared" si="211"/>
        <v>#REF!</v>
      </c>
      <c r="PBG247" s="29" t="e">
        <f t="shared" si="211"/>
        <v>#REF!</v>
      </c>
      <c r="PBH247" s="29" t="e">
        <f t="shared" si="211"/>
        <v>#REF!</v>
      </c>
      <c r="PBI247" s="29" t="e">
        <f t="shared" si="211"/>
        <v>#REF!</v>
      </c>
      <c r="PBJ247" s="29" t="e">
        <f t="shared" si="211"/>
        <v>#REF!</v>
      </c>
      <c r="PBK247" s="29" t="e">
        <f t="shared" si="211"/>
        <v>#REF!</v>
      </c>
      <c r="PBL247" s="29" t="e">
        <f t="shared" si="211"/>
        <v>#REF!</v>
      </c>
      <c r="PBM247" s="29" t="e">
        <f t="shared" si="211"/>
        <v>#REF!</v>
      </c>
      <c r="PBN247" s="29" t="e">
        <f t="shared" si="211"/>
        <v>#REF!</v>
      </c>
      <c r="PBO247" s="29" t="e">
        <f t="shared" si="211"/>
        <v>#REF!</v>
      </c>
      <c r="PBP247" s="29" t="e">
        <f t="shared" si="211"/>
        <v>#REF!</v>
      </c>
      <c r="PBQ247" s="29" t="e">
        <f t="shared" si="211"/>
        <v>#REF!</v>
      </c>
      <c r="PBR247" s="29" t="e">
        <f t="shared" si="211"/>
        <v>#REF!</v>
      </c>
      <c r="PBS247" s="29" t="e">
        <f t="shared" si="211"/>
        <v>#REF!</v>
      </c>
      <c r="PBT247" s="29" t="e">
        <f t="shared" si="211"/>
        <v>#REF!</v>
      </c>
      <c r="PBU247" s="29" t="e">
        <f t="shared" si="211"/>
        <v>#REF!</v>
      </c>
      <c r="PBV247" s="29" t="e">
        <f t="shared" si="211"/>
        <v>#REF!</v>
      </c>
      <c r="PBW247" s="29" t="e">
        <f t="shared" si="211"/>
        <v>#REF!</v>
      </c>
      <c r="PBX247" s="29" t="e">
        <f t="shared" si="211"/>
        <v>#REF!</v>
      </c>
      <c r="PBY247" s="29" t="e">
        <f t="shared" si="211"/>
        <v>#REF!</v>
      </c>
      <c r="PBZ247" s="29" t="e">
        <f t="shared" si="211"/>
        <v>#REF!</v>
      </c>
      <c r="PCA247" s="29" t="e">
        <f t="shared" si="211"/>
        <v>#REF!</v>
      </c>
      <c r="PCB247" s="29" t="e">
        <f t="shared" si="211"/>
        <v>#REF!</v>
      </c>
      <c r="PCC247" s="29" t="e">
        <f t="shared" ref="PCC247:PEN247" si="212">PCG247&amp;PCH247</f>
        <v>#REF!</v>
      </c>
      <c r="PCD247" s="29" t="e">
        <f t="shared" si="212"/>
        <v>#REF!</v>
      </c>
      <c r="PCE247" s="29" t="e">
        <f t="shared" si="212"/>
        <v>#REF!</v>
      </c>
      <c r="PCF247" s="29" t="e">
        <f t="shared" si="212"/>
        <v>#REF!</v>
      </c>
      <c r="PCG247" s="29" t="e">
        <f t="shared" si="212"/>
        <v>#REF!</v>
      </c>
      <c r="PCH247" s="29" t="e">
        <f t="shared" si="212"/>
        <v>#REF!</v>
      </c>
      <c r="PCI247" s="29" t="e">
        <f t="shared" si="212"/>
        <v>#REF!</v>
      </c>
      <c r="PCJ247" s="29" t="e">
        <f t="shared" si="212"/>
        <v>#REF!</v>
      </c>
      <c r="PCK247" s="29" t="e">
        <f t="shared" si="212"/>
        <v>#REF!</v>
      </c>
      <c r="PCL247" s="29" t="e">
        <f t="shared" si="212"/>
        <v>#REF!</v>
      </c>
      <c r="PCM247" s="29" t="e">
        <f t="shared" si="212"/>
        <v>#REF!</v>
      </c>
      <c r="PCN247" s="29" t="e">
        <f t="shared" si="212"/>
        <v>#REF!</v>
      </c>
      <c r="PCO247" s="29" t="e">
        <f t="shared" si="212"/>
        <v>#REF!</v>
      </c>
      <c r="PCP247" s="29" t="e">
        <f t="shared" si="212"/>
        <v>#REF!</v>
      </c>
      <c r="PCQ247" s="29" t="e">
        <f t="shared" si="212"/>
        <v>#REF!</v>
      </c>
      <c r="PCR247" s="29" t="e">
        <f t="shared" si="212"/>
        <v>#REF!</v>
      </c>
      <c r="PCS247" s="29" t="e">
        <f t="shared" si="212"/>
        <v>#REF!</v>
      </c>
      <c r="PCT247" s="29" t="e">
        <f t="shared" si="212"/>
        <v>#REF!</v>
      </c>
      <c r="PCU247" s="29" t="e">
        <f t="shared" si="212"/>
        <v>#REF!</v>
      </c>
      <c r="PCV247" s="29" t="e">
        <f t="shared" si="212"/>
        <v>#REF!</v>
      </c>
      <c r="PCW247" s="29" t="e">
        <f t="shared" si="212"/>
        <v>#REF!</v>
      </c>
      <c r="PCX247" s="29" t="e">
        <f t="shared" si="212"/>
        <v>#REF!</v>
      </c>
      <c r="PCY247" s="29" t="e">
        <f t="shared" si="212"/>
        <v>#REF!</v>
      </c>
      <c r="PCZ247" s="29" t="e">
        <f t="shared" si="212"/>
        <v>#REF!</v>
      </c>
      <c r="PDA247" s="29" t="e">
        <f t="shared" si="212"/>
        <v>#REF!</v>
      </c>
      <c r="PDB247" s="29" t="e">
        <f t="shared" si="212"/>
        <v>#REF!</v>
      </c>
      <c r="PDC247" s="29" t="e">
        <f t="shared" si="212"/>
        <v>#REF!</v>
      </c>
      <c r="PDD247" s="29" t="e">
        <f t="shared" si="212"/>
        <v>#REF!</v>
      </c>
      <c r="PDE247" s="29" t="e">
        <f t="shared" si="212"/>
        <v>#REF!</v>
      </c>
      <c r="PDF247" s="29" t="e">
        <f t="shared" si="212"/>
        <v>#REF!</v>
      </c>
      <c r="PDG247" s="29" t="e">
        <f t="shared" si="212"/>
        <v>#REF!</v>
      </c>
      <c r="PDH247" s="29" t="e">
        <f t="shared" si="212"/>
        <v>#REF!</v>
      </c>
      <c r="PDI247" s="29" t="e">
        <f t="shared" si="212"/>
        <v>#REF!</v>
      </c>
      <c r="PDJ247" s="29" t="e">
        <f t="shared" si="212"/>
        <v>#REF!</v>
      </c>
      <c r="PDK247" s="29" t="e">
        <f t="shared" si="212"/>
        <v>#REF!</v>
      </c>
      <c r="PDL247" s="29" t="e">
        <f t="shared" si="212"/>
        <v>#REF!</v>
      </c>
      <c r="PDM247" s="29" t="e">
        <f t="shared" si="212"/>
        <v>#REF!</v>
      </c>
      <c r="PDN247" s="29" t="e">
        <f t="shared" si="212"/>
        <v>#REF!</v>
      </c>
      <c r="PDO247" s="29" t="e">
        <f t="shared" si="212"/>
        <v>#REF!</v>
      </c>
      <c r="PDP247" s="29" t="e">
        <f t="shared" si="212"/>
        <v>#REF!</v>
      </c>
      <c r="PDQ247" s="29" t="e">
        <f t="shared" si="212"/>
        <v>#REF!</v>
      </c>
      <c r="PDR247" s="29" t="e">
        <f t="shared" si="212"/>
        <v>#REF!</v>
      </c>
      <c r="PDS247" s="29" t="e">
        <f t="shared" si="212"/>
        <v>#REF!</v>
      </c>
      <c r="PDT247" s="29" t="e">
        <f t="shared" si="212"/>
        <v>#REF!</v>
      </c>
      <c r="PDU247" s="29" t="e">
        <f t="shared" si="212"/>
        <v>#REF!</v>
      </c>
      <c r="PDV247" s="29" t="e">
        <f t="shared" si="212"/>
        <v>#REF!</v>
      </c>
      <c r="PDW247" s="29" t="e">
        <f t="shared" si="212"/>
        <v>#REF!</v>
      </c>
      <c r="PDX247" s="29" t="e">
        <f t="shared" si="212"/>
        <v>#REF!</v>
      </c>
      <c r="PDY247" s="29" t="e">
        <f t="shared" si="212"/>
        <v>#REF!</v>
      </c>
      <c r="PDZ247" s="29" t="e">
        <f t="shared" si="212"/>
        <v>#REF!</v>
      </c>
      <c r="PEA247" s="29" t="e">
        <f t="shared" si="212"/>
        <v>#REF!</v>
      </c>
      <c r="PEB247" s="29" t="e">
        <f t="shared" si="212"/>
        <v>#REF!</v>
      </c>
      <c r="PEC247" s="29" t="e">
        <f t="shared" si="212"/>
        <v>#REF!</v>
      </c>
      <c r="PED247" s="29" t="e">
        <f t="shared" si="212"/>
        <v>#REF!</v>
      </c>
      <c r="PEE247" s="29" t="e">
        <f t="shared" si="212"/>
        <v>#REF!</v>
      </c>
      <c r="PEF247" s="29" t="e">
        <f t="shared" si="212"/>
        <v>#REF!</v>
      </c>
      <c r="PEG247" s="29" t="e">
        <f t="shared" si="212"/>
        <v>#REF!</v>
      </c>
      <c r="PEH247" s="29" t="e">
        <f t="shared" si="212"/>
        <v>#REF!</v>
      </c>
      <c r="PEI247" s="29" t="e">
        <f t="shared" si="212"/>
        <v>#REF!</v>
      </c>
      <c r="PEJ247" s="29" t="e">
        <f t="shared" si="212"/>
        <v>#REF!</v>
      </c>
      <c r="PEK247" s="29" t="e">
        <f t="shared" si="212"/>
        <v>#REF!</v>
      </c>
      <c r="PEL247" s="29" t="e">
        <f t="shared" si="212"/>
        <v>#REF!</v>
      </c>
      <c r="PEM247" s="29" t="e">
        <f t="shared" si="212"/>
        <v>#REF!</v>
      </c>
      <c r="PEN247" s="29" t="e">
        <f t="shared" si="212"/>
        <v>#REF!</v>
      </c>
      <c r="PEO247" s="29" t="e">
        <f t="shared" ref="PEO247:PGZ247" si="213">PES247&amp;PET247</f>
        <v>#REF!</v>
      </c>
      <c r="PEP247" s="29" t="e">
        <f t="shared" si="213"/>
        <v>#REF!</v>
      </c>
      <c r="PEQ247" s="29" t="e">
        <f t="shared" si="213"/>
        <v>#REF!</v>
      </c>
      <c r="PER247" s="29" t="e">
        <f t="shared" si="213"/>
        <v>#REF!</v>
      </c>
      <c r="PES247" s="29" t="e">
        <f t="shared" si="213"/>
        <v>#REF!</v>
      </c>
      <c r="PET247" s="29" t="e">
        <f t="shared" si="213"/>
        <v>#REF!</v>
      </c>
      <c r="PEU247" s="29" t="e">
        <f t="shared" si="213"/>
        <v>#REF!</v>
      </c>
      <c r="PEV247" s="29" t="e">
        <f t="shared" si="213"/>
        <v>#REF!</v>
      </c>
      <c r="PEW247" s="29" t="e">
        <f t="shared" si="213"/>
        <v>#REF!</v>
      </c>
      <c r="PEX247" s="29" t="e">
        <f t="shared" si="213"/>
        <v>#REF!</v>
      </c>
      <c r="PEY247" s="29" t="e">
        <f t="shared" si="213"/>
        <v>#REF!</v>
      </c>
      <c r="PEZ247" s="29" t="e">
        <f t="shared" si="213"/>
        <v>#REF!</v>
      </c>
      <c r="PFA247" s="29" t="e">
        <f t="shared" si="213"/>
        <v>#REF!</v>
      </c>
      <c r="PFB247" s="29" t="e">
        <f t="shared" si="213"/>
        <v>#REF!</v>
      </c>
      <c r="PFC247" s="29" t="e">
        <f t="shared" si="213"/>
        <v>#REF!</v>
      </c>
      <c r="PFD247" s="29" t="e">
        <f t="shared" si="213"/>
        <v>#REF!</v>
      </c>
      <c r="PFE247" s="29" t="e">
        <f t="shared" si="213"/>
        <v>#REF!</v>
      </c>
      <c r="PFF247" s="29" t="e">
        <f t="shared" si="213"/>
        <v>#REF!</v>
      </c>
      <c r="PFG247" s="29" t="e">
        <f t="shared" si="213"/>
        <v>#REF!</v>
      </c>
      <c r="PFH247" s="29" t="e">
        <f t="shared" si="213"/>
        <v>#REF!</v>
      </c>
      <c r="PFI247" s="29" t="e">
        <f t="shared" si="213"/>
        <v>#REF!</v>
      </c>
      <c r="PFJ247" s="29" t="e">
        <f t="shared" si="213"/>
        <v>#REF!</v>
      </c>
      <c r="PFK247" s="29" t="e">
        <f t="shared" si="213"/>
        <v>#REF!</v>
      </c>
      <c r="PFL247" s="29" t="e">
        <f t="shared" si="213"/>
        <v>#REF!</v>
      </c>
      <c r="PFM247" s="29" t="e">
        <f t="shared" si="213"/>
        <v>#REF!</v>
      </c>
      <c r="PFN247" s="29" t="e">
        <f t="shared" si="213"/>
        <v>#REF!</v>
      </c>
      <c r="PFO247" s="29" t="e">
        <f t="shared" si="213"/>
        <v>#REF!</v>
      </c>
      <c r="PFP247" s="29" t="e">
        <f t="shared" si="213"/>
        <v>#REF!</v>
      </c>
      <c r="PFQ247" s="29" t="e">
        <f t="shared" si="213"/>
        <v>#REF!</v>
      </c>
      <c r="PFR247" s="29" t="e">
        <f t="shared" si="213"/>
        <v>#REF!</v>
      </c>
      <c r="PFS247" s="29" t="e">
        <f t="shared" si="213"/>
        <v>#REF!</v>
      </c>
      <c r="PFT247" s="29" t="e">
        <f t="shared" si="213"/>
        <v>#REF!</v>
      </c>
      <c r="PFU247" s="29" t="e">
        <f t="shared" si="213"/>
        <v>#REF!</v>
      </c>
      <c r="PFV247" s="29" t="e">
        <f t="shared" si="213"/>
        <v>#REF!</v>
      </c>
      <c r="PFW247" s="29" t="e">
        <f t="shared" si="213"/>
        <v>#REF!</v>
      </c>
      <c r="PFX247" s="29" t="e">
        <f t="shared" si="213"/>
        <v>#REF!</v>
      </c>
      <c r="PFY247" s="29" t="e">
        <f t="shared" si="213"/>
        <v>#REF!</v>
      </c>
      <c r="PFZ247" s="29" t="e">
        <f t="shared" si="213"/>
        <v>#REF!</v>
      </c>
      <c r="PGA247" s="29" t="e">
        <f t="shared" si="213"/>
        <v>#REF!</v>
      </c>
      <c r="PGB247" s="29" t="e">
        <f t="shared" si="213"/>
        <v>#REF!</v>
      </c>
      <c r="PGC247" s="29" t="e">
        <f t="shared" si="213"/>
        <v>#REF!</v>
      </c>
      <c r="PGD247" s="29" t="e">
        <f t="shared" si="213"/>
        <v>#REF!</v>
      </c>
      <c r="PGE247" s="29" t="e">
        <f t="shared" si="213"/>
        <v>#REF!</v>
      </c>
      <c r="PGF247" s="29" t="e">
        <f t="shared" si="213"/>
        <v>#REF!</v>
      </c>
      <c r="PGG247" s="29" t="e">
        <f t="shared" si="213"/>
        <v>#REF!</v>
      </c>
      <c r="PGH247" s="29" t="e">
        <f t="shared" si="213"/>
        <v>#REF!</v>
      </c>
      <c r="PGI247" s="29" t="e">
        <f t="shared" si="213"/>
        <v>#REF!</v>
      </c>
      <c r="PGJ247" s="29" t="e">
        <f t="shared" si="213"/>
        <v>#REF!</v>
      </c>
      <c r="PGK247" s="29" t="e">
        <f t="shared" si="213"/>
        <v>#REF!</v>
      </c>
      <c r="PGL247" s="29" t="e">
        <f t="shared" si="213"/>
        <v>#REF!</v>
      </c>
      <c r="PGM247" s="29" t="e">
        <f t="shared" si="213"/>
        <v>#REF!</v>
      </c>
      <c r="PGN247" s="29" t="e">
        <f t="shared" si="213"/>
        <v>#REF!</v>
      </c>
      <c r="PGO247" s="29" t="e">
        <f t="shared" si="213"/>
        <v>#REF!</v>
      </c>
      <c r="PGP247" s="29" t="e">
        <f t="shared" si="213"/>
        <v>#REF!</v>
      </c>
      <c r="PGQ247" s="29" t="e">
        <f t="shared" si="213"/>
        <v>#REF!</v>
      </c>
      <c r="PGR247" s="29" t="e">
        <f t="shared" si="213"/>
        <v>#REF!</v>
      </c>
      <c r="PGS247" s="29" t="e">
        <f t="shared" si="213"/>
        <v>#REF!</v>
      </c>
      <c r="PGT247" s="29" t="e">
        <f t="shared" si="213"/>
        <v>#REF!</v>
      </c>
      <c r="PGU247" s="29" t="e">
        <f t="shared" si="213"/>
        <v>#REF!</v>
      </c>
      <c r="PGV247" s="29" t="e">
        <f t="shared" si="213"/>
        <v>#REF!</v>
      </c>
      <c r="PGW247" s="29" t="e">
        <f t="shared" si="213"/>
        <v>#REF!</v>
      </c>
      <c r="PGX247" s="29" t="e">
        <f t="shared" si="213"/>
        <v>#REF!</v>
      </c>
      <c r="PGY247" s="29" t="e">
        <f t="shared" si="213"/>
        <v>#REF!</v>
      </c>
      <c r="PGZ247" s="29" t="e">
        <f t="shared" si="213"/>
        <v>#REF!</v>
      </c>
      <c r="PHA247" s="29" t="e">
        <f t="shared" ref="PHA247:PJL247" si="214">PHE247&amp;PHF247</f>
        <v>#REF!</v>
      </c>
      <c r="PHB247" s="29" t="e">
        <f t="shared" si="214"/>
        <v>#REF!</v>
      </c>
      <c r="PHC247" s="29" t="e">
        <f t="shared" si="214"/>
        <v>#REF!</v>
      </c>
      <c r="PHD247" s="29" t="e">
        <f t="shared" si="214"/>
        <v>#REF!</v>
      </c>
      <c r="PHE247" s="29" t="e">
        <f t="shared" si="214"/>
        <v>#REF!</v>
      </c>
      <c r="PHF247" s="29" t="e">
        <f t="shared" si="214"/>
        <v>#REF!</v>
      </c>
      <c r="PHG247" s="29" t="e">
        <f t="shared" si="214"/>
        <v>#REF!</v>
      </c>
      <c r="PHH247" s="29" t="e">
        <f t="shared" si="214"/>
        <v>#REF!</v>
      </c>
      <c r="PHI247" s="29" t="e">
        <f t="shared" si="214"/>
        <v>#REF!</v>
      </c>
      <c r="PHJ247" s="29" t="e">
        <f t="shared" si="214"/>
        <v>#REF!</v>
      </c>
      <c r="PHK247" s="29" t="e">
        <f t="shared" si="214"/>
        <v>#REF!</v>
      </c>
      <c r="PHL247" s="29" t="e">
        <f t="shared" si="214"/>
        <v>#REF!</v>
      </c>
      <c r="PHM247" s="29" t="e">
        <f t="shared" si="214"/>
        <v>#REF!</v>
      </c>
      <c r="PHN247" s="29" t="e">
        <f t="shared" si="214"/>
        <v>#REF!</v>
      </c>
      <c r="PHO247" s="29" t="e">
        <f t="shared" si="214"/>
        <v>#REF!</v>
      </c>
      <c r="PHP247" s="29" t="e">
        <f t="shared" si="214"/>
        <v>#REF!</v>
      </c>
      <c r="PHQ247" s="29" t="e">
        <f t="shared" si="214"/>
        <v>#REF!</v>
      </c>
      <c r="PHR247" s="29" t="e">
        <f t="shared" si="214"/>
        <v>#REF!</v>
      </c>
      <c r="PHS247" s="29" t="e">
        <f t="shared" si="214"/>
        <v>#REF!</v>
      </c>
      <c r="PHT247" s="29" t="e">
        <f t="shared" si="214"/>
        <v>#REF!</v>
      </c>
      <c r="PHU247" s="29" t="e">
        <f t="shared" si="214"/>
        <v>#REF!</v>
      </c>
      <c r="PHV247" s="29" t="e">
        <f t="shared" si="214"/>
        <v>#REF!</v>
      </c>
      <c r="PHW247" s="29" t="e">
        <f t="shared" si="214"/>
        <v>#REF!</v>
      </c>
      <c r="PHX247" s="29" t="e">
        <f t="shared" si="214"/>
        <v>#REF!</v>
      </c>
      <c r="PHY247" s="29" t="e">
        <f t="shared" si="214"/>
        <v>#REF!</v>
      </c>
      <c r="PHZ247" s="29" t="e">
        <f t="shared" si="214"/>
        <v>#REF!</v>
      </c>
      <c r="PIA247" s="29" t="e">
        <f t="shared" si="214"/>
        <v>#REF!</v>
      </c>
      <c r="PIB247" s="29" t="e">
        <f t="shared" si="214"/>
        <v>#REF!</v>
      </c>
      <c r="PIC247" s="29" t="e">
        <f t="shared" si="214"/>
        <v>#REF!</v>
      </c>
      <c r="PID247" s="29" t="e">
        <f t="shared" si="214"/>
        <v>#REF!</v>
      </c>
      <c r="PIE247" s="29" t="e">
        <f t="shared" si="214"/>
        <v>#REF!</v>
      </c>
      <c r="PIF247" s="29" t="e">
        <f t="shared" si="214"/>
        <v>#REF!</v>
      </c>
      <c r="PIG247" s="29" t="e">
        <f t="shared" si="214"/>
        <v>#REF!</v>
      </c>
      <c r="PIH247" s="29" t="e">
        <f t="shared" si="214"/>
        <v>#REF!</v>
      </c>
      <c r="PII247" s="29" t="e">
        <f t="shared" si="214"/>
        <v>#REF!</v>
      </c>
      <c r="PIJ247" s="29" t="e">
        <f t="shared" si="214"/>
        <v>#REF!</v>
      </c>
      <c r="PIK247" s="29" t="e">
        <f t="shared" si="214"/>
        <v>#REF!</v>
      </c>
      <c r="PIL247" s="29" t="e">
        <f t="shared" si="214"/>
        <v>#REF!</v>
      </c>
      <c r="PIM247" s="29" t="e">
        <f t="shared" si="214"/>
        <v>#REF!</v>
      </c>
      <c r="PIN247" s="29" t="e">
        <f t="shared" si="214"/>
        <v>#REF!</v>
      </c>
      <c r="PIO247" s="29" t="e">
        <f t="shared" si="214"/>
        <v>#REF!</v>
      </c>
      <c r="PIP247" s="29" t="e">
        <f t="shared" si="214"/>
        <v>#REF!</v>
      </c>
      <c r="PIQ247" s="29" t="e">
        <f t="shared" si="214"/>
        <v>#REF!</v>
      </c>
      <c r="PIR247" s="29" t="e">
        <f t="shared" si="214"/>
        <v>#REF!</v>
      </c>
      <c r="PIS247" s="29" t="e">
        <f t="shared" si="214"/>
        <v>#REF!</v>
      </c>
      <c r="PIT247" s="29" t="e">
        <f t="shared" si="214"/>
        <v>#REF!</v>
      </c>
      <c r="PIU247" s="29" t="e">
        <f t="shared" si="214"/>
        <v>#REF!</v>
      </c>
      <c r="PIV247" s="29" t="e">
        <f t="shared" si="214"/>
        <v>#REF!</v>
      </c>
      <c r="PIW247" s="29" t="e">
        <f t="shared" si="214"/>
        <v>#REF!</v>
      </c>
      <c r="PIX247" s="29" t="e">
        <f t="shared" si="214"/>
        <v>#REF!</v>
      </c>
      <c r="PIY247" s="29" t="e">
        <f t="shared" si="214"/>
        <v>#REF!</v>
      </c>
      <c r="PIZ247" s="29" t="e">
        <f t="shared" si="214"/>
        <v>#REF!</v>
      </c>
      <c r="PJA247" s="29" t="e">
        <f t="shared" si="214"/>
        <v>#REF!</v>
      </c>
      <c r="PJB247" s="29" t="e">
        <f t="shared" si="214"/>
        <v>#REF!</v>
      </c>
      <c r="PJC247" s="29" t="e">
        <f t="shared" si="214"/>
        <v>#REF!</v>
      </c>
      <c r="PJD247" s="29" t="e">
        <f t="shared" si="214"/>
        <v>#REF!</v>
      </c>
      <c r="PJE247" s="29" t="e">
        <f t="shared" si="214"/>
        <v>#REF!</v>
      </c>
      <c r="PJF247" s="29" t="e">
        <f t="shared" si="214"/>
        <v>#REF!</v>
      </c>
      <c r="PJG247" s="29" t="e">
        <f t="shared" si="214"/>
        <v>#REF!</v>
      </c>
      <c r="PJH247" s="29" t="e">
        <f t="shared" si="214"/>
        <v>#REF!</v>
      </c>
      <c r="PJI247" s="29" t="e">
        <f t="shared" si="214"/>
        <v>#REF!</v>
      </c>
      <c r="PJJ247" s="29" t="e">
        <f t="shared" si="214"/>
        <v>#REF!</v>
      </c>
      <c r="PJK247" s="29" t="e">
        <f t="shared" si="214"/>
        <v>#REF!</v>
      </c>
      <c r="PJL247" s="29" t="e">
        <f t="shared" si="214"/>
        <v>#REF!</v>
      </c>
      <c r="PJM247" s="29" t="e">
        <f t="shared" ref="PJM247:PLX247" si="215">PJQ247&amp;PJR247</f>
        <v>#REF!</v>
      </c>
      <c r="PJN247" s="29" t="e">
        <f t="shared" si="215"/>
        <v>#REF!</v>
      </c>
      <c r="PJO247" s="29" t="e">
        <f t="shared" si="215"/>
        <v>#REF!</v>
      </c>
      <c r="PJP247" s="29" t="e">
        <f t="shared" si="215"/>
        <v>#REF!</v>
      </c>
      <c r="PJQ247" s="29" t="e">
        <f t="shared" si="215"/>
        <v>#REF!</v>
      </c>
      <c r="PJR247" s="29" t="e">
        <f t="shared" si="215"/>
        <v>#REF!</v>
      </c>
      <c r="PJS247" s="29" t="e">
        <f t="shared" si="215"/>
        <v>#REF!</v>
      </c>
      <c r="PJT247" s="29" t="e">
        <f t="shared" si="215"/>
        <v>#REF!</v>
      </c>
      <c r="PJU247" s="29" t="e">
        <f t="shared" si="215"/>
        <v>#REF!</v>
      </c>
      <c r="PJV247" s="29" t="e">
        <f t="shared" si="215"/>
        <v>#REF!</v>
      </c>
      <c r="PJW247" s="29" t="e">
        <f t="shared" si="215"/>
        <v>#REF!</v>
      </c>
      <c r="PJX247" s="29" t="e">
        <f t="shared" si="215"/>
        <v>#REF!</v>
      </c>
      <c r="PJY247" s="29" t="e">
        <f t="shared" si="215"/>
        <v>#REF!</v>
      </c>
      <c r="PJZ247" s="29" t="e">
        <f t="shared" si="215"/>
        <v>#REF!</v>
      </c>
      <c r="PKA247" s="29" t="e">
        <f t="shared" si="215"/>
        <v>#REF!</v>
      </c>
      <c r="PKB247" s="29" t="e">
        <f t="shared" si="215"/>
        <v>#REF!</v>
      </c>
      <c r="PKC247" s="29" t="e">
        <f t="shared" si="215"/>
        <v>#REF!</v>
      </c>
      <c r="PKD247" s="29" t="e">
        <f t="shared" si="215"/>
        <v>#REF!</v>
      </c>
      <c r="PKE247" s="29" t="e">
        <f t="shared" si="215"/>
        <v>#REF!</v>
      </c>
      <c r="PKF247" s="29" t="e">
        <f t="shared" si="215"/>
        <v>#REF!</v>
      </c>
      <c r="PKG247" s="29" t="e">
        <f t="shared" si="215"/>
        <v>#REF!</v>
      </c>
      <c r="PKH247" s="29" t="e">
        <f t="shared" si="215"/>
        <v>#REF!</v>
      </c>
      <c r="PKI247" s="29" t="e">
        <f t="shared" si="215"/>
        <v>#REF!</v>
      </c>
      <c r="PKJ247" s="29" t="e">
        <f t="shared" si="215"/>
        <v>#REF!</v>
      </c>
      <c r="PKK247" s="29" t="e">
        <f t="shared" si="215"/>
        <v>#REF!</v>
      </c>
      <c r="PKL247" s="29" t="e">
        <f t="shared" si="215"/>
        <v>#REF!</v>
      </c>
      <c r="PKM247" s="29" t="e">
        <f t="shared" si="215"/>
        <v>#REF!</v>
      </c>
      <c r="PKN247" s="29" t="e">
        <f t="shared" si="215"/>
        <v>#REF!</v>
      </c>
      <c r="PKO247" s="29" t="e">
        <f t="shared" si="215"/>
        <v>#REF!</v>
      </c>
      <c r="PKP247" s="29" t="e">
        <f t="shared" si="215"/>
        <v>#REF!</v>
      </c>
      <c r="PKQ247" s="29" t="e">
        <f t="shared" si="215"/>
        <v>#REF!</v>
      </c>
      <c r="PKR247" s="29" t="e">
        <f t="shared" si="215"/>
        <v>#REF!</v>
      </c>
      <c r="PKS247" s="29" t="e">
        <f t="shared" si="215"/>
        <v>#REF!</v>
      </c>
      <c r="PKT247" s="29" t="e">
        <f t="shared" si="215"/>
        <v>#REF!</v>
      </c>
      <c r="PKU247" s="29" t="e">
        <f t="shared" si="215"/>
        <v>#REF!</v>
      </c>
      <c r="PKV247" s="29" t="e">
        <f t="shared" si="215"/>
        <v>#REF!</v>
      </c>
      <c r="PKW247" s="29" t="e">
        <f t="shared" si="215"/>
        <v>#REF!</v>
      </c>
      <c r="PKX247" s="29" t="e">
        <f t="shared" si="215"/>
        <v>#REF!</v>
      </c>
      <c r="PKY247" s="29" t="e">
        <f t="shared" si="215"/>
        <v>#REF!</v>
      </c>
      <c r="PKZ247" s="29" t="e">
        <f t="shared" si="215"/>
        <v>#REF!</v>
      </c>
      <c r="PLA247" s="29" t="e">
        <f t="shared" si="215"/>
        <v>#REF!</v>
      </c>
      <c r="PLB247" s="29" t="e">
        <f t="shared" si="215"/>
        <v>#REF!</v>
      </c>
      <c r="PLC247" s="29" t="e">
        <f t="shared" si="215"/>
        <v>#REF!</v>
      </c>
      <c r="PLD247" s="29" t="e">
        <f t="shared" si="215"/>
        <v>#REF!</v>
      </c>
      <c r="PLE247" s="29" t="e">
        <f t="shared" si="215"/>
        <v>#REF!</v>
      </c>
      <c r="PLF247" s="29" t="e">
        <f t="shared" si="215"/>
        <v>#REF!</v>
      </c>
      <c r="PLG247" s="29" t="e">
        <f t="shared" si="215"/>
        <v>#REF!</v>
      </c>
      <c r="PLH247" s="29" t="e">
        <f t="shared" si="215"/>
        <v>#REF!</v>
      </c>
      <c r="PLI247" s="29" t="e">
        <f t="shared" si="215"/>
        <v>#REF!</v>
      </c>
      <c r="PLJ247" s="29" t="e">
        <f t="shared" si="215"/>
        <v>#REF!</v>
      </c>
      <c r="PLK247" s="29" t="e">
        <f t="shared" si="215"/>
        <v>#REF!</v>
      </c>
      <c r="PLL247" s="29" t="e">
        <f t="shared" si="215"/>
        <v>#REF!</v>
      </c>
      <c r="PLM247" s="29" t="e">
        <f t="shared" si="215"/>
        <v>#REF!</v>
      </c>
      <c r="PLN247" s="29" t="e">
        <f t="shared" si="215"/>
        <v>#REF!</v>
      </c>
      <c r="PLO247" s="29" t="e">
        <f t="shared" si="215"/>
        <v>#REF!</v>
      </c>
      <c r="PLP247" s="29" t="e">
        <f t="shared" si="215"/>
        <v>#REF!</v>
      </c>
      <c r="PLQ247" s="29" t="e">
        <f t="shared" si="215"/>
        <v>#REF!</v>
      </c>
      <c r="PLR247" s="29" t="e">
        <f t="shared" si="215"/>
        <v>#REF!</v>
      </c>
      <c r="PLS247" s="29" t="e">
        <f t="shared" si="215"/>
        <v>#REF!</v>
      </c>
      <c r="PLT247" s="29" t="e">
        <f t="shared" si="215"/>
        <v>#REF!</v>
      </c>
      <c r="PLU247" s="29" t="e">
        <f t="shared" si="215"/>
        <v>#REF!</v>
      </c>
      <c r="PLV247" s="29" t="e">
        <f t="shared" si="215"/>
        <v>#REF!</v>
      </c>
      <c r="PLW247" s="29" t="e">
        <f t="shared" si="215"/>
        <v>#REF!</v>
      </c>
      <c r="PLX247" s="29" t="e">
        <f t="shared" si="215"/>
        <v>#REF!</v>
      </c>
      <c r="PLY247" s="29" t="e">
        <f t="shared" ref="PLY247:POJ247" si="216">PMC247&amp;PMD247</f>
        <v>#REF!</v>
      </c>
      <c r="PLZ247" s="29" t="e">
        <f t="shared" si="216"/>
        <v>#REF!</v>
      </c>
      <c r="PMA247" s="29" t="e">
        <f t="shared" si="216"/>
        <v>#REF!</v>
      </c>
      <c r="PMB247" s="29" t="e">
        <f t="shared" si="216"/>
        <v>#REF!</v>
      </c>
      <c r="PMC247" s="29" t="e">
        <f t="shared" si="216"/>
        <v>#REF!</v>
      </c>
      <c r="PMD247" s="29" t="e">
        <f t="shared" si="216"/>
        <v>#REF!</v>
      </c>
      <c r="PME247" s="29" t="e">
        <f t="shared" si="216"/>
        <v>#REF!</v>
      </c>
      <c r="PMF247" s="29" t="e">
        <f t="shared" si="216"/>
        <v>#REF!</v>
      </c>
      <c r="PMG247" s="29" t="e">
        <f t="shared" si="216"/>
        <v>#REF!</v>
      </c>
      <c r="PMH247" s="29" t="e">
        <f t="shared" si="216"/>
        <v>#REF!</v>
      </c>
      <c r="PMI247" s="29" t="e">
        <f t="shared" si="216"/>
        <v>#REF!</v>
      </c>
      <c r="PMJ247" s="29" t="e">
        <f t="shared" si="216"/>
        <v>#REF!</v>
      </c>
      <c r="PMK247" s="29" t="e">
        <f t="shared" si="216"/>
        <v>#REF!</v>
      </c>
      <c r="PML247" s="29" t="e">
        <f t="shared" si="216"/>
        <v>#REF!</v>
      </c>
      <c r="PMM247" s="29" t="e">
        <f t="shared" si="216"/>
        <v>#REF!</v>
      </c>
      <c r="PMN247" s="29" t="e">
        <f t="shared" si="216"/>
        <v>#REF!</v>
      </c>
      <c r="PMO247" s="29" t="e">
        <f t="shared" si="216"/>
        <v>#REF!</v>
      </c>
      <c r="PMP247" s="29" t="e">
        <f t="shared" si="216"/>
        <v>#REF!</v>
      </c>
      <c r="PMQ247" s="29" t="e">
        <f t="shared" si="216"/>
        <v>#REF!</v>
      </c>
      <c r="PMR247" s="29" t="e">
        <f t="shared" si="216"/>
        <v>#REF!</v>
      </c>
      <c r="PMS247" s="29" t="e">
        <f t="shared" si="216"/>
        <v>#REF!</v>
      </c>
      <c r="PMT247" s="29" t="e">
        <f t="shared" si="216"/>
        <v>#REF!</v>
      </c>
      <c r="PMU247" s="29" t="e">
        <f t="shared" si="216"/>
        <v>#REF!</v>
      </c>
      <c r="PMV247" s="29" t="e">
        <f t="shared" si="216"/>
        <v>#REF!</v>
      </c>
      <c r="PMW247" s="29" t="e">
        <f t="shared" si="216"/>
        <v>#REF!</v>
      </c>
      <c r="PMX247" s="29" t="e">
        <f t="shared" si="216"/>
        <v>#REF!</v>
      </c>
      <c r="PMY247" s="29" t="e">
        <f t="shared" si="216"/>
        <v>#REF!</v>
      </c>
      <c r="PMZ247" s="29" t="e">
        <f t="shared" si="216"/>
        <v>#REF!</v>
      </c>
      <c r="PNA247" s="29" t="e">
        <f t="shared" si="216"/>
        <v>#REF!</v>
      </c>
      <c r="PNB247" s="29" t="e">
        <f t="shared" si="216"/>
        <v>#REF!</v>
      </c>
      <c r="PNC247" s="29" t="e">
        <f t="shared" si="216"/>
        <v>#REF!</v>
      </c>
      <c r="PND247" s="29" t="e">
        <f t="shared" si="216"/>
        <v>#REF!</v>
      </c>
      <c r="PNE247" s="29" t="e">
        <f t="shared" si="216"/>
        <v>#REF!</v>
      </c>
      <c r="PNF247" s="29" t="e">
        <f t="shared" si="216"/>
        <v>#REF!</v>
      </c>
      <c r="PNG247" s="29" t="e">
        <f t="shared" si="216"/>
        <v>#REF!</v>
      </c>
      <c r="PNH247" s="29" t="e">
        <f t="shared" si="216"/>
        <v>#REF!</v>
      </c>
      <c r="PNI247" s="29" t="e">
        <f t="shared" si="216"/>
        <v>#REF!</v>
      </c>
      <c r="PNJ247" s="29" t="e">
        <f t="shared" si="216"/>
        <v>#REF!</v>
      </c>
      <c r="PNK247" s="29" t="e">
        <f t="shared" si="216"/>
        <v>#REF!</v>
      </c>
      <c r="PNL247" s="29" t="e">
        <f t="shared" si="216"/>
        <v>#REF!</v>
      </c>
      <c r="PNM247" s="29" t="e">
        <f t="shared" si="216"/>
        <v>#REF!</v>
      </c>
      <c r="PNN247" s="29" t="e">
        <f t="shared" si="216"/>
        <v>#REF!</v>
      </c>
      <c r="PNO247" s="29" t="e">
        <f t="shared" si="216"/>
        <v>#REF!</v>
      </c>
      <c r="PNP247" s="29" t="e">
        <f t="shared" si="216"/>
        <v>#REF!</v>
      </c>
      <c r="PNQ247" s="29" t="e">
        <f t="shared" si="216"/>
        <v>#REF!</v>
      </c>
      <c r="PNR247" s="29" t="e">
        <f t="shared" si="216"/>
        <v>#REF!</v>
      </c>
      <c r="PNS247" s="29" t="e">
        <f t="shared" si="216"/>
        <v>#REF!</v>
      </c>
      <c r="PNT247" s="29" t="e">
        <f t="shared" si="216"/>
        <v>#REF!</v>
      </c>
      <c r="PNU247" s="29" t="e">
        <f t="shared" si="216"/>
        <v>#REF!</v>
      </c>
      <c r="PNV247" s="29" t="e">
        <f t="shared" si="216"/>
        <v>#REF!</v>
      </c>
      <c r="PNW247" s="29" t="e">
        <f t="shared" si="216"/>
        <v>#REF!</v>
      </c>
      <c r="PNX247" s="29" t="e">
        <f t="shared" si="216"/>
        <v>#REF!</v>
      </c>
      <c r="PNY247" s="29" t="e">
        <f t="shared" si="216"/>
        <v>#REF!</v>
      </c>
      <c r="PNZ247" s="29" t="e">
        <f t="shared" si="216"/>
        <v>#REF!</v>
      </c>
      <c r="POA247" s="29" t="e">
        <f t="shared" si="216"/>
        <v>#REF!</v>
      </c>
      <c r="POB247" s="29" t="e">
        <f t="shared" si="216"/>
        <v>#REF!</v>
      </c>
      <c r="POC247" s="29" t="e">
        <f t="shared" si="216"/>
        <v>#REF!</v>
      </c>
      <c r="POD247" s="29" t="e">
        <f t="shared" si="216"/>
        <v>#REF!</v>
      </c>
      <c r="POE247" s="29" t="e">
        <f t="shared" si="216"/>
        <v>#REF!</v>
      </c>
      <c r="POF247" s="29" t="e">
        <f t="shared" si="216"/>
        <v>#REF!</v>
      </c>
      <c r="POG247" s="29" t="e">
        <f t="shared" si="216"/>
        <v>#REF!</v>
      </c>
      <c r="POH247" s="29" t="e">
        <f t="shared" si="216"/>
        <v>#REF!</v>
      </c>
      <c r="POI247" s="29" t="e">
        <f t="shared" si="216"/>
        <v>#REF!</v>
      </c>
      <c r="POJ247" s="29" t="e">
        <f t="shared" si="216"/>
        <v>#REF!</v>
      </c>
      <c r="POK247" s="29" t="e">
        <f t="shared" ref="POK247:PQV247" si="217">POO247&amp;POP247</f>
        <v>#REF!</v>
      </c>
      <c r="POL247" s="29" t="e">
        <f t="shared" si="217"/>
        <v>#REF!</v>
      </c>
      <c r="POM247" s="29" t="e">
        <f t="shared" si="217"/>
        <v>#REF!</v>
      </c>
      <c r="PON247" s="29" t="e">
        <f t="shared" si="217"/>
        <v>#REF!</v>
      </c>
      <c r="POO247" s="29" t="e">
        <f t="shared" si="217"/>
        <v>#REF!</v>
      </c>
      <c r="POP247" s="29" t="e">
        <f t="shared" si="217"/>
        <v>#REF!</v>
      </c>
      <c r="POQ247" s="29" t="e">
        <f t="shared" si="217"/>
        <v>#REF!</v>
      </c>
      <c r="POR247" s="29" t="e">
        <f t="shared" si="217"/>
        <v>#REF!</v>
      </c>
      <c r="POS247" s="29" t="e">
        <f t="shared" si="217"/>
        <v>#REF!</v>
      </c>
      <c r="POT247" s="29" t="e">
        <f t="shared" si="217"/>
        <v>#REF!</v>
      </c>
      <c r="POU247" s="29" t="e">
        <f t="shared" si="217"/>
        <v>#REF!</v>
      </c>
      <c r="POV247" s="29" t="e">
        <f t="shared" si="217"/>
        <v>#REF!</v>
      </c>
      <c r="POW247" s="29" t="e">
        <f t="shared" si="217"/>
        <v>#REF!</v>
      </c>
      <c r="POX247" s="29" t="e">
        <f t="shared" si="217"/>
        <v>#REF!</v>
      </c>
      <c r="POY247" s="29" t="e">
        <f t="shared" si="217"/>
        <v>#REF!</v>
      </c>
      <c r="POZ247" s="29" t="e">
        <f t="shared" si="217"/>
        <v>#REF!</v>
      </c>
      <c r="PPA247" s="29" t="e">
        <f t="shared" si="217"/>
        <v>#REF!</v>
      </c>
      <c r="PPB247" s="29" t="e">
        <f t="shared" si="217"/>
        <v>#REF!</v>
      </c>
      <c r="PPC247" s="29" t="e">
        <f t="shared" si="217"/>
        <v>#REF!</v>
      </c>
      <c r="PPD247" s="29" t="e">
        <f t="shared" si="217"/>
        <v>#REF!</v>
      </c>
      <c r="PPE247" s="29" t="e">
        <f t="shared" si="217"/>
        <v>#REF!</v>
      </c>
      <c r="PPF247" s="29" t="e">
        <f t="shared" si="217"/>
        <v>#REF!</v>
      </c>
      <c r="PPG247" s="29" t="e">
        <f t="shared" si="217"/>
        <v>#REF!</v>
      </c>
      <c r="PPH247" s="29" t="e">
        <f t="shared" si="217"/>
        <v>#REF!</v>
      </c>
      <c r="PPI247" s="29" t="e">
        <f t="shared" si="217"/>
        <v>#REF!</v>
      </c>
      <c r="PPJ247" s="29" t="e">
        <f t="shared" si="217"/>
        <v>#REF!</v>
      </c>
      <c r="PPK247" s="29" t="e">
        <f t="shared" si="217"/>
        <v>#REF!</v>
      </c>
      <c r="PPL247" s="29" t="e">
        <f t="shared" si="217"/>
        <v>#REF!</v>
      </c>
      <c r="PPM247" s="29" t="e">
        <f t="shared" si="217"/>
        <v>#REF!</v>
      </c>
      <c r="PPN247" s="29" t="e">
        <f t="shared" si="217"/>
        <v>#REF!</v>
      </c>
      <c r="PPO247" s="29" t="e">
        <f t="shared" si="217"/>
        <v>#REF!</v>
      </c>
      <c r="PPP247" s="29" t="e">
        <f t="shared" si="217"/>
        <v>#REF!</v>
      </c>
      <c r="PPQ247" s="29" t="e">
        <f t="shared" si="217"/>
        <v>#REF!</v>
      </c>
      <c r="PPR247" s="29" t="e">
        <f t="shared" si="217"/>
        <v>#REF!</v>
      </c>
      <c r="PPS247" s="29" t="e">
        <f t="shared" si="217"/>
        <v>#REF!</v>
      </c>
      <c r="PPT247" s="29" t="e">
        <f t="shared" si="217"/>
        <v>#REF!</v>
      </c>
      <c r="PPU247" s="29" t="e">
        <f t="shared" si="217"/>
        <v>#REF!</v>
      </c>
      <c r="PPV247" s="29" t="e">
        <f t="shared" si="217"/>
        <v>#REF!</v>
      </c>
      <c r="PPW247" s="29" t="e">
        <f t="shared" si="217"/>
        <v>#REF!</v>
      </c>
      <c r="PPX247" s="29" t="e">
        <f t="shared" si="217"/>
        <v>#REF!</v>
      </c>
      <c r="PPY247" s="29" t="e">
        <f t="shared" si="217"/>
        <v>#REF!</v>
      </c>
      <c r="PPZ247" s="29" t="e">
        <f t="shared" si="217"/>
        <v>#REF!</v>
      </c>
      <c r="PQA247" s="29" t="e">
        <f t="shared" si="217"/>
        <v>#REF!</v>
      </c>
      <c r="PQB247" s="29" t="e">
        <f t="shared" si="217"/>
        <v>#REF!</v>
      </c>
      <c r="PQC247" s="29" t="e">
        <f t="shared" si="217"/>
        <v>#REF!</v>
      </c>
      <c r="PQD247" s="29" t="e">
        <f t="shared" si="217"/>
        <v>#REF!</v>
      </c>
      <c r="PQE247" s="29" t="e">
        <f t="shared" si="217"/>
        <v>#REF!</v>
      </c>
      <c r="PQF247" s="29" t="e">
        <f t="shared" si="217"/>
        <v>#REF!</v>
      </c>
      <c r="PQG247" s="29" t="e">
        <f t="shared" si="217"/>
        <v>#REF!</v>
      </c>
      <c r="PQH247" s="29" t="e">
        <f t="shared" si="217"/>
        <v>#REF!</v>
      </c>
      <c r="PQI247" s="29" t="e">
        <f t="shared" si="217"/>
        <v>#REF!</v>
      </c>
      <c r="PQJ247" s="29" t="e">
        <f t="shared" si="217"/>
        <v>#REF!</v>
      </c>
      <c r="PQK247" s="29" t="e">
        <f t="shared" si="217"/>
        <v>#REF!</v>
      </c>
      <c r="PQL247" s="29" t="e">
        <f t="shared" si="217"/>
        <v>#REF!</v>
      </c>
      <c r="PQM247" s="29" t="e">
        <f t="shared" si="217"/>
        <v>#REF!</v>
      </c>
      <c r="PQN247" s="29" t="e">
        <f t="shared" si="217"/>
        <v>#REF!</v>
      </c>
      <c r="PQO247" s="29" t="e">
        <f t="shared" si="217"/>
        <v>#REF!</v>
      </c>
      <c r="PQP247" s="29" t="e">
        <f t="shared" si="217"/>
        <v>#REF!</v>
      </c>
      <c r="PQQ247" s="29" t="e">
        <f t="shared" si="217"/>
        <v>#REF!</v>
      </c>
      <c r="PQR247" s="29" t="e">
        <f t="shared" si="217"/>
        <v>#REF!</v>
      </c>
      <c r="PQS247" s="29" t="e">
        <f t="shared" si="217"/>
        <v>#REF!</v>
      </c>
      <c r="PQT247" s="29" t="e">
        <f t="shared" si="217"/>
        <v>#REF!</v>
      </c>
      <c r="PQU247" s="29" t="e">
        <f t="shared" si="217"/>
        <v>#REF!</v>
      </c>
      <c r="PQV247" s="29" t="e">
        <f t="shared" si="217"/>
        <v>#REF!</v>
      </c>
      <c r="PQW247" s="29" t="e">
        <f t="shared" ref="PQW247:PTH247" si="218">PRA247&amp;PRB247</f>
        <v>#REF!</v>
      </c>
      <c r="PQX247" s="29" t="e">
        <f t="shared" si="218"/>
        <v>#REF!</v>
      </c>
      <c r="PQY247" s="29" t="e">
        <f t="shared" si="218"/>
        <v>#REF!</v>
      </c>
      <c r="PQZ247" s="29" t="e">
        <f t="shared" si="218"/>
        <v>#REF!</v>
      </c>
      <c r="PRA247" s="29" t="e">
        <f t="shared" si="218"/>
        <v>#REF!</v>
      </c>
      <c r="PRB247" s="29" t="e">
        <f t="shared" si="218"/>
        <v>#REF!</v>
      </c>
      <c r="PRC247" s="29" t="e">
        <f t="shared" si="218"/>
        <v>#REF!</v>
      </c>
      <c r="PRD247" s="29" t="e">
        <f t="shared" si="218"/>
        <v>#REF!</v>
      </c>
      <c r="PRE247" s="29" t="e">
        <f t="shared" si="218"/>
        <v>#REF!</v>
      </c>
      <c r="PRF247" s="29" t="e">
        <f t="shared" si="218"/>
        <v>#REF!</v>
      </c>
      <c r="PRG247" s="29" t="e">
        <f t="shared" si="218"/>
        <v>#REF!</v>
      </c>
      <c r="PRH247" s="29" t="e">
        <f t="shared" si="218"/>
        <v>#REF!</v>
      </c>
      <c r="PRI247" s="29" t="e">
        <f t="shared" si="218"/>
        <v>#REF!</v>
      </c>
      <c r="PRJ247" s="29" t="e">
        <f t="shared" si="218"/>
        <v>#REF!</v>
      </c>
      <c r="PRK247" s="29" t="e">
        <f t="shared" si="218"/>
        <v>#REF!</v>
      </c>
      <c r="PRL247" s="29" t="e">
        <f t="shared" si="218"/>
        <v>#REF!</v>
      </c>
      <c r="PRM247" s="29" t="e">
        <f t="shared" si="218"/>
        <v>#REF!</v>
      </c>
      <c r="PRN247" s="29" t="e">
        <f t="shared" si="218"/>
        <v>#REF!</v>
      </c>
      <c r="PRO247" s="29" t="e">
        <f t="shared" si="218"/>
        <v>#REF!</v>
      </c>
      <c r="PRP247" s="29" t="e">
        <f t="shared" si="218"/>
        <v>#REF!</v>
      </c>
      <c r="PRQ247" s="29" t="e">
        <f t="shared" si="218"/>
        <v>#REF!</v>
      </c>
      <c r="PRR247" s="29" t="e">
        <f t="shared" si="218"/>
        <v>#REF!</v>
      </c>
      <c r="PRS247" s="29" t="e">
        <f t="shared" si="218"/>
        <v>#REF!</v>
      </c>
      <c r="PRT247" s="29" t="e">
        <f t="shared" si="218"/>
        <v>#REF!</v>
      </c>
      <c r="PRU247" s="29" t="e">
        <f t="shared" si="218"/>
        <v>#REF!</v>
      </c>
      <c r="PRV247" s="29" t="e">
        <f t="shared" si="218"/>
        <v>#REF!</v>
      </c>
      <c r="PRW247" s="29" t="e">
        <f t="shared" si="218"/>
        <v>#REF!</v>
      </c>
      <c r="PRX247" s="29" t="e">
        <f t="shared" si="218"/>
        <v>#REF!</v>
      </c>
      <c r="PRY247" s="29" t="e">
        <f t="shared" si="218"/>
        <v>#REF!</v>
      </c>
      <c r="PRZ247" s="29" t="e">
        <f t="shared" si="218"/>
        <v>#REF!</v>
      </c>
      <c r="PSA247" s="29" t="e">
        <f t="shared" si="218"/>
        <v>#REF!</v>
      </c>
      <c r="PSB247" s="29" t="e">
        <f t="shared" si="218"/>
        <v>#REF!</v>
      </c>
      <c r="PSC247" s="29" t="e">
        <f t="shared" si="218"/>
        <v>#REF!</v>
      </c>
      <c r="PSD247" s="29" t="e">
        <f t="shared" si="218"/>
        <v>#REF!</v>
      </c>
      <c r="PSE247" s="29" t="e">
        <f t="shared" si="218"/>
        <v>#REF!</v>
      </c>
      <c r="PSF247" s="29" t="e">
        <f t="shared" si="218"/>
        <v>#REF!</v>
      </c>
      <c r="PSG247" s="29" t="e">
        <f t="shared" si="218"/>
        <v>#REF!</v>
      </c>
      <c r="PSH247" s="29" t="e">
        <f t="shared" si="218"/>
        <v>#REF!</v>
      </c>
      <c r="PSI247" s="29" t="e">
        <f t="shared" si="218"/>
        <v>#REF!</v>
      </c>
      <c r="PSJ247" s="29" t="e">
        <f t="shared" si="218"/>
        <v>#REF!</v>
      </c>
      <c r="PSK247" s="29" t="e">
        <f t="shared" si="218"/>
        <v>#REF!</v>
      </c>
      <c r="PSL247" s="29" t="e">
        <f t="shared" si="218"/>
        <v>#REF!</v>
      </c>
      <c r="PSM247" s="29" t="e">
        <f t="shared" si="218"/>
        <v>#REF!</v>
      </c>
      <c r="PSN247" s="29" t="e">
        <f t="shared" si="218"/>
        <v>#REF!</v>
      </c>
      <c r="PSO247" s="29" t="e">
        <f t="shared" si="218"/>
        <v>#REF!</v>
      </c>
      <c r="PSP247" s="29" t="e">
        <f t="shared" si="218"/>
        <v>#REF!</v>
      </c>
      <c r="PSQ247" s="29" t="e">
        <f t="shared" si="218"/>
        <v>#REF!</v>
      </c>
      <c r="PSR247" s="29" t="e">
        <f t="shared" si="218"/>
        <v>#REF!</v>
      </c>
      <c r="PSS247" s="29" t="e">
        <f t="shared" si="218"/>
        <v>#REF!</v>
      </c>
      <c r="PST247" s="29" t="e">
        <f t="shared" si="218"/>
        <v>#REF!</v>
      </c>
      <c r="PSU247" s="29" t="e">
        <f t="shared" si="218"/>
        <v>#REF!</v>
      </c>
      <c r="PSV247" s="29" t="e">
        <f t="shared" si="218"/>
        <v>#REF!</v>
      </c>
      <c r="PSW247" s="29" t="e">
        <f t="shared" si="218"/>
        <v>#REF!</v>
      </c>
      <c r="PSX247" s="29" t="e">
        <f t="shared" si="218"/>
        <v>#REF!</v>
      </c>
      <c r="PSY247" s="29" t="e">
        <f t="shared" si="218"/>
        <v>#REF!</v>
      </c>
      <c r="PSZ247" s="29" t="e">
        <f t="shared" si="218"/>
        <v>#REF!</v>
      </c>
      <c r="PTA247" s="29" t="e">
        <f t="shared" si="218"/>
        <v>#REF!</v>
      </c>
      <c r="PTB247" s="29" t="e">
        <f t="shared" si="218"/>
        <v>#REF!</v>
      </c>
      <c r="PTC247" s="29" t="e">
        <f t="shared" si="218"/>
        <v>#REF!</v>
      </c>
      <c r="PTD247" s="29" t="e">
        <f t="shared" si="218"/>
        <v>#REF!</v>
      </c>
      <c r="PTE247" s="29" t="e">
        <f t="shared" si="218"/>
        <v>#REF!</v>
      </c>
      <c r="PTF247" s="29" t="e">
        <f t="shared" si="218"/>
        <v>#REF!</v>
      </c>
      <c r="PTG247" s="29" t="e">
        <f t="shared" si="218"/>
        <v>#REF!</v>
      </c>
      <c r="PTH247" s="29" t="e">
        <f t="shared" si="218"/>
        <v>#REF!</v>
      </c>
      <c r="PTI247" s="29" t="e">
        <f t="shared" ref="PTI247:PVT247" si="219">PTM247&amp;PTN247</f>
        <v>#REF!</v>
      </c>
      <c r="PTJ247" s="29" t="e">
        <f t="shared" si="219"/>
        <v>#REF!</v>
      </c>
      <c r="PTK247" s="29" t="e">
        <f t="shared" si="219"/>
        <v>#REF!</v>
      </c>
      <c r="PTL247" s="29" t="e">
        <f t="shared" si="219"/>
        <v>#REF!</v>
      </c>
      <c r="PTM247" s="29" t="e">
        <f t="shared" si="219"/>
        <v>#REF!</v>
      </c>
      <c r="PTN247" s="29" t="e">
        <f t="shared" si="219"/>
        <v>#REF!</v>
      </c>
      <c r="PTO247" s="29" t="e">
        <f t="shared" si="219"/>
        <v>#REF!</v>
      </c>
      <c r="PTP247" s="29" t="e">
        <f t="shared" si="219"/>
        <v>#REF!</v>
      </c>
      <c r="PTQ247" s="29" t="e">
        <f t="shared" si="219"/>
        <v>#REF!</v>
      </c>
      <c r="PTR247" s="29" t="e">
        <f t="shared" si="219"/>
        <v>#REF!</v>
      </c>
      <c r="PTS247" s="29" t="e">
        <f t="shared" si="219"/>
        <v>#REF!</v>
      </c>
      <c r="PTT247" s="29" t="e">
        <f t="shared" si="219"/>
        <v>#REF!</v>
      </c>
      <c r="PTU247" s="29" t="e">
        <f t="shared" si="219"/>
        <v>#REF!</v>
      </c>
      <c r="PTV247" s="29" t="e">
        <f t="shared" si="219"/>
        <v>#REF!</v>
      </c>
      <c r="PTW247" s="29" t="e">
        <f t="shared" si="219"/>
        <v>#REF!</v>
      </c>
      <c r="PTX247" s="29" t="e">
        <f t="shared" si="219"/>
        <v>#REF!</v>
      </c>
      <c r="PTY247" s="29" t="e">
        <f t="shared" si="219"/>
        <v>#REF!</v>
      </c>
      <c r="PTZ247" s="29" t="e">
        <f t="shared" si="219"/>
        <v>#REF!</v>
      </c>
      <c r="PUA247" s="29" t="e">
        <f t="shared" si="219"/>
        <v>#REF!</v>
      </c>
      <c r="PUB247" s="29" t="e">
        <f t="shared" si="219"/>
        <v>#REF!</v>
      </c>
      <c r="PUC247" s="29" t="e">
        <f t="shared" si="219"/>
        <v>#REF!</v>
      </c>
      <c r="PUD247" s="29" t="e">
        <f t="shared" si="219"/>
        <v>#REF!</v>
      </c>
      <c r="PUE247" s="29" t="e">
        <f t="shared" si="219"/>
        <v>#REF!</v>
      </c>
      <c r="PUF247" s="29" t="e">
        <f t="shared" si="219"/>
        <v>#REF!</v>
      </c>
      <c r="PUG247" s="29" t="e">
        <f t="shared" si="219"/>
        <v>#REF!</v>
      </c>
      <c r="PUH247" s="29" t="e">
        <f t="shared" si="219"/>
        <v>#REF!</v>
      </c>
      <c r="PUI247" s="29" t="e">
        <f t="shared" si="219"/>
        <v>#REF!</v>
      </c>
      <c r="PUJ247" s="29" t="e">
        <f t="shared" si="219"/>
        <v>#REF!</v>
      </c>
      <c r="PUK247" s="29" t="e">
        <f t="shared" si="219"/>
        <v>#REF!</v>
      </c>
      <c r="PUL247" s="29" t="e">
        <f t="shared" si="219"/>
        <v>#REF!</v>
      </c>
      <c r="PUM247" s="29" t="e">
        <f t="shared" si="219"/>
        <v>#REF!</v>
      </c>
      <c r="PUN247" s="29" t="e">
        <f t="shared" si="219"/>
        <v>#REF!</v>
      </c>
      <c r="PUO247" s="29" t="e">
        <f t="shared" si="219"/>
        <v>#REF!</v>
      </c>
      <c r="PUP247" s="29" t="e">
        <f t="shared" si="219"/>
        <v>#REF!</v>
      </c>
      <c r="PUQ247" s="29" t="e">
        <f t="shared" si="219"/>
        <v>#REF!</v>
      </c>
      <c r="PUR247" s="29" t="e">
        <f t="shared" si="219"/>
        <v>#REF!</v>
      </c>
      <c r="PUS247" s="29" t="e">
        <f t="shared" si="219"/>
        <v>#REF!</v>
      </c>
      <c r="PUT247" s="29" t="e">
        <f t="shared" si="219"/>
        <v>#REF!</v>
      </c>
      <c r="PUU247" s="29" t="e">
        <f t="shared" si="219"/>
        <v>#REF!</v>
      </c>
      <c r="PUV247" s="29" t="e">
        <f t="shared" si="219"/>
        <v>#REF!</v>
      </c>
      <c r="PUW247" s="29" t="e">
        <f t="shared" si="219"/>
        <v>#REF!</v>
      </c>
      <c r="PUX247" s="29" t="e">
        <f t="shared" si="219"/>
        <v>#REF!</v>
      </c>
      <c r="PUY247" s="29" t="e">
        <f t="shared" si="219"/>
        <v>#REF!</v>
      </c>
      <c r="PUZ247" s="29" t="e">
        <f t="shared" si="219"/>
        <v>#REF!</v>
      </c>
      <c r="PVA247" s="29" t="e">
        <f t="shared" si="219"/>
        <v>#REF!</v>
      </c>
      <c r="PVB247" s="29" t="e">
        <f t="shared" si="219"/>
        <v>#REF!</v>
      </c>
      <c r="PVC247" s="29" t="e">
        <f t="shared" si="219"/>
        <v>#REF!</v>
      </c>
      <c r="PVD247" s="29" t="e">
        <f t="shared" si="219"/>
        <v>#REF!</v>
      </c>
      <c r="PVE247" s="29" t="e">
        <f t="shared" si="219"/>
        <v>#REF!</v>
      </c>
      <c r="PVF247" s="29" t="e">
        <f t="shared" si="219"/>
        <v>#REF!</v>
      </c>
      <c r="PVG247" s="29" t="e">
        <f t="shared" si="219"/>
        <v>#REF!</v>
      </c>
      <c r="PVH247" s="29" t="e">
        <f t="shared" si="219"/>
        <v>#REF!</v>
      </c>
      <c r="PVI247" s="29" t="e">
        <f t="shared" si="219"/>
        <v>#REF!</v>
      </c>
      <c r="PVJ247" s="29" t="e">
        <f t="shared" si="219"/>
        <v>#REF!</v>
      </c>
      <c r="PVK247" s="29" t="e">
        <f t="shared" si="219"/>
        <v>#REF!</v>
      </c>
      <c r="PVL247" s="29" t="e">
        <f t="shared" si="219"/>
        <v>#REF!</v>
      </c>
      <c r="PVM247" s="29" t="e">
        <f t="shared" si="219"/>
        <v>#REF!</v>
      </c>
      <c r="PVN247" s="29" t="e">
        <f t="shared" si="219"/>
        <v>#REF!</v>
      </c>
      <c r="PVO247" s="29" t="e">
        <f t="shared" si="219"/>
        <v>#REF!</v>
      </c>
      <c r="PVP247" s="29" t="e">
        <f t="shared" si="219"/>
        <v>#REF!</v>
      </c>
      <c r="PVQ247" s="29" t="e">
        <f t="shared" si="219"/>
        <v>#REF!</v>
      </c>
      <c r="PVR247" s="29" t="e">
        <f t="shared" si="219"/>
        <v>#REF!</v>
      </c>
      <c r="PVS247" s="29" t="e">
        <f t="shared" si="219"/>
        <v>#REF!</v>
      </c>
      <c r="PVT247" s="29" t="e">
        <f t="shared" si="219"/>
        <v>#REF!</v>
      </c>
      <c r="PVU247" s="29" t="e">
        <f t="shared" ref="PVU247:PYF247" si="220">PVY247&amp;PVZ247</f>
        <v>#REF!</v>
      </c>
      <c r="PVV247" s="29" t="e">
        <f t="shared" si="220"/>
        <v>#REF!</v>
      </c>
      <c r="PVW247" s="29" t="e">
        <f t="shared" si="220"/>
        <v>#REF!</v>
      </c>
      <c r="PVX247" s="29" t="e">
        <f t="shared" si="220"/>
        <v>#REF!</v>
      </c>
      <c r="PVY247" s="29" t="e">
        <f t="shared" si="220"/>
        <v>#REF!</v>
      </c>
      <c r="PVZ247" s="29" t="e">
        <f t="shared" si="220"/>
        <v>#REF!</v>
      </c>
      <c r="PWA247" s="29" t="e">
        <f t="shared" si="220"/>
        <v>#REF!</v>
      </c>
      <c r="PWB247" s="29" t="e">
        <f t="shared" si="220"/>
        <v>#REF!</v>
      </c>
      <c r="PWC247" s="29" t="e">
        <f t="shared" si="220"/>
        <v>#REF!</v>
      </c>
      <c r="PWD247" s="29" t="e">
        <f t="shared" si="220"/>
        <v>#REF!</v>
      </c>
      <c r="PWE247" s="29" t="e">
        <f t="shared" si="220"/>
        <v>#REF!</v>
      </c>
      <c r="PWF247" s="29" t="e">
        <f t="shared" si="220"/>
        <v>#REF!</v>
      </c>
      <c r="PWG247" s="29" t="e">
        <f t="shared" si="220"/>
        <v>#REF!</v>
      </c>
      <c r="PWH247" s="29" t="e">
        <f t="shared" si="220"/>
        <v>#REF!</v>
      </c>
      <c r="PWI247" s="29" t="e">
        <f t="shared" si="220"/>
        <v>#REF!</v>
      </c>
      <c r="PWJ247" s="29" t="e">
        <f t="shared" si="220"/>
        <v>#REF!</v>
      </c>
      <c r="PWK247" s="29" t="e">
        <f t="shared" si="220"/>
        <v>#REF!</v>
      </c>
      <c r="PWL247" s="29" t="e">
        <f t="shared" si="220"/>
        <v>#REF!</v>
      </c>
      <c r="PWM247" s="29" t="e">
        <f t="shared" si="220"/>
        <v>#REF!</v>
      </c>
      <c r="PWN247" s="29" t="e">
        <f t="shared" si="220"/>
        <v>#REF!</v>
      </c>
      <c r="PWO247" s="29" t="e">
        <f t="shared" si="220"/>
        <v>#REF!</v>
      </c>
      <c r="PWP247" s="29" t="e">
        <f t="shared" si="220"/>
        <v>#REF!</v>
      </c>
      <c r="PWQ247" s="29" t="e">
        <f t="shared" si="220"/>
        <v>#REF!</v>
      </c>
      <c r="PWR247" s="29" t="e">
        <f t="shared" si="220"/>
        <v>#REF!</v>
      </c>
      <c r="PWS247" s="29" t="e">
        <f t="shared" si="220"/>
        <v>#REF!</v>
      </c>
      <c r="PWT247" s="29" t="e">
        <f t="shared" si="220"/>
        <v>#REF!</v>
      </c>
      <c r="PWU247" s="29" t="e">
        <f t="shared" si="220"/>
        <v>#REF!</v>
      </c>
      <c r="PWV247" s="29" t="e">
        <f t="shared" si="220"/>
        <v>#REF!</v>
      </c>
      <c r="PWW247" s="29" t="e">
        <f t="shared" si="220"/>
        <v>#REF!</v>
      </c>
      <c r="PWX247" s="29" t="e">
        <f t="shared" si="220"/>
        <v>#REF!</v>
      </c>
      <c r="PWY247" s="29" t="e">
        <f t="shared" si="220"/>
        <v>#REF!</v>
      </c>
      <c r="PWZ247" s="29" t="e">
        <f t="shared" si="220"/>
        <v>#REF!</v>
      </c>
      <c r="PXA247" s="29" t="e">
        <f t="shared" si="220"/>
        <v>#REF!</v>
      </c>
      <c r="PXB247" s="29" t="e">
        <f t="shared" si="220"/>
        <v>#REF!</v>
      </c>
      <c r="PXC247" s="29" t="e">
        <f t="shared" si="220"/>
        <v>#REF!</v>
      </c>
      <c r="PXD247" s="29" t="e">
        <f t="shared" si="220"/>
        <v>#REF!</v>
      </c>
      <c r="PXE247" s="29" t="e">
        <f t="shared" si="220"/>
        <v>#REF!</v>
      </c>
      <c r="PXF247" s="29" t="e">
        <f t="shared" si="220"/>
        <v>#REF!</v>
      </c>
      <c r="PXG247" s="29" t="e">
        <f t="shared" si="220"/>
        <v>#REF!</v>
      </c>
      <c r="PXH247" s="29" t="e">
        <f t="shared" si="220"/>
        <v>#REF!</v>
      </c>
      <c r="PXI247" s="29" t="e">
        <f t="shared" si="220"/>
        <v>#REF!</v>
      </c>
      <c r="PXJ247" s="29" t="e">
        <f t="shared" si="220"/>
        <v>#REF!</v>
      </c>
      <c r="PXK247" s="29" t="e">
        <f t="shared" si="220"/>
        <v>#REF!</v>
      </c>
      <c r="PXL247" s="29" t="e">
        <f t="shared" si="220"/>
        <v>#REF!</v>
      </c>
      <c r="PXM247" s="29" t="e">
        <f t="shared" si="220"/>
        <v>#REF!</v>
      </c>
      <c r="PXN247" s="29" t="e">
        <f t="shared" si="220"/>
        <v>#REF!</v>
      </c>
      <c r="PXO247" s="29" t="e">
        <f t="shared" si="220"/>
        <v>#REF!</v>
      </c>
      <c r="PXP247" s="29" t="e">
        <f t="shared" si="220"/>
        <v>#REF!</v>
      </c>
      <c r="PXQ247" s="29" t="e">
        <f t="shared" si="220"/>
        <v>#REF!</v>
      </c>
      <c r="PXR247" s="29" t="e">
        <f t="shared" si="220"/>
        <v>#REF!</v>
      </c>
      <c r="PXS247" s="29" t="e">
        <f t="shared" si="220"/>
        <v>#REF!</v>
      </c>
      <c r="PXT247" s="29" t="e">
        <f t="shared" si="220"/>
        <v>#REF!</v>
      </c>
      <c r="PXU247" s="29" t="e">
        <f t="shared" si="220"/>
        <v>#REF!</v>
      </c>
      <c r="PXV247" s="29" t="e">
        <f t="shared" si="220"/>
        <v>#REF!</v>
      </c>
      <c r="PXW247" s="29" t="e">
        <f t="shared" si="220"/>
        <v>#REF!</v>
      </c>
      <c r="PXX247" s="29" t="e">
        <f t="shared" si="220"/>
        <v>#REF!</v>
      </c>
      <c r="PXY247" s="29" t="e">
        <f t="shared" si="220"/>
        <v>#REF!</v>
      </c>
      <c r="PXZ247" s="29" t="e">
        <f t="shared" si="220"/>
        <v>#REF!</v>
      </c>
      <c r="PYA247" s="29" t="e">
        <f t="shared" si="220"/>
        <v>#REF!</v>
      </c>
      <c r="PYB247" s="29" t="e">
        <f t="shared" si="220"/>
        <v>#REF!</v>
      </c>
      <c r="PYC247" s="29" t="e">
        <f t="shared" si="220"/>
        <v>#REF!</v>
      </c>
      <c r="PYD247" s="29" t="e">
        <f t="shared" si="220"/>
        <v>#REF!</v>
      </c>
      <c r="PYE247" s="29" t="e">
        <f t="shared" si="220"/>
        <v>#REF!</v>
      </c>
      <c r="PYF247" s="29" t="e">
        <f t="shared" si="220"/>
        <v>#REF!</v>
      </c>
      <c r="PYG247" s="29" t="e">
        <f t="shared" ref="PYG247:QAR247" si="221">PYK247&amp;PYL247</f>
        <v>#REF!</v>
      </c>
      <c r="PYH247" s="29" t="e">
        <f t="shared" si="221"/>
        <v>#REF!</v>
      </c>
      <c r="PYI247" s="29" t="e">
        <f t="shared" si="221"/>
        <v>#REF!</v>
      </c>
      <c r="PYJ247" s="29" t="e">
        <f t="shared" si="221"/>
        <v>#REF!</v>
      </c>
      <c r="PYK247" s="29" t="e">
        <f t="shared" si="221"/>
        <v>#REF!</v>
      </c>
      <c r="PYL247" s="29" t="e">
        <f t="shared" si="221"/>
        <v>#REF!</v>
      </c>
      <c r="PYM247" s="29" t="e">
        <f t="shared" si="221"/>
        <v>#REF!</v>
      </c>
      <c r="PYN247" s="29" t="e">
        <f t="shared" si="221"/>
        <v>#REF!</v>
      </c>
      <c r="PYO247" s="29" t="e">
        <f t="shared" si="221"/>
        <v>#REF!</v>
      </c>
      <c r="PYP247" s="29" t="e">
        <f t="shared" si="221"/>
        <v>#REF!</v>
      </c>
      <c r="PYQ247" s="29" t="e">
        <f t="shared" si="221"/>
        <v>#REF!</v>
      </c>
      <c r="PYR247" s="29" t="e">
        <f t="shared" si="221"/>
        <v>#REF!</v>
      </c>
      <c r="PYS247" s="29" t="e">
        <f t="shared" si="221"/>
        <v>#REF!</v>
      </c>
      <c r="PYT247" s="29" t="e">
        <f t="shared" si="221"/>
        <v>#REF!</v>
      </c>
      <c r="PYU247" s="29" t="e">
        <f t="shared" si="221"/>
        <v>#REF!</v>
      </c>
      <c r="PYV247" s="29" t="e">
        <f t="shared" si="221"/>
        <v>#REF!</v>
      </c>
      <c r="PYW247" s="29" t="e">
        <f t="shared" si="221"/>
        <v>#REF!</v>
      </c>
      <c r="PYX247" s="29" t="e">
        <f t="shared" si="221"/>
        <v>#REF!</v>
      </c>
      <c r="PYY247" s="29" t="e">
        <f t="shared" si="221"/>
        <v>#REF!</v>
      </c>
      <c r="PYZ247" s="29" t="e">
        <f t="shared" si="221"/>
        <v>#REF!</v>
      </c>
      <c r="PZA247" s="29" t="e">
        <f t="shared" si="221"/>
        <v>#REF!</v>
      </c>
      <c r="PZB247" s="29" t="e">
        <f t="shared" si="221"/>
        <v>#REF!</v>
      </c>
      <c r="PZC247" s="29" t="e">
        <f t="shared" si="221"/>
        <v>#REF!</v>
      </c>
      <c r="PZD247" s="29" t="e">
        <f t="shared" si="221"/>
        <v>#REF!</v>
      </c>
      <c r="PZE247" s="29" t="e">
        <f t="shared" si="221"/>
        <v>#REF!</v>
      </c>
      <c r="PZF247" s="29" t="e">
        <f t="shared" si="221"/>
        <v>#REF!</v>
      </c>
      <c r="PZG247" s="29" t="e">
        <f t="shared" si="221"/>
        <v>#REF!</v>
      </c>
      <c r="PZH247" s="29" t="e">
        <f t="shared" si="221"/>
        <v>#REF!</v>
      </c>
      <c r="PZI247" s="29" t="e">
        <f t="shared" si="221"/>
        <v>#REF!</v>
      </c>
      <c r="PZJ247" s="29" t="e">
        <f t="shared" si="221"/>
        <v>#REF!</v>
      </c>
      <c r="PZK247" s="29" t="e">
        <f t="shared" si="221"/>
        <v>#REF!</v>
      </c>
      <c r="PZL247" s="29" t="e">
        <f t="shared" si="221"/>
        <v>#REF!</v>
      </c>
      <c r="PZM247" s="29" t="e">
        <f t="shared" si="221"/>
        <v>#REF!</v>
      </c>
      <c r="PZN247" s="29" t="e">
        <f t="shared" si="221"/>
        <v>#REF!</v>
      </c>
      <c r="PZO247" s="29" t="e">
        <f t="shared" si="221"/>
        <v>#REF!</v>
      </c>
      <c r="PZP247" s="29" t="e">
        <f t="shared" si="221"/>
        <v>#REF!</v>
      </c>
      <c r="PZQ247" s="29" t="e">
        <f t="shared" si="221"/>
        <v>#REF!</v>
      </c>
      <c r="PZR247" s="29" t="e">
        <f t="shared" si="221"/>
        <v>#REF!</v>
      </c>
      <c r="PZS247" s="29" t="e">
        <f t="shared" si="221"/>
        <v>#REF!</v>
      </c>
      <c r="PZT247" s="29" t="e">
        <f t="shared" si="221"/>
        <v>#REF!</v>
      </c>
      <c r="PZU247" s="29" t="e">
        <f t="shared" si="221"/>
        <v>#REF!</v>
      </c>
      <c r="PZV247" s="29" t="e">
        <f t="shared" si="221"/>
        <v>#REF!</v>
      </c>
      <c r="PZW247" s="29" t="e">
        <f t="shared" si="221"/>
        <v>#REF!</v>
      </c>
      <c r="PZX247" s="29" t="e">
        <f t="shared" si="221"/>
        <v>#REF!</v>
      </c>
      <c r="PZY247" s="29" t="e">
        <f t="shared" si="221"/>
        <v>#REF!</v>
      </c>
      <c r="PZZ247" s="29" t="e">
        <f t="shared" si="221"/>
        <v>#REF!</v>
      </c>
      <c r="QAA247" s="29" t="e">
        <f t="shared" si="221"/>
        <v>#REF!</v>
      </c>
      <c r="QAB247" s="29" t="e">
        <f t="shared" si="221"/>
        <v>#REF!</v>
      </c>
      <c r="QAC247" s="29" t="e">
        <f t="shared" si="221"/>
        <v>#REF!</v>
      </c>
      <c r="QAD247" s="29" t="e">
        <f t="shared" si="221"/>
        <v>#REF!</v>
      </c>
      <c r="QAE247" s="29" t="e">
        <f t="shared" si="221"/>
        <v>#REF!</v>
      </c>
      <c r="QAF247" s="29" t="e">
        <f t="shared" si="221"/>
        <v>#REF!</v>
      </c>
      <c r="QAG247" s="29" t="e">
        <f t="shared" si="221"/>
        <v>#REF!</v>
      </c>
      <c r="QAH247" s="29" t="e">
        <f t="shared" si="221"/>
        <v>#REF!</v>
      </c>
      <c r="QAI247" s="29" t="e">
        <f t="shared" si="221"/>
        <v>#REF!</v>
      </c>
      <c r="QAJ247" s="29" t="e">
        <f t="shared" si="221"/>
        <v>#REF!</v>
      </c>
      <c r="QAK247" s="29" t="e">
        <f t="shared" si="221"/>
        <v>#REF!</v>
      </c>
      <c r="QAL247" s="29" t="e">
        <f t="shared" si="221"/>
        <v>#REF!</v>
      </c>
      <c r="QAM247" s="29" t="e">
        <f t="shared" si="221"/>
        <v>#REF!</v>
      </c>
      <c r="QAN247" s="29" t="e">
        <f t="shared" si="221"/>
        <v>#REF!</v>
      </c>
      <c r="QAO247" s="29" t="e">
        <f t="shared" si="221"/>
        <v>#REF!</v>
      </c>
      <c r="QAP247" s="29" t="e">
        <f t="shared" si="221"/>
        <v>#REF!</v>
      </c>
      <c r="QAQ247" s="29" t="e">
        <f t="shared" si="221"/>
        <v>#REF!</v>
      </c>
      <c r="QAR247" s="29" t="e">
        <f t="shared" si="221"/>
        <v>#REF!</v>
      </c>
      <c r="QAS247" s="29" t="e">
        <f t="shared" ref="QAS247:QDD247" si="222">QAW247&amp;QAX247</f>
        <v>#REF!</v>
      </c>
      <c r="QAT247" s="29" t="e">
        <f t="shared" si="222"/>
        <v>#REF!</v>
      </c>
      <c r="QAU247" s="29" t="e">
        <f t="shared" si="222"/>
        <v>#REF!</v>
      </c>
      <c r="QAV247" s="29" t="e">
        <f t="shared" si="222"/>
        <v>#REF!</v>
      </c>
      <c r="QAW247" s="29" t="e">
        <f t="shared" si="222"/>
        <v>#REF!</v>
      </c>
      <c r="QAX247" s="29" t="e">
        <f t="shared" si="222"/>
        <v>#REF!</v>
      </c>
      <c r="QAY247" s="29" t="e">
        <f t="shared" si="222"/>
        <v>#REF!</v>
      </c>
      <c r="QAZ247" s="29" t="e">
        <f t="shared" si="222"/>
        <v>#REF!</v>
      </c>
      <c r="QBA247" s="29" t="e">
        <f t="shared" si="222"/>
        <v>#REF!</v>
      </c>
      <c r="QBB247" s="29" t="e">
        <f t="shared" si="222"/>
        <v>#REF!</v>
      </c>
      <c r="QBC247" s="29" t="e">
        <f t="shared" si="222"/>
        <v>#REF!</v>
      </c>
      <c r="QBD247" s="29" t="e">
        <f t="shared" si="222"/>
        <v>#REF!</v>
      </c>
      <c r="QBE247" s="29" t="e">
        <f t="shared" si="222"/>
        <v>#REF!</v>
      </c>
      <c r="QBF247" s="29" t="e">
        <f t="shared" si="222"/>
        <v>#REF!</v>
      </c>
      <c r="QBG247" s="29" t="e">
        <f t="shared" si="222"/>
        <v>#REF!</v>
      </c>
      <c r="QBH247" s="29" t="e">
        <f t="shared" si="222"/>
        <v>#REF!</v>
      </c>
      <c r="QBI247" s="29" t="e">
        <f t="shared" si="222"/>
        <v>#REF!</v>
      </c>
      <c r="QBJ247" s="29" t="e">
        <f t="shared" si="222"/>
        <v>#REF!</v>
      </c>
      <c r="QBK247" s="29" t="e">
        <f t="shared" si="222"/>
        <v>#REF!</v>
      </c>
      <c r="QBL247" s="29" t="e">
        <f t="shared" si="222"/>
        <v>#REF!</v>
      </c>
      <c r="QBM247" s="29" t="e">
        <f t="shared" si="222"/>
        <v>#REF!</v>
      </c>
      <c r="QBN247" s="29" t="e">
        <f t="shared" si="222"/>
        <v>#REF!</v>
      </c>
      <c r="QBO247" s="29" t="e">
        <f t="shared" si="222"/>
        <v>#REF!</v>
      </c>
      <c r="QBP247" s="29" t="e">
        <f t="shared" si="222"/>
        <v>#REF!</v>
      </c>
      <c r="QBQ247" s="29" t="e">
        <f t="shared" si="222"/>
        <v>#REF!</v>
      </c>
      <c r="QBR247" s="29" t="e">
        <f t="shared" si="222"/>
        <v>#REF!</v>
      </c>
      <c r="QBS247" s="29" t="e">
        <f t="shared" si="222"/>
        <v>#REF!</v>
      </c>
      <c r="QBT247" s="29" t="e">
        <f t="shared" si="222"/>
        <v>#REF!</v>
      </c>
      <c r="QBU247" s="29" t="e">
        <f t="shared" si="222"/>
        <v>#REF!</v>
      </c>
      <c r="QBV247" s="29" t="e">
        <f t="shared" si="222"/>
        <v>#REF!</v>
      </c>
      <c r="QBW247" s="29" t="e">
        <f t="shared" si="222"/>
        <v>#REF!</v>
      </c>
      <c r="QBX247" s="29" t="e">
        <f t="shared" si="222"/>
        <v>#REF!</v>
      </c>
      <c r="QBY247" s="29" t="e">
        <f t="shared" si="222"/>
        <v>#REF!</v>
      </c>
      <c r="QBZ247" s="29" t="e">
        <f t="shared" si="222"/>
        <v>#REF!</v>
      </c>
      <c r="QCA247" s="29" t="e">
        <f t="shared" si="222"/>
        <v>#REF!</v>
      </c>
      <c r="QCB247" s="29" t="e">
        <f t="shared" si="222"/>
        <v>#REF!</v>
      </c>
      <c r="QCC247" s="29" t="e">
        <f t="shared" si="222"/>
        <v>#REF!</v>
      </c>
      <c r="QCD247" s="29" t="e">
        <f t="shared" si="222"/>
        <v>#REF!</v>
      </c>
      <c r="QCE247" s="29" t="e">
        <f t="shared" si="222"/>
        <v>#REF!</v>
      </c>
      <c r="QCF247" s="29" t="e">
        <f t="shared" si="222"/>
        <v>#REF!</v>
      </c>
      <c r="QCG247" s="29" t="e">
        <f t="shared" si="222"/>
        <v>#REF!</v>
      </c>
      <c r="QCH247" s="29" t="e">
        <f t="shared" si="222"/>
        <v>#REF!</v>
      </c>
      <c r="QCI247" s="29" t="e">
        <f t="shared" si="222"/>
        <v>#REF!</v>
      </c>
      <c r="QCJ247" s="29" t="e">
        <f t="shared" si="222"/>
        <v>#REF!</v>
      </c>
      <c r="QCK247" s="29" t="e">
        <f t="shared" si="222"/>
        <v>#REF!</v>
      </c>
      <c r="QCL247" s="29" t="e">
        <f t="shared" si="222"/>
        <v>#REF!</v>
      </c>
      <c r="QCM247" s="29" t="e">
        <f t="shared" si="222"/>
        <v>#REF!</v>
      </c>
      <c r="QCN247" s="29" t="e">
        <f t="shared" si="222"/>
        <v>#REF!</v>
      </c>
      <c r="QCO247" s="29" t="e">
        <f t="shared" si="222"/>
        <v>#REF!</v>
      </c>
      <c r="QCP247" s="29" t="e">
        <f t="shared" si="222"/>
        <v>#REF!</v>
      </c>
      <c r="QCQ247" s="29" t="e">
        <f t="shared" si="222"/>
        <v>#REF!</v>
      </c>
      <c r="QCR247" s="29" t="e">
        <f t="shared" si="222"/>
        <v>#REF!</v>
      </c>
      <c r="QCS247" s="29" t="e">
        <f t="shared" si="222"/>
        <v>#REF!</v>
      </c>
      <c r="QCT247" s="29" t="e">
        <f t="shared" si="222"/>
        <v>#REF!</v>
      </c>
      <c r="QCU247" s="29" t="e">
        <f t="shared" si="222"/>
        <v>#REF!</v>
      </c>
      <c r="QCV247" s="29" t="e">
        <f t="shared" si="222"/>
        <v>#REF!</v>
      </c>
      <c r="QCW247" s="29" t="e">
        <f t="shared" si="222"/>
        <v>#REF!</v>
      </c>
      <c r="QCX247" s="29" t="e">
        <f t="shared" si="222"/>
        <v>#REF!</v>
      </c>
      <c r="QCY247" s="29" t="e">
        <f t="shared" si="222"/>
        <v>#REF!</v>
      </c>
      <c r="QCZ247" s="29" t="e">
        <f t="shared" si="222"/>
        <v>#REF!</v>
      </c>
      <c r="QDA247" s="29" t="e">
        <f t="shared" si="222"/>
        <v>#REF!</v>
      </c>
      <c r="QDB247" s="29" t="e">
        <f t="shared" si="222"/>
        <v>#REF!</v>
      </c>
      <c r="QDC247" s="29" t="e">
        <f t="shared" si="222"/>
        <v>#REF!</v>
      </c>
      <c r="QDD247" s="29" t="e">
        <f t="shared" si="222"/>
        <v>#REF!</v>
      </c>
      <c r="QDE247" s="29" t="e">
        <f t="shared" ref="QDE247:QFP247" si="223">QDI247&amp;QDJ247</f>
        <v>#REF!</v>
      </c>
      <c r="QDF247" s="29" t="e">
        <f t="shared" si="223"/>
        <v>#REF!</v>
      </c>
      <c r="QDG247" s="29" t="e">
        <f t="shared" si="223"/>
        <v>#REF!</v>
      </c>
      <c r="QDH247" s="29" t="e">
        <f t="shared" si="223"/>
        <v>#REF!</v>
      </c>
      <c r="QDI247" s="29" t="e">
        <f t="shared" si="223"/>
        <v>#REF!</v>
      </c>
      <c r="QDJ247" s="29" t="e">
        <f t="shared" si="223"/>
        <v>#REF!</v>
      </c>
      <c r="QDK247" s="29" t="e">
        <f t="shared" si="223"/>
        <v>#REF!</v>
      </c>
      <c r="QDL247" s="29" t="e">
        <f t="shared" si="223"/>
        <v>#REF!</v>
      </c>
      <c r="QDM247" s="29" t="e">
        <f t="shared" si="223"/>
        <v>#REF!</v>
      </c>
      <c r="QDN247" s="29" t="e">
        <f t="shared" si="223"/>
        <v>#REF!</v>
      </c>
      <c r="QDO247" s="29" t="e">
        <f t="shared" si="223"/>
        <v>#REF!</v>
      </c>
      <c r="QDP247" s="29" t="e">
        <f t="shared" si="223"/>
        <v>#REF!</v>
      </c>
      <c r="QDQ247" s="29" t="e">
        <f t="shared" si="223"/>
        <v>#REF!</v>
      </c>
      <c r="QDR247" s="29" t="e">
        <f t="shared" si="223"/>
        <v>#REF!</v>
      </c>
      <c r="QDS247" s="29" t="e">
        <f t="shared" si="223"/>
        <v>#REF!</v>
      </c>
      <c r="QDT247" s="29" t="e">
        <f t="shared" si="223"/>
        <v>#REF!</v>
      </c>
      <c r="QDU247" s="29" t="e">
        <f t="shared" si="223"/>
        <v>#REF!</v>
      </c>
      <c r="QDV247" s="29" t="e">
        <f t="shared" si="223"/>
        <v>#REF!</v>
      </c>
      <c r="QDW247" s="29" t="e">
        <f t="shared" si="223"/>
        <v>#REF!</v>
      </c>
      <c r="QDX247" s="29" t="e">
        <f t="shared" si="223"/>
        <v>#REF!</v>
      </c>
      <c r="QDY247" s="29" t="e">
        <f t="shared" si="223"/>
        <v>#REF!</v>
      </c>
      <c r="QDZ247" s="29" t="e">
        <f t="shared" si="223"/>
        <v>#REF!</v>
      </c>
      <c r="QEA247" s="29" t="e">
        <f t="shared" si="223"/>
        <v>#REF!</v>
      </c>
      <c r="QEB247" s="29" t="e">
        <f t="shared" si="223"/>
        <v>#REF!</v>
      </c>
      <c r="QEC247" s="29" t="e">
        <f t="shared" si="223"/>
        <v>#REF!</v>
      </c>
      <c r="QED247" s="29" t="e">
        <f t="shared" si="223"/>
        <v>#REF!</v>
      </c>
      <c r="QEE247" s="29" t="e">
        <f t="shared" si="223"/>
        <v>#REF!</v>
      </c>
      <c r="QEF247" s="29" t="e">
        <f t="shared" si="223"/>
        <v>#REF!</v>
      </c>
      <c r="QEG247" s="29" t="e">
        <f t="shared" si="223"/>
        <v>#REF!</v>
      </c>
      <c r="QEH247" s="29" t="e">
        <f t="shared" si="223"/>
        <v>#REF!</v>
      </c>
      <c r="QEI247" s="29" t="e">
        <f t="shared" si="223"/>
        <v>#REF!</v>
      </c>
      <c r="QEJ247" s="29" t="e">
        <f t="shared" si="223"/>
        <v>#REF!</v>
      </c>
      <c r="QEK247" s="29" t="e">
        <f t="shared" si="223"/>
        <v>#REF!</v>
      </c>
      <c r="QEL247" s="29" t="e">
        <f t="shared" si="223"/>
        <v>#REF!</v>
      </c>
      <c r="QEM247" s="29" t="e">
        <f t="shared" si="223"/>
        <v>#REF!</v>
      </c>
      <c r="QEN247" s="29" t="e">
        <f t="shared" si="223"/>
        <v>#REF!</v>
      </c>
      <c r="QEO247" s="29" t="e">
        <f t="shared" si="223"/>
        <v>#REF!</v>
      </c>
      <c r="QEP247" s="29" t="e">
        <f t="shared" si="223"/>
        <v>#REF!</v>
      </c>
      <c r="QEQ247" s="29" t="e">
        <f t="shared" si="223"/>
        <v>#REF!</v>
      </c>
      <c r="QER247" s="29" t="e">
        <f t="shared" si="223"/>
        <v>#REF!</v>
      </c>
      <c r="QES247" s="29" t="e">
        <f t="shared" si="223"/>
        <v>#REF!</v>
      </c>
      <c r="QET247" s="29" t="e">
        <f t="shared" si="223"/>
        <v>#REF!</v>
      </c>
      <c r="QEU247" s="29" t="e">
        <f t="shared" si="223"/>
        <v>#REF!</v>
      </c>
      <c r="QEV247" s="29" t="e">
        <f t="shared" si="223"/>
        <v>#REF!</v>
      </c>
      <c r="QEW247" s="29" t="e">
        <f t="shared" si="223"/>
        <v>#REF!</v>
      </c>
      <c r="QEX247" s="29" t="e">
        <f t="shared" si="223"/>
        <v>#REF!</v>
      </c>
      <c r="QEY247" s="29" t="e">
        <f t="shared" si="223"/>
        <v>#REF!</v>
      </c>
      <c r="QEZ247" s="29" t="e">
        <f t="shared" si="223"/>
        <v>#REF!</v>
      </c>
      <c r="QFA247" s="29" t="e">
        <f t="shared" si="223"/>
        <v>#REF!</v>
      </c>
      <c r="QFB247" s="29" t="e">
        <f t="shared" si="223"/>
        <v>#REF!</v>
      </c>
      <c r="QFC247" s="29" t="e">
        <f t="shared" si="223"/>
        <v>#REF!</v>
      </c>
      <c r="QFD247" s="29" t="e">
        <f t="shared" si="223"/>
        <v>#REF!</v>
      </c>
      <c r="QFE247" s="29" t="e">
        <f t="shared" si="223"/>
        <v>#REF!</v>
      </c>
      <c r="QFF247" s="29" t="e">
        <f t="shared" si="223"/>
        <v>#REF!</v>
      </c>
      <c r="QFG247" s="29" t="e">
        <f t="shared" si="223"/>
        <v>#REF!</v>
      </c>
      <c r="QFH247" s="29" t="e">
        <f t="shared" si="223"/>
        <v>#REF!</v>
      </c>
      <c r="QFI247" s="29" t="e">
        <f t="shared" si="223"/>
        <v>#REF!</v>
      </c>
      <c r="QFJ247" s="29" t="e">
        <f t="shared" si="223"/>
        <v>#REF!</v>
      </c>
      <c r="QFK247" s="29" t="e">
        <f t="shared" si="223"/>
        <v>#REF!</v>
      </c>
      <c r="QFL247" s="29" t="e">
        <f t="shared" si="223"/>
        <v>#REF!</v>
      </c>
      <c r="QFM247" s="29" t="e">
        <f t="shared" si="223"/>
        <v>#REF!</v>
      </c>
      <c r="QFN247" s="29" t="e">
        <f t="shared" si="223"/>
        <v>#REF!</v>
      </c>
      <c r="QFO247" s="29" t="e">
        <f t="shared" si="223"/>
        <v>#REF!</v>
      </c>
      <c r="QFP247" s="29" t="e">
        <f t="shared" si="223"/>
        <v>#REF!</v>
      </c>
      <c r="QFQ247" s="29" t="e">
        <f t="shared" ref="QFQ247:QIB247" si="224">QFU247&amp;QFV247</f>
        <v>#REF!</v>
      </c>
      <c r="QFR247" s="29" t="e">
        <f t="shared" si="224"/>
        <v>#REF!</v>
      </c>
      <c r="QFS247" s="29" t="e">
        <f t="shared" si="224"/>
        <v>#REF!</v>
      </c>
      <c r="QFT247" s="29" t="e">
        <f t="shared" si="224"/>
        <v>#REF!</v>
      </c>
      <c r="QFU247" s="29" t="e">
        <f t="shared" si="224"/>
        <v>#REF!</v>
      </c>
      <c r="QFV247" s="29" t="e">
        <f t="shared" si="224"/>
        <v>#REF!</v>
      </c>
      <c r="QFW247" s="29" t="e">
        <f t="shared" si="224"/>
        <v>#REF!</v>
      </c>
      <c r="QFX247" s="29" t="e">
        <f t="shared" si="224"/>
        <v>#REF!</v>
      </c>
      <c r="QFY247" s="29" t="e">
        <f t="shared" si="224"/>
        <v>#REF!</v>
      </c>
      <c r="QFZ247" s="29" t="e">
        <f t="shared" si="224"/>
        <v>#REF!</v>
      </c>
      <c r="QGA247" s="29" t="e">
        <f t="shared" si="224"/>
        <v>#REF!</v>
      </c>
      <c r="QGB247" s="29" t="e">
        <f t="shared" si="224"/>
        <v>#REF!</v>
      </c>
      <c r="QGC247" s="29" t="e">
        <f t="shared" si="224"/>
        <v>#REF!</v>
      </c>
      <c r="QGD247" s="29" t="e">
        <f t="shared" si="224"/>
        <v>#REF!</v>
      </c>
      <c r="QGE247" s="29" t="e">
        <f t="shared" si="224"/>
        <v>#REF!</v>
      </c>
      <c r="QGF247" s="29" t="e">
        <f t="shared" si="224"/>
        <v>#REF!</v>
      </c>
      <c r="QGG247" s="29" t="e">
        <f t="shared" si="224"/>
        <v>#REF!</v>
      </c>
      <c r="QGH247" s="29" t="e">
        <f t="shared" si="224"/>
        <v>#REF!</v>
      </c>
      <c r="QGI247" s="29" t="e">
        <f t="shared" si="224"/>
        <v>#REF!</v>
      </c>
      <c r="QGJ247" s="29" t="e">
        <f t="shared" si="224"/>
        <v>#REF!</v>
      </c>
      <c r="QGK247" s="29" t="e">
        <f t="shared" si="224"/>
        <v>#REF!</v>
      </c>
      <c r="QGL247" s="29" t="e">
        <f t="shared" si="224"/>
        <v>#REF!</v>
      </c>
      <c r="QGM247" s="29" t="e">
        <f t="shared" si="224"/>
        <v>#REF!</v>
      </c>
      <c r="QGN247" s="29" t="e">
        <f t="shared" si="224"/>
        <v>#REF!</v>
      </c>
      <c r="QGO247" s="29" t="e">
        <f t="shared" si="224"/>
        <v>#REF!</v>
      </c>
      <c r="QGP247" s="29" t="e">
        <f t="shared" si="224"/>
        <v>#REF!</v>
      </c>
      <c r="QGQ247" s="29" t="e">
        <f t="shared" si="224"/>
        <v>#REF!</v>
      </c>
      <c r="QGR247" s="29" t="e">
        <f t="shared" si="224"/>
        <v>#REF!</v>
      </c>
      <c r="QGS247" s="29" t="e">
        <f t="shared" si="224"/>
        <v>#REF!</v>
      </c>
      <c r="QGT247" s="29" t="e">
        <f t="shared" si="224"/>
        <v>#REF!</v>
      </c>
      <c r="QGU247" s="29" t="e">
        <f t="shared" si="224"/>
        <v>#REF!</v>
      </c>
      <c r="QGV247" s="29" t="e">
        <f t="shared" si="224"/>
        <v>#REF!</v>
      </c>
      <c r="QGW247" s="29" t="e">
        <f t="shared" si="224"/>
        <v>#REF!</v>
      </c>
      <c r="QGX247" s="29" t="e">
        <f t="shared" si="224"/>
        <v>#REF!</v>
      </c>
      <c r="QGY247" s="29" t="e">
        <f t="shared" si="224"/>
        <v>#REF!</v>
      </c>
      <c r="QGZ247" s="29" t="e">
        <f t="shared" si="224"/>
        <v>#REF!</v>
      </c>
      <c r="QHA247" s="29" t="e">
        <f t="shared" si="224"/>
        <v>#REF!</v>
      </c>
      <c r="QHB247" s="29" t="e">
        <f t="shared" si="224"/>
        <v>#REF!</v>
      </c>
      <c r="QHC247" s="29" t="e">
        <f t="shared" si="224"/>
        <v>#REF!</v>
      </c>
      <c r="QHD247" s="29" t="e">
        <f t="shared" si="224"/>
        <v>#REF!</v>
      </c>
      <c r="QHE247" s="29" t="e">
        <f t="shared" si="224"/>
        <v>#REF!</v>
      </c>
      <c r="QHF247" s="29" t="e">
        <f t="shared" si="224"/>
        <v>#REF!</v>
      </c>
      <c r="QHG247" s="29" t="e">
        <f t="shared" si="224"/>
        <v>#REF!</v>
      </c>
      <c r="QHH247" s="29" t="e">
        <f t="shared" si="224"/>
        <v>#REF!</v>
      </c>
      <c r="QHI247" s="29" t="e">
        <f t="shared" si="224"/>
        <v>#REF!</v>
      </c>
      <c r="QHJ247" s="29" t="e">
        <f t="shared" si="224"/>
        <v>#REF!</v>
      </c>
      <c r="QHK247" s="29" t="e">
        <f t="shared" si="224"/>
        <v>#REF!</v>
      </c>
      <c r="QHL247" s="29" t="e">
        <f t="shared" si="224"/>
        <v>#REF!</v>
      </c>
      <c r="QHM247" s="29" t="e">
        <f t="shared" si="224"/>
        <v>#REF!</v>
      </c>
      <c r="QHN247" s="29" t="e">
        <f t="shared" si="224"/>
        <v>#REF!</v>
      </c>
      <c r="QHO247" s="29" t="e">
        <f t="shared" si="224"/>
        <v>#REF!</v>
      </c>
      <c r="QHP247" s="29" t="e">
        <f t="shared" si="224"/>
        <v>#REF!</v>
      </c>
      <c r="QHQ247" s="29" t="e">
        <f t="shared" si="224"/>
        <v>#REF!</v>
      </c>
      <c r="QHR247" s="29" t="e">
        <f t="shared" si="224"/>
        <v>#REF!</v>
      </c>
      <c r="QHS247" s="29" t="e">
        <f t="shared" si="224"/>
        <v>#REF!</v>
      </c>
      <c r="QHT247" s="29" t="e">
        <f t="shared" si="224"/>
        <v>#REF!</v>
      </c>
      <c r="QHU247" s="29" t="e">
        <f t="shared" si="224"/>
        <v>#REF!</v>
      </c>
      <c r="QHV247" s="29" t="e">
        <f t="shared" si="224"/>
        <v>#REF!</v>
      </c>
      <c r="QHW247" s="29" t="e">
        <f t="shared" si="224"/>
        <v>#REF!</v>
      </c>
      <c r="QHX247" s="29" t="e">
        <f t="shared" si="224"/>
        <v>#REF!</v>
      </c>
      <c r="QHY247" s="29" t="e">
        <f t="shared" si="224"/>
        <v>#REF!</v>
      </c>
      <c r="QHZ247" s="29" t="e">
        <f t="shared" si="224"/>
        <v>#REF!</v>
      </c>
      <c r="QIA247" s="29" t="e">
        <f t="shared" si="224"/>
        <v>#REF!</v>
      </c>
      <c r="QIB247" s="29" t="e">
        <f t="shared" si="224"/>
        <v>#REF!</v>
      </c>
      <c r="QIC247" s="29" t="e">
        <f t="shared" ref="QIC247:QKN247" si="225">QIG247&amp;QIH247</f>
        <v>#REF!</v>
      </c>
      <c r="QID247" s="29" t="e">
        <f t="shared" si="225"/>
        <v>#REF!</v>
      </c>
      <c r="QIE247" s="29" t="e">
        <f t="shared" si="225"/>
        <v>#REF!</v>
      </c>
      <c r="QIF247" s="29" t="e">
        <f t="shared" si="225"/>
        <v>#REF!</v>
      </c>
      <c r="QIG247" s="29" t="e">
        <f t="shared" si="225"/>
        <v>#REF!</v>
      </c>
      <c r="QIH247" s="29" t="e">
        <f t="shared" si="225"/>
        <v>#REF!</v>
      </c>
      <c r="QII247" s="29" t="e">
        <f t="shared" si="225"/>
        <v>#REF!</v>
      </c>
      <c r="QIJ247" s="29" t="e">
        <f t="shared" si="225"/>
        <v>#REF!</v>
      </c>
      <c r="QIK247" s="29" t="e">
        <f t="shared" si="225"/>
        <v>#REF!</v>
      </c>
      <c r="QIL247" s="29" t="e">
        <f t="shared" si="225"/>
        <v>#REF!</v>
      </c>
      <c r="QIM247" s="29" t="e">
        <f t="shared" si="225"/>
        <v>#REF!</v>
      </c>
      <c r="QIN247" s="29" t="e">
        <f t="shared" si="225"/>
        <v>#REF!</v>
      </c>
      <c r="QIO247" s="29" t="e">
        <f t="shared" si="225"/>
        <v>#REF!</v>
      </c>
      <c r="QIP247" s="29" t="e">
        <f t="shared" si="225"/>
        <v>#REF!</v>
      </c>
      <c r="QIQ247" s="29" t="e">
        <f t="shared" si="225"/>
        <v>#REF!</v>
      </c>
      <c r="QIR247" s="29" t="e">
        <f t="shared" si="225"/>
        <v>#REF!</v>
      </c>
      <c r="QIS247" s="29" t="e">
        <f t="shared" si="225"/>
        <v>#REF!</v>
      </c>
      <c r="QIT247" s="29" t="e">
        <f t="shared" si="225"/>
        <v>#REF!</v>
      </c>
      <c r="QIU247" s="29" t="e">
        <f t="shared" si="225"/>
        <v>#REF!</v>
      </c>
      <c r="QIV247" s="29" t="e">
        <f t="shared" si="225"/>
        <v>#REF!</v>
      </c>
      <c r="QIW247" s="29" t="e">
        <f t="shared" si="225"/>
        <v>#REF!</v>
      </c>
      <c r="QIX247" s="29" t="e">
        <f t="shared" si="225"/>
        <v>#REF!</v>
      </c>
      <c r="QIY247" s="29" t="e">
        <f t="shared" si="225"/>
        <v>#REF!</v>
      </c>
      <c r="QIZ247" s="29" t="e">
        <f t="shared" si="225"/>
        <v>#REF!</v>
      </c>
      <c r="QJA247" s="29" t="e">
        <f t="shared" si="225"/>
        <v>#REF!</v>
      </c>
      <c r="QJB247" s="29" t="e">
        <f t="shared" si="225"/>
        <v>#REF!</v>
      </c>
      <c r="QJC247" s="29" t="e">
        <f t="shared" si="225"/>
        <v>#REF!</v>
      </c>
      <c r="QJD247" s="29" t="e">
        <f t="shared" si="225"/>
        <v>#REF!</v>
      </c>
      <c r="QJE247" s="29" t="e">
        <f t="shared" si="225"/>
        <v>#REF!</v>
      </c>
      <c r="QJF247" s="29" t="e">
        <f t="shared" si="225"/>
        <v>#REF!</v>
      </c>
      <c r="QJG247" s="29" t="e">
        <f t="shared" si="225"/>
        <v>#REF!</v>
      </c>
      <c r="QJH247" s="29" t="e">
        <f t="shared" si="225"/>
        <v>#REF!</v>
      </c>
      <c r="QJI247" s="29" t="e">
        <f t="shared" si="225"/>
        <v>#REF!</v>
      </c>
      <c r="QJJ247" s="29" t="e">
        <f t="shared" si="225"/>
        <v>#REF!</v>
      </c>
      <c r="QJK247" s="29" t="e">
        <f t="shared" si="225"/>
        <v>#REF!</v>
      </c>
      <c r="QJL247" s="29" t="e">
        <f t="shared" si="225"/>
        <v>#REF!</v>
      </c>
      <c r="QJM247" s="29" t="e">
        <f t="shared" si="225"/>
        <v>#REF!</v>
      </c>
      <c r="QJN247" s="29" t="e">
        <f t="shared" si="225"/>
        <v>#REF!</v>
      </c>
      <c r="QJO247" s="29" t="e">
        <f t="shared" si="225"/>
        <v>#REF!</v>
      </c>
      <c r="QJP247" s="29" t="e">
        <f t="shared" si="225"/>
        <v>#REF!</v>
      </c>
      <c r="QJQ247" s="29" t="e">
        <f t="shared" si="225"/>
        <v>#REF!</v>
      </c>
      <c r="QJR247" s="29" t="e">
        <f t="shared" si="225"/>
        <v>#REF!</v>
      </c>
      <c r="QJS247" s="29" t="e">
        <f t="shared" si="225"/>
        <v>#REF!</v>
      </c>
      <c r="QJT247" s="29" t="e">
        <f t="shared" si="225"/>
        <v>#REF!</v>
      </c>
      <c r="QJU247" s="29" t="e">
        <f t="shared" si="225"/>
        <v>#REF!</v>
      </c>
      <c r="QJV247" s="29" t="e">
        <f t="shared" si="225"/>
        <v>#REF!</v>
      </c>
      <c r="QJW247" s="29" t="e">
        <f t="shared" si="225"/>
        <v>#REF!</v>
      </c>
      <c r="QJX247" s="29" t="e">
        <f t="shared" si="225"/>
        <v>#REF!</v>
      </c>
      <c r="QJY247" s="29" t="e">
        <f t="shared" si="225"/>
        <v>#REF!</v>
      </c>
      <c r="QJZ247" s="29" t="e">
        <f t="shared" si="225"/>
        <v>#REF!</v>
      </c>
      <c r="QKA247" s="29" t="e">
        <f t="shared" si="225"/>
        <v>#REF!</v>
      </c>
      <c r="QKB247" s="29" t="e">
        <f t="shared" si="225"/>
        <v>#REF!</v>
      </c>
      <c r="QKC247" s="29" t="e">
        <f t="shared" si="225"/>
        <v>#REF!</v>
      </c>
      <c r="QKD247" s="29" t="e">
        <f t="shared" si="225"/>
        <v>#REF!</v>
      </c>
      <c r="QKE247" s="29" t="e">
        <f t="shared" si="225"/>
        <v>#REF!</v>
      </c>
      <c r="QKF247" s="29" t="e">
        <f t="shared" si="225"/>
        <v>#REF!</v>
      </c>
      <c r="QKG247" s="29" t="e">
        <f t="shared" si="225"/>
        <v>#REF!</v>
      </c>
      <c r="QKH247" s="29" t="e">
        <f t="shared" si="225"/>
        <v>#REF!</v>
      </c>
      <c r="QKI247" s="29" t="e">
        <f t="shared" si="225"/>
        <v>#REF!</v>
      </c>
      <c r="QKJ247" s="29" t="e">
        <f t="shared" si="225"/>
        <v>#REF!</v>
      </c>
      <c r="QKK247" s="29" t="e">
        <f t="shared" si="225"/>
        <v>#REF!</v>
      </c>
      <c r="QKL247" s="29" t="e">
        <f t="shared" si="225"/>
        <v>#REF!</v>
      </c>
      <c r="QKM247" s="29" t="e">
        <f t="shared" si="225"/>
        <v>#REF!</v>
      </c>
      <c r="QKN247" s="29" t="e">
        <f t="shared" si="225"/>
        <v>#REF!</v>
      </c>
      <c r="QKO247" s="29" t="e">
        <f t="shared" ref="QKO247:QMZ247" si="226">QKS247&amp;QKT247</f>
        <v>#REF!</v>
      </c>
      <c r="QKP247" s="29" t="e">
        <f t="shared" si="226"/>
        <v>#REF!</v>
      </c>
      <c r="QKQ247" s="29" t="e">
        <f t="shared" si="226"/>
        <v>#REF!</v>
      </c>
      <c r="QKR247" s="29" t="e">
        <f t="shared" si="226"/>
        <v>#REF!</v>
      </c>
      <c r="QKS247" s="29" t="e">
        <f t="shared" si="226"/>
        <v>#REF!</v>
      </c>
      <c r="QKT247" s="29" t="e">
        <f t="shared" si="226"/>
        <v>#REF!</v>
      </c>
      <c r="QKU247" s="29" t="e">
        <f t="shared" si="226"/>
        <v>#REF!</v>
      </c>
      <c r="QKV247" s="29" t="e">
        <f t="shared" si="226"/>
        <v>#REF!</v>
      </c>
      <c r="QKW247" s="29" t="e">
        <f t="shared" si="226"/>
        <v>#REF!</v>
      </c>
      <c r="QKX247" s="29" t="e">
        <f t="shared" si="226"/>
        <v>#REF!</v>
      </c>
      <c r="QKY247" s="29" t="e">
        <f t="shared" si="226"/>
        <v>#REF!</v>
      </c>
      <c r="QKZ247" s="29" t="e">
        <f t="shared" si="226"/>
        <v>#REF!</v>
      </c>
      <c r="QLA247" s="29" t="e">
        <f t="shared" si="226"/>
        <v>#REF!</v>
      </c>
      <c r="QLB247" s="29" t="e">
        <f t="shared" si="226"/>
        <v>#REF!</v>
      </c>
      <c r="QLC247" s="29" t="e">
        <f t="shared" si="226"/>
        <v>#REF!</v>
      </c>
      <c r="QLD247" s="29" t="e">
        <f t="shared" si="226"/>
        <v>#REF!</v>
      </c>
      <c r="QLE247" s="29" t="e">
        <f t="shared" si="226"/>
        <v>#REF!</v>
      </c>
      <c r="QLF247" s="29" t="e">
        <f t="shared" si="226"/>
        <v>#REF!</v>
      </c>
      <c r="QLG247" s="29" t="e">
        <f t="shared" si="226"/>
        <v>#REF!</v>
      </c>
      <c r="QLH247" s="29" t="e">
        <f t="shared" si="226"/>
        <v>#REF!</v>
      </c>
      <c r="QLI247" s="29" t="e">
        <f t="shared" si="226"/>
        <v>#REF!</v>
      </c>
      <c r="QLJ247" s="29" t="e">
        <f t="shared" si="226"/>
        <v>#REF!</v>
      </c>
      <c r="QLK247" s="29" t="e">
        <f t="shared" si="226"/>
        <v>#REF!</v>
      </c>
      <c r="QLL247" s="29" t="e">
        <f t="shared" si="226"/>
        <v>#REF!</v>
      </c>
      <c r="QLM247" s="29" t="e">
        <f t="shared" si="226"/>
        <v>#REF!</v>
      </c>
      <c r="QLN247" s="29" t="e">
        <f t="shared" si="226"/>
        <v>#REF!</v>
      </c>
      <c r="QLO247" s="29" t="e">
        <f t="shared" si="226"/>
        <v>#REF!</v>
      </c>
      <c r="QLP247" s="29" t="e">
        <f t="shared" si="226"/>
        <v>#REF!</v>
      </c>
      <c r="QLQ247" s="29" t="e">
        <f t="shared" si="226"/>
        <v>#REF!</v>
      </c>
      <c r="QLR247" s="29" t="e">
        <f t="shared" si="226"/>
        <v>#REF!</v>
      </c>
      <c r="QLS247" s="29" t="e">
        <f t="shared" si="226"/>
        <v>#REF!</v>
      </c>
      <c r="QLT247" s="29" t="e">
        <f t="shared" si="226"/>
        <v>#REF!</v>
      </c>
      <c r="QLU247" s="29" t="e">
        <f t="shared" si="226"/>
        <v>#REF!</v>
      </c>
      <c r="QLV247" s="29" t="e">
        <f t="shared" si="226"/>
        <v>#REF!</v>
      </c>
      <c r="QLW247" s="29" t="e">
        <f t="shared" si="226"/>
        <v>#REF!</v>
      </c>
      <c r="QLX247" s="29" t="e">
        <f t="shared" si="226"/>
        <v>#REF!</v>
      </c>
      <c r="QLY247" s="29" t="e">
        <f t="shared" si="226"/>
        <v>#REF!</v>
      </c>
      <c r="QLZ247" s="29" t="e">
        <f t="shared" si="226"/>
        <v>#REF!</v>
      </c>
      <c r="QMA247" s="29" t="e">
        <f t="shared" si="226"/>
        <v>#REF!</v>
      </c>
      <c r="QMB247" s="29" t="e">
        <f t="shared" si="226"/>
        <v>#REF!</v>
      </c>
      <c r="QMC247" s="29" t="e">
        <f t="shared" si="226"/>
        <v>#REF!</v>
      </c>
      <c r="QMD247" s="29" t="e">
        <f t="shared" si="226"/>
        <v>#REF!</v>
      </c>
      <c r="QME247" s="29" t="e">
        <f t="shared" si="226"/>
        <v>#REF!</v>
      </c>
      <c r="QMF247" s="29" t="e">
        <f t="shared" si="226"/>
        <v>#REF!</v>
      </c>
      <c r="QMG247" s="29" t="e">
        <f t="shared" si="226"/>
        <v>#REF!</v>
      </c>
      <c r="QMH247" s="29" t="e">
        <f t="shared" si="226"/>
        <v>#REF!</v>
      </c>
      <c r="QMI247" s="29" t="e">
        <f t="shared" si="226"/>
        <v>#REF!</v>
      </c>
      <c r="QMJ247" s="29" t="e">
        <f t="shared" si="226"/>
        <v>#REF!</v>
      </c>
      <c r="QMK247" s="29" t="e">
        <f t="shared" si="226"/>
        <v>#REF!</v>
      </c>
      <c r="QML247" s="29" t="e">
        <f t="shared" si="226"/>
        <v>#REF!</v>
      </c>
      <c r="QMM247" s="29" t="e">
        <f t="shared" si="226"/>
        <v>#REF!</v>
      </c>
      <c r="QMN247" s="29" t="e">
        <f t="shared" si="226"/>
        <v>#REF!</v>
      </c>
      <c r="QMO247" s="29" t="e">
        <f t="shared" si="226"/>
        <v>#REF!</v>
      </c>
      <c r="QMP247" s="29" t="e">
        <f t="shared" si="226"/>
        <v>#REF!</v>
      </c>
      <c r="QMQ247" s="29" t="e">
        <f t="shared" si="226"/>
        <v>#REF!</v>
      </c>
      <c r="QMR247" s="29" t="e">
        <f t="shared" si="226"/>
        <v>#REF!</v>
      </c>
      <c r="QMS247" s="29" t="e">
        <f t="shared" si="226"/>
        <v>#REF!</v>
      </c>
      <c r="QMT247" s="29" t="e">
        <f t="shared" si="226"/>
        <v>#REF!</v>
      </c>
      <c r="QMU247" s="29" t="e">
        <f t="shared" si="226"/>
        <v>#REF!</v>
      </c>
      <c r="QMV247" s="29" t="e">
        <f t="shared" si="226"/>
        <v>#REF!</v>
      </c>
      <c r="QMW247" s="29" t="e">
        <f t="shared" si="226"/>
        <v>#REF!</v>
      </c>
      <c r="QMX247" s="29" t="e">
        <f t="shared" si="226"/>
        <v>#REF!</v>
      </c>
      <c r="QMY247" s="29" t="e">
        <f t="shared" si="226"/>
        <v>#REF!</v>
      </c>
      <c r="QMZ247" s="29" t="e">
        <f t="shared" si="226"/>
        <v>#REF!</v>
      </c>
      <c r="QNA247" s="29" t="e">
        <f t="shared" ref="QNA247:QPL247" si="227">QNE247&amp;QNF247</f>
        <v>#REF!</v>
      </c>
      <c r="QNB247" s="29" t="e">
        <f t="shared" si="227"/>
        <v>#REF!</v>
      </c>
      <c r="QNC247" s="29" t="e">
        <f t="shared" si="227"/>
        <v>#REF!</v>
      </c>
      <c r="QND247" s="29" t="e">
        <f t="shared" si="227"/>
        <v>#REF!</v>
      </c>
      <c r="QNE247" s="29" t="e">
        <f t="shared" si="227"/>
        <v>#REF!</v>
      </c>
      <c r="QNF247" s="29" t="e">
        <f t="shared" si="227"/>
        <v>#REF!</v>
      </c>
      <c r="QNG247" s="29" t="e">
        <f t="shared" si="227"/>
        <v>#REF!</v>
      </c>
      <c r="QNH247" s="29" t="e">
        <f t="shared" si="227"/>
        <v>#REF!</v>
      </c>
      <c r="QNI247" s="29" t="e">
        <f t="shared" si="227"/>
        <v>#REF!</v>
      </c>
      <c r="QNJ247" s="29" t="e">
        <f t="shared" si="227"/>
        <v>#REF!</v>
      </c>
      <c r="QNK247" s="29" t="e">
        <f t="shared" si="227"/>
        <v>#REF!</v>
      </c>
      <c r="QNL247" s="29" t="e">
        <f t="shared" si="227"/>
        <v>#REF!</v>
      </c>
      <c r="QNM247" s="29" t="e">
        <f t="shared" si="227"/>
        <v>#REF!</v>
      </c>
      <c r="QNN247" s="29" t="e">
        <f t="shared" si="227"/>
        <v>#REF!</v>
      </c>
      <c r="QNO247" s="29" t="e">
        <f t="shared" si="227"/>
        <v>#REF!</v>
      </c>
      <c r="QNP247" s="29" t="e">
        <f t="shared" si="227"/>
        <v>#REF!</v>
      </c>
      <c r="QNQ247" s="29" t="e">
        <f t="shared" si="227"/>
        <v>#REF!</v>
      </c>
      <c r="QNR247" s="29" t="e">
        <f t="shared" si="227"/>
        <v>#REF!</v>
      </c>
      <c r="QNS247" s="29" t="e">
        <f t="shared" si="227"/>
        <v>#REF!</v>
      </c>
      <c r="QNT247" s="29" t="e">
        <f t="shared" si="227"/>
        <v>#REF!</v>
      </c>
      <c r="QNU247" s="29" t="e">
        <f t="shared" si="227"/>
        <v>#REF!</v>
      </c>
      <c r="QNV247" s="29" t="e">
        <f t="shared" si="227"/>
        <v>#REF!</v>
      </c>
      <c r="QNW247" s="29" t="e">
        <f t="shared" si="227"/>
        <v>#REF!</v>
      </c>
      <c r="QNX247" s="29" t="e">
        <f t="shared" si="227"/>
        <v>#REF!</v>
      </c>
      <c r="QNY247" s="29" t="e">
        <f t="shared" si="227"/>
        <v>#REF!</v>
      </c>
      <c r="QNZ247" s="29" t="e">
        <f t="shared" si="227"/>
        <v>#REF!</v>
      </c>
      <c r="QOA247" s="29" t="e">
        <f t="shared" si="227"/>
        <v>#REF!</v>
      </c>
      <c r="QOB247" s="29" t="e">
        <f t="shared" si="227"/>
        <v>#REF!</v>
      </c>
      <c r="QOC247" s="29" t="e">
        <f t="shared" si="227"/>
        <v>#REF!</v>
      </c>
      <c r="QOD247" s="29" t="e">
        <f t="shared" si="227"/>
        <v>#REF!</v>
      </c>
      <c r="QOE247" s="29" t="e">
        <f t="shared" si="227"/>
        <v>#REF!</v>
      </c>
      <c r="QOF247" s="29" t="e">
        <f t="shared" si="227"/>
        <v>#REF!</v>
      </c>
      <c r="QOG247" s="29" t="e">
        <f t="shared" si="227"/>
        <v>#REF!</v>
      </c>
      <c r="QOH247" s="29" t="e">
        <f t="shared" si="227"/>
        <v>#REF!</v>
      </c>
      <c r="QOI247" s="29" t="e">
        <f t="shared" si="227"/>
        <v>#REF!</v>
      </c>
      <c r="QOJ247" s="29" t="e">
        <f t="shared" si="227"/>
        <v>#REF!</v>
      </c>
      <c r="QOK247" s="29" t="e">
        <f t="shared" si="227"/>
        <v>#REF!</v>
      </c>
      <c r="QOL247" s="29" t="e">
        <f t="shared" si="227"/>
        <v>#REF!</v>
      </c>
      <c r="QOM247" s="29" t="e">
        <f t="shared" si="227"/>
        <v>#REF!</v>
      </c>
      <c r="QON247" s="29" t="e">
        <f t="shared" si="227"/>
        <v>#REF!</v>
      </c>
      <c r="QOO247" s="29" t="e">
        <f t="shared" si="227"/>
        <v>#REF!</v>
      </c>
      <c r="QOP247" s="29" t="e">
        <f t="shared" si="227"/>
        <v>#REF!</v>
      </c>
      <c r="QOQ247" s="29" t="e">
        <f t="shared" si="227"/>
        <v>#REF!</v>
      </c>
      <c r="QOR247" s="29" t="e">
        <f t="shared" si="227"/>
        <v>#REF!</v>
      </c>
      <c r="QOS247" s="29" t="e">
        <f t="shared" si="227"/>
        <v>#REF!</v>
      </c>
      <c r="QOT247" s="29" t="e">
        <f t="shared" si="227"/>
        <v>#REF!</v>
      </c>
      <c r="QOU247" s="29" t="e">
        <f t="shared" si="227"/>
        <v>#REF!</v>
      </c>
      <c r="QOV247" s="29" t="e">
        <f t="shared" si="227"/>
        <v>#REF!</v>
      </c>
      <c r="QOW247" s="29" t="e">
        <f t="shared" si="227"/>
        <v>#REF!</v>
      </c>
      <c r="QOX247" s="29" t="e">
        <f t="shared" si="227"/>
        <v>#REF!</v>
      </c>
      <c r="QOY247" s="29" t="e">
        <f t="shared" si="227"/>
        <v>#REF!</v>
      </c>
      <c r="QOZ247" s="29" t="e">
        <f t="shared" si="227"/>
        <v>#REF!</v>
      </c>
      <c r="QPA247" s="29" t="e">
        <f t="shared" si="227"/>
        <v>#REF!</v>
      </c>
      <c r="QPB247" s="29" t="e">
        <f t="shared" si="227"/>
        <v>#REF!</v>
      </c>
      <c r="QPC247" s="29" t="e">
        <f t="shared" si="227"/>
        <v>#REF!</v>
      </c>
      <c r="QPD247" s="29" t="e">
        <f t="shared" si="227"/>
        <v>#REF!</v>
      </c>
      <c r="QPE247" s="29" t="e">
        <f t="shared" si="227"/>
        <v>#REF!</v>
      </c>
      <c r="QPF247" s="29" t="e">
        <f t="shared" si="227"/>
        <v>#REF!</v>
      </c>
      <c r="QPG247" s="29" t="e">
        <f t="shared" si="227"/>
        <v>#REF!</v>
      </c>
      <c r="QPH247" s="29" t="e">
        <f t="shared" si="227"/>
        <v>#REF!</v>
      </c>
      <c r="QPI247" s="29" t="e">
        <f t="shared" si="227"/>
        <v>#REF!</v>
      </c>
      <c r="QPJ247" s="29" t="e">
        <f t="shared" si="227"/>
        <v>#REF!</v>
      </c>
      <c r="QPK247" s="29" t="e">
        <f t="shared" si="227"/>
        <v>#REF!</v>
      </c>
      <c r="QPL247" s="29" t="e">
        <f t="shared" si="227"/>
        <v>#REF!</v>
      </c>
      <c r="QPM247" s="29" t="e">
        <f t="shared" ref="QPM247:QRX247" si="228">QPQ247&amp;QPR247</f>
        <v>#REF!</v>
      </c>
      <c r="QPN247" s="29" t="e">
        <f t="shared" si="228"/>
        <v>#REF!</v>
      </c>
      <c r="QPO247" s="29" t="e">
        <f t="shared" si="228"/>
        <v>#REF!</v>
      </c>
      <c r="QPP247" s="29" t="e">
        <f t="shared" si="228"/>
        <v>#REF!</v>
      </c>
      <c r="QPQ247" s="29" t="e">
        <f t="shared" si="228"/>
        <v>#REF!</v>
      </c>
      <c r="QPR247" s="29" t="e">
        <f t="shared" si="228"/>
        <v>#REF!</v>
      </c>
      <c r="QPS247" s="29" t="e">
        <f t="shared" si="228"/>
        <v>#REF!</v>
      </c>
      <c r="QPT247" s="29" t="e">
        <f t="shared" si="228"/>
        <v>#REF!</v>
      </c>
      <c r="QPU247" s="29" t="e">
        <f t="shared" si="228"/>
        <v>#REF!</v>
      </c>
      <c r="QPV247" s="29" t="e">
        <f t="shared" si="228"/>
        <v>#REF!</v>
      </c>
      <c r="QPW247" s="29" t="e">
        <f t="shared" si="228"/>
        <v>#REF!</v>
      </c>
      <c r="QPX247" s="29" t="e">
        <f t="shared" si="228"/>
        <v>#REF!</v>
      </c>
      <c r="QPY247" s="29" t="e">
        <f t="shared" si="228"/>
        <v>#REF!</v>
      </c>
      <c r="QPZ247" s="29" t="e">
        <f t="shared" si="228"/>
        <v>#REF!</v>
      </c>
      <c r="QQA247" s="29" t="e">
        <f t="shared" si="228"/>
        <v>#REF!</v>
      </c>
      <c r="QQB247" s="29" t="e">
        <f t="shared" si="228"/>
        <v>#REF!</v>
      </c>
      <c r="QQC247" s="29" t="e">
        <f t="shared" si="228"/>
        <v>#REF!</v>
      </c>
      <c r="QQD247" s="29" t="e">
        <f t="shared" si="228"/>
        <v>#REF!</v>
      </c>
      <c r="QQE247" s="29" t="e">
        <f t="shared" si="228"/>
        <v>#REF!</v>
      </c>
      <c r="QQF247" s="29" t="e">
        <f t="shared" si="228"/>
        <v>#REF!</v>
      </c>
      <c r="QQG247" s="29" t="e">
        <f t="shared" si="228"/>
        <v>#REF!</v>
      </c>
      <c r="QQH247" s="29" t="e">
        <f t="shared" si="228"/>
        <v>#REF!</v>
      </c>
      <c r="QQI247" s="29" t="e">
        <f t="shared" si="228"/>
        <v>#REF!</v>
      </c>
      <c r="QQJ247" s="29" t="e">
        <f t="shared" si="228"/>
        <v>#REF!</v>
      </c>
      <c r="QQK247" s="29" t="e">
        <f t="shared" si="228"/>
        <v>#REF!</v>
      </c>
      <c r="QQL247" s="29" t="e">
        <f t="shared" si="228"/>
        <v>#REF!</v>
      </c>
      <c r="QQM247" s="29" t="e">
        <f t="shared" si="228"/>
        <v>#REF!</v>
      </c>
      <c r="QQN247" s="29" t="e">
        <f t="shared" si="228"/>
        <v>#REF!</v>
      </c>
      <c r="QQO247" s="29" t="e">
        <f t="shared" si="228"/>
        <v>#REF!</v>
      </c>
      <c r="QQP247" s="29" t="e">
        <f t="shared" si="228"/>
        <v>#REF!</v>
      </c>
      <c r="QQQ247" s="29" t="e">
        <f t="shared" si="228"/>
        <v>#REF!</v>
      </c>
      <c r="QQR247" s="29" t="e">
        <f t="shared" si="228"/>
        <v>#REF!</v>
      </c>
      <c r="QQS247" s="29" t="e">
        <f t="shared" si="228"/>
        <v>#REF!</v>
      </c>
      <c r="QQT247" s="29" t="e">
        <f t="shared" si="228"/>
        <v>#REF!</v>
      </c>
      <c r="QQU247" s="29" t="e">
        <f t="shared" si="228"/>
        <v>#REF!</v>
      </c>
      <c r="QQV247" s="29" t="e">
        <f t="shared" si="228"/>
        <v>#REF!</v>
      </c>
      <c r="QQW247" s="29" t="e">
        <f t="shared" si="228"/>
        <v>#REF!</v>
      </c>
      <c r="QQX247" s="29" t="e">
        <f t="shared" si="228"/>
        <v>#REF!</v>
      </c>
      <c r="QQY247" s="29" t="e">
        <f t="shared" si="228"/>
        <v>#REF!</v>
      </c>
      <c r="QQZ247" s="29" t="e">
        <f t="shared" si="228"/>
        <v>#REF!</v>
      </c>
      <c r="QRA247" s="29" t="e">
        <f t="shared" si="228"/>
        <v>#REF!</v>
      </c>
      <c r="QRB247" s="29" t="e">
        <f t="shared" si="228"/>
        <v>#REF!</v>
      </c>
      <c r="QRC247" s="29" t="e">
        <f t="shared" si="228"/>
        <v>#REF!</v>
      </c>
      <c r="QRD247" s="29" t="e">
        <f t="shared" si="228"/>
        <v>#REF!</v>
      </c>
      <c r="QRE247" s="29" t="e">
        <f t="shared" si="228"/>
        <v>#REF!</v>
      </c>
      <c r="QRF247" s="29" t="e">
        <f t="shared" si="228"/>
        <v>#REF!</v>
      </c>
      <c r="QRG247" s="29" t="e">
        <f t="shared" si="228"/>
        <v>#REF!</v>
      </c>
      <c r="QRH247" s="29" t="e">
        <f t="shared" si="228"/>
        <v>#REF!</v>
      </c>
      <c r="QRI247" s="29" t="e">
        <f t="shared" si="228"/>
        <v>#REF!</v>
      </c>
      <c r="QRJ247" s="29" t="e">
        <f t="shared" si="228"/>
        <v>#REF!</v>
      </c>
      <c r="QRK247" s="29" t="e">
        <f t="shared" si="228"/>
        <v>#REF!</v>
      </c>
      <c r="QRL247" s="29" t="e">
        <f t="shared" si="228"/>
        <v>#REF!</v>
      </c>
      <c r="QRM247" s="29" t="e">
        <f t="shared" si="228"/>
        <v>#REF!</v>
      </c>
      <c r="QRN247" s="29" t="e">
        <f t="shared" si="228"/>
        <v>#REF!</v>
      </c>
      <c r="QRO247" s="29" t="e">
        <f t="shared" si="228"/>
        <v>#REF!</v>
      </c>
      <c r="QRP247" s="29" t="e">
        <f t="shared" si="228"/>
        <v>#REF!</v>
      </c>
      <c r="QRQ247" s="29" t="e">
        <f t="shared" si="228"/>
        <v>#REF!</v>
      </c>
      <c r="QRR247" s="29" t="e">
        <f t="shared" si="228"/>
        <v>#REF!</v>
      </c>
      <c r="QRS247" s="29" t="e">
        <f t="shared" si="228"/>
        <v>#REF!</v>
      </c>
      <c r="QRT247" s="29" t="e">
        <f t="shared" si="228"/>
        <v>#REF!</v>
      </c>
      <c r="QRU247" s="29" t="e">
        <f t="shared" si="228"/>
        <v>#REF!</v>
      </c>
      <c r="QRV247" s="29" t="e">
        <f t="shared" si="228"/>
        <v>#REF!</v>
      </c>
      <c r="QRW247" s="29" t="e">
        <f t="shared" si="228"/>
        <v>#REF!</v>
      </c>
      <c r="QRX247" s="29" t="e">
        <f t="shared" si="228"/>
        <v>#REF!</v>
      </c>
      <c r="QRY247" s="29" t="e">
        <f t="shared" ref="QRY247:QUJ247" si="229">QSC247&amp;QSD247</f>
        <v>#REF!</v>
      </c>
      <c r="QRZ247" s="29" t="e">
        <f t="shared" si="229"/>
        <v>#REF!</v>
      </c>
      <c r="QSA247" s="29" t="e">
        <f t="shared" si="229"/>
        <v>#REF!</v>
      </c>
      <c r="QSB247" s="29" t="e">
        <f t="shared" si="229"/>
        <v>#REF!</v>
      </c>
      <c r="QSC247" s="29" t="e">
        <f t="shared" si="229"/>
        <v>#REF!</v>
      </c>
      <c r="QSD247" s="29" t="e">
        <f t="shared" si="229"/>
        <v>#REF!</v>
      </c>
      <c r="QSE247" s="29" t="e">
        <f t="shared" si="229"/>
        <v>#REF!</v>
      </c>
      <c r="QSF247" s="29" t="e">
        <f t="shared" si="229"/>
        <v>#REF!</v>
      </c>
      <c r="QSG247" s="29" t="e">
        <f t="shared" si="229"/>
        <v>#REF!</v>
      </c>
      <c r="QSH247" s="29" t="e">
        <f t="shared" si="229"/>
        <v>#REF!</v>
      </c>
      <c r="QSI247" s="29" t="e">
        <f t="shared" si="229"/>
        <v>#REF!</v>
      </c>
      <c r="QSJ247" s="29" t="e">
        <f t="shared" si="229"/>
        <v>#REF!</v>
      </c>
      <c r="QSK247" s="29" t="e">
        <f t="shared" si="229"/>
        <v>#REF!</v>
      </c>
      <c r="QSL247" s="29" t="e">
        <f t="shared" si="229"/>
        <v>#REF!</v>
      </c>
      <c r="QSM247" s="29" t="e">
        <f t="shared" si="229"/>
        <v>#REF!</v>
      </c>
      <c r="QSN247" s="29" t="e">
        <f t="shared" si="229"/>
        <v>#REF!</v>
      </c>
      <c r="QSO247" s="29" t="e">
        <f t="shared" si="229"/>
        <v>#REF!</v>
      </c>
      <c r="QSP247" s="29" t="e">
        <f t="shared" si="229"/>
        <v>#REF!</v>
      </c>
      <c r="QSQ247" s="29" t="e">
        <f t="shared" si="229"/>
        <v>#REF!</v>
      </c>
      <c r="QSR247" s="29" t="e">
        <f t="shared" si="229"/>
        <v>#REF!</v>
      </c>
      <c r="QSS247" s="29" t="e">
        <f t="shared" si="229"/>
        <v>#REF!</v>
      </c>
      <c r="QST247" s="29" t="e">
        <f t="shared" si="229"/>
        <v>#REF!</v>
      </c>
      <c r="QSU247" s="29" t="e">
        <f t="shared" si="229"/>
        <v>#REF!</v>
      </c>
      <c r="QSV247" s="29" t="e">
        <f t="shared" si="229"/>
        <v>#REF!</v>
      </c>
      <c r="QSW247" s="29" t="e">
        <f t="shared" si="229"/>
        <v>#REF!</v>
      </c>
      <c r="QSX247" s="29" t="e">
        <f t="shared" si="229"/>
        <v>#REF!</v>
      </c>
      <c r="QSY247" s="29" t="e">
        <f t="shared" si="229"/>
        <v>#REF!</v>
      </c>
      <c r="QSZ247" s="29" t="e">
        <f t="shared" si="229"/>
        <v>#REF!</v>
      </c>
      <c r="QTA247" s="29" t="e">
        <f t="shared" si="229"/>
        <v>#REF!</v>
      </c>
      <c r="QTB247" s="29" t="e">
        <f t="shared" si="229"/>
        <v>#REF!</v>
      </c>
      <c r="QTC247" s="29" t="e">
        <f t="shared" si="229"/>
        <v>#REF!</v>
      </c>
      <c r="QTD247" s="29" t="e">
        <f t="shared" si="229"/>
        <v>#REF!</v>
      </c>
      <c r="QTE247" s="29" t="e">
        <f t="shared" si="229"/>
        <v>#REF!</v>
      </c>
      <c r="QTF247" s="29" t="e">
        <f t="shared" si="229"/>
        <v>#REF!</v>
      </c>
      <c r="QTG247" s="29" t="e">
        <f t="shared" si="229"/>
        <v>#REF!</v>
      </c>
      <c r="QTH247" s="29" t="e">
        <f t="shared" si="229"/>
        <v>#REF!</v>
      </c>
      <c r="QTI247" s="29" t="e">
        <f t="shared" si="229"/>
        <v>#REF!</v>
      </c>
      <c r="QTJ247" s="29" t="e">
        <f t="shared" si="229"/>
        <v>#REF!</v>
      </c>
      <c r="QTK247" s="29" t="e">
        <f t="shared" si="229"/>
        <v>#REF!</v>
      </c>
      <c r="QTL247" s="29" t="e">
        <f t="shared" si="229"/>
        <v>#REF!</v>
      </c>
      <c r="QTM247" s="29" t="e">
        <f t="shared" si="229"/>
        <v>#REF!</v>
      </c>
      <c r="QTN247" s="29" t="e">
        <f t="shared" si="229"/>
        <v>#REF!</v>
      </c>
      <c r="QTO247" s="29" t="e">
        <f t="shared" si="229"/>
        <v>#REF!</v>
      </c>
      <c r="QTP247" s="29" t="e">
        <f t="shared" si="229"/>
        <v>#REF!</v>
      </c>
      <c r="QTQ247" s="29" t="e">
        <f t="shared" si="229"/>
        <v>#REF!</v>
      </c>
      <c r="QTR247" s="29" t="e">
        <f t="shared" si="229"/>
        <v>#REF!</v>
      </c>
      <c r="QTS247" s="29" t="e">
        <f t="shared" si="229"/>
        <v>#REF!</v>
      </c>
      <c r="QTT247" s="29" t="e">
        <f t="shared" si="229"/>
        <v>#REF!</v>
      </c>
      <c r="QTU247" s="29" t="e">
        <f t="shared" si="229"/>
        <v>#REF!</v>
      </c>
      <c r="QTV247" s="29" t="e">
        <f t="shared" si="229"/>
        <v>#REF!</v>
      </c>
      <c r="QTW247" s="29" t="e">
        <f t="shared" si="229"/>
        <v>#REF!</v>
      </c>
      <c r="QTX247" s="29" t="e">
        <f t="shared" si="229"/>
        <v>#REF!</v>
      </c>
      <c r="QTY247" s="29" t="e">
        <f t="shared" si="229"/>
        <v>#REF!</v>
      </c>
      <c r="QTZ247" s="29" t="e">
        <f t="shared" si="229"/>
        <v>#REF!</v>
      </c>
      <c r="QUA247" s="29" t="e">
        <f t="shared" si="229"/>
        <v>#REF!</v>
      </c>
      <c r="QUB247" s="29" t="e">
        <f t="shared" si="229"/>
        <v>#REF!</v>
      </c>
      <c r="QUC247" s="29" t="e">
        <f t="shared" si="229"/>
        <v>#REF!</v>
      </c>
      <c r="QUD247" s="29" t="e">
        <f t="shared" si="229"/>
        <v>#REF!</v>
      </c>
      <c r="QUE247" s="29" t="e">
        <f t="shared" si="229"/>
        <v>#REF!</v>
      </c>
      <c r="QUF247" s="29" t="e">
        <f t="shared" si="229"/>
        <v>#REF!</v>
      </c>
      <c r="QUG247" s="29" t="e">
        <f t="shared" si="229"/>
        <v>#REF!</v>
      </c>
      <c r="QUH247" s="29" t="e">
        <f t="shared" si="229"/>
        <v>#REF!</v>
      </c>
      <c r="QUI247" s="29" t="e">
        <f t="shared" si="229"/>
        <v>#REF!</v>
      </c>
      <c r="QUJ247" s="29" t="e">
        <f t="shared" si="229"/>
        <v>#REF!</v>
      </c>
      <c r="QUK247" s="29" t="e">
        <f t="shared" ref="QUK247:QWV247" si="230">QUO247&amp;QUP247</f>
        <v>#REF!</v>
      </c>
      <c r="QUL247" s="29" t="e">
        <f t="shared" si="230"/>
        <v>#REF!</v>
      </c>
      <c r="QUM247" s="29" t="e">
        <f t="shared" si="230"/>
        <v>#REF!</v>
      </c>
      <c r="QUN247" s="29" t="e">
        <f t="shared" si="230"/>
        <v>#REF!</v>
      </c>
      <c r="QUO247" s="29" t="e">
        <f t="shared" si="230"/>
        <v>#REF!</v>
      </c>
      <c r="QUP247" s="29" t="e">
        <f t="shared" si="230"/>
        <v>#REF!</v>
      </c>
      <c r="QUQ247" s="29" t="e">
        <f t="shared" si="230"/>
        <v>#REF!</v>
      </c>
      <c r="QUR247" s="29" t="e">
        <f t="shared" si="230"/>
        <v>#REF!</v>
      </c>
      <c r="QUS247" s="29" t="e">
        <f t="shared" si="230"/>
        <v>#REF!</v>
      </c>
      <c r="QUT247" s="29" t="e">
        <f t="shared" si="230"/>
        <v>#REF!</v>
      </c>
      <c r="QUU247" s="29" t="e">
        <f t="shared" si="230"/>
        <v>#REF!</v>
      </c>
      <c r="QUV247" s="29" t="e">
        <f t="shared" si="230"/>
        <v>#REF!</v>
      </c>
      <c r="QUW247" s="29" t="e">
        <f t="shared" si="230"/>
        <v>#REF!</v>
      </c>
      <c r="QUX247" s="29" t="e">
        <f t="shared" si="230"/>
        <v>#REF!</v>
      </c>
      <c r="QUY247" s="29" t="e">
        <f t="shared" si="230"/>
        <v>#REF!</v>
      </c>
      <c r="QUZ247" s="29" t="e">
        <f t="shared" si="230"/>
        <v>#REF!</v>
      </c>
      <c r="QVA247" s="29" t="e">
        <f t="shared" si="230"/>
        <v>#REF!</v>
      </c>
      <c r="QVB247" s="29" t="e">
        <f t="shared" si="230"/>
        <v>#REF!</v>
      </c>
      <c r="QVC247" s="29" t="e">
        <f t="shared" si="230"/>
        <v>#REF!</v>
      </c>
      <c r="QVD247" s="29" t="e">
        <f t="shared" si="230"/>
        <v>#REF!</v>
      </c>
      <c r="QVE247" s="29" t="e">
        <f t="shared" si="230"/>
        <v>#REF!</v>
      </c>
      <c r="QVF247" s="29" t="e">
        <f t="shared" si="230"/>
        <v>#REF!</v>
      </c>
      <c r="QVG247" s="29" t="e">
        <f t="shared" si="230"/>
        <v>#REF!</v>
      </c>
      <c r="QVH247" s="29" t="e">
        <f t="shared" si="230"/>
        <v>#REF!</v>
      </c>
      <c r="QVI247" s="29" t="e">
        <f t="shared" si="230"/>
        <v>#REF!</v>
      </c>
      <c r="QVJ247" s="29" t="e">
        <f t="shared" si="230"/>
        <v>#REF!</v>
      </c>
      <c r="QVK247" s="29" t="e">
        <f t="shared" si="230"/>
        <v>#REF!</v>
      </c>
      <c r="QVL247" s="29" t="e">
        <f t="shared" si="230"/>
        <v>#REF!</v>
      </c>
      <c r="QVM247" s="29" t="e">
        <f t="shared" si="230"/>
        <v>#REF!</v>
      </c>
      <c r="QVN247" s="29" t="e">
        <f t="shared" si="230"/>
        <v>#REF!</v>
      </c>
      <c r="QVO247" s="29" t="e">
        <f t="shared" si="230"/>
        <v>#REF!</v>
      </c>
      <c r="QVP247" s="29" t="e">
        <f t="shared" si="230"/>
        <v>#REF!</v>
      </c>
      <c r="QVQ247" s="29" t="e">
        <f t="shared" si="230"/>
        <v>#REF!</v>
      </c>
      <c r="QVR247" s="29" t="e">
        <f t="shared" si="230"/>
        <v>#REF!</v>
      </c>
      <c r="QVS247" s="29" t="e">
        <f t="shared" si="230"/>
        <v>#REF!</v>
      </c>
      <c r="QVT247" s="29" t="e">
        <f t="shared" si="230"/>
        <v>#REF!</v>
      </c>
      <c r="QVU247" s="29" t="e">
        <f t="shared" si="230"/>
        <v>#REF!</v>
      </c>
      <c r="QVV247" s="29" t="e">
        <f t="shared" si="230"/>
        <v>#REF!</v>
      </c>
      <c r="QVW247" s="29" t="e">
        <f t="shared" si="230"/>
        <v>#REF!</v>
      </c>
      <c r="QVX247" s="29" t="e">
        <f t="shared" si="230"/>
        <v>#REF!</v>
      </c>
      <c r="QVY247" s="29" t="e">
        <f t="shared" si="230"/>
        <v>#REF!</v>
      </c>
      <c r="QVZ247" s="29" t="e">
        <f t="shared" si="230"/>
        <v>#REF!</v>
      </c>
      <c r="QWA247" s="29" t="e">
        <f t="shared" si="230"/>
        <v>#REF!</v>
      </c>
      <c r="QWB247" s="29" t="e">
        <f t="shared" si="230"/>
        <v>#REF!</v>
      </c>
      <c r="QWC247" s="29" t="e">
        <f t="shared" si="230"/>
        <v>#REF!</v>
      </c>
      <c r="QWD247" s="29" t="e">
        <f t="shared" si="230"/>
        <v>#REF!</v>
      </c>
      <c r="QWE247" s="29" t="e">
        <f t="shared" si="230"/>
        <v>#REF!</v>
      </c>
      <c r="QWF247" s="29" t="e">
        <f t="shared" si="230"/>
        <v>#REF!</v>
      </c>
      <c r="QWG247" s="29" t="e">
        <f t="shared" si="230"/>
        <v>#REF!</v>
      </c>
      <c r="QWH247" s="29" t="e">
        <f t="shared" si="230"/>
        <v>#REF!</v>
      </c>
      <c r="QWI247" s="29" t="e">
        <f t="shared" si="230"/>
        <v>#REF!</v>
      </c>
      <c r="QWJ247" s="29" t="e">
        <f t="shared" si="230"/>
        <v>#REF!</v>
      </c>
      <c r="QWK247" s="29" t="e">
        <f t="shared" si="230"/>
        <v>#REF!</v>
      </c>
      <c r="QWL247" s="29" t="e">
        <f t="shared" si="230"/>
        <v>#REF!</v>
      </c>
      <c r="QWM247" s="29" t="e">
        <f t="shared" si="230"/>
        <v>#REF!</v>
      </c>
      <c r="QWN247" s="29" t="e">
        <f t="shared" si="230"/>
        <v>#REF!</v>
      </c>
      <c r="QWO247" s="29" t="e">
        <f t="shared" si="230"/>
        <v>#REF!</v>
      </c>
      <c r="QWP247" s="29" t="e">
        <f t="shared" si="230"/>
        <v>#REF!</v>
      </c>
      <c r="QWQ247" s="29" t="e">
        <f t="shared" si="230"/>
        <v>#REF!</v>
      </c>
      <c r="QWR247" s="29" t="e">
        <f t="shared" si="230"/>
        <v>#REF!</v>
      </c>
      <c r="QWS247" s="29" t="e">
        <f t="shared" si="230"/>
        <v>#REF!</v>
      </c>
      <c r="QWT247" s="29" t="e">
        <f t="shared" si="230"/>
        <v>#REF!</v>
      </c>
      <c r="QWU247" s="29" t="e">
        <f t="shared" si="230"/>
        <v>#REF!</v>
      </c>
      <c r="QWV247" s="29" t="e">
        <f t="shared" si="230"/>
        <v>#REF!</v>
      </c>
      <c r="QWW247" s="29" t="e">
        <f t="shared" ref="QWW247:QZH247" si="231">QXA247&amp;QXB247</f>
        <v>#REF!</v>
      </c>
      <c r="QWX247" s="29" t="e">
        <f t="shared" si="231"/>
        <v>#REF!</v>
      </c>
      <c r="QWY247" s="29" t="e">
        <f t="shared" si="231"/>
        <v>#REF!</v>
      </c>
      <c r="QWZ247" s="29" t="e">
        <f t="shared" si="231"/>
        <v>#REF!</v>
      </c>
      <c r="QXA247" s="29" t="e">
        <f t="shared" si="231"/>
        <v>#REF!</v>
      </c>
      <c r="QXB247" s="29" t="e">
        <f t="shared" si="231"/>
        <v>#REF!</v>
      </c>
      <c r="QXC247" s="29" t="e">
        <f t="shared" si="231"/>
        <v>#REF!</v>
      </c>
      <c r="QXD247" s="29" t="e">
        <f t="shared" si="231"/>
        <v>#REF!</v>
      </c>
      <c r="QXE247" s="29" t="e">
        <f t="shared" si="231"/>
        <v>#REF!</v>
      </c>
      <c r="QXF247" s="29" t="e">
        <f t="shared" si="231"/>
        <v>#REF!</v>
      </c>
      <c r="QXG247" s="29" t="e">
        <f t="shared" si="231"/>
        <v>#REF!</v>
      </c>
      <c r="QXH247" s="29" t="e">
        <f t="shared" si="231"/>
        <v>#REF!</v>
      </c>
      <c r="QXI247" s="29" t="e">
        <f t="shared" si="231"/>
        <v>#REF!</v>
      </c>
      <c r="QXJ247" s="29" t="e">
        <f t="shared" si="231"/>
        <v>#REF!</v>
      </c>
      <c r="QXK247" s="29" t="e">
        <f t="shared" si="231"/>
        <v>#REF!</v>
      </c>
      <c r="QXL247" s="29" t="e">
        <f t="shared" si="231"/>
        <v>#REF!</v>
      </c>
      <c r="QXM247" s="29" t="e">
        <f t="shared" si="231"/>
        <v>#REF!</v>
      </c>
      <c r="QXN247" s="29" t="e">
        <f t="shared" si="231"/>
        <v>#REF!</v>
      </c>
      <c r="QXO247" s="29" t="e">
        <f t="shared" si="231"/>
        <v>#REF!</v>
      </c>
      <c r="QXP247" s="29" t="e">
        <f t="shared" si="231"/>
        <v>#REF!</v>
      </c>
      <c r="QXQ247" s="29" t="e">
        <f t="shared" si="231"/>
        <v>#REF!</v>
      </c>
      <c r="QXR247" s="29" t="e">
        <f t="shared" si="231"/>
        <v>#REF!</v>
      </c>
      <c r="QXS247" s="29" t="e">
        <f t="shared" si="231"/>
        <v>#REF!</v>
      </c>
      <c r="QXT247" s="29" t="e">
        <f t="shared" si="231"/>
        <v>#REF!</v>
      </c>
      <c r="QXU247" s="29" t="e">
        <f t="shared" si="231"/>
        <v>#REF!</v>
      </c>
      <c r="QXV247" s="29" t="e">
        <f t="shared" si="231"/>
        <v>#REF!</v>
      </c>
      <c r="QXW247" s="29" t="e">
        <f t="shared" si="231"/>
        <v>#REF!</v>
      </c>
      <c r="QXX247" s="29" t="e">
        <f t="shared" si="231"/>
        <v>#REF!</v>
      </c>
      <c r="QXY247" s="29" t="e">
        <f t="shared" si="231"/>
        <v>#REF!</v>
      </c>
      <c r="QXZ247" s="29" t="e">
        <f t="shared" si="231"/>
        <v>#REF!</v>
      </c>
      <c r="QYA247" s="29" t="e">
        <f t="shared" si="231"/>
        <v>#REF!</v>
      </c>
      <c r="QYB247" s="29" t="e">
        <f t="shared" si="231"/>
        <v>#REF!</v>
      </c>
      <c r="QYC247" s="29" t="e">
        <f t="shared" si="231"/>
        <v>#REF!</v>
      </c>
      <c r="QYD247" s="29" t="e">
        <f t="shared" si="231"/>
        <v>#REF!</v>
      </c>
      <c r="QYE247" s="29" t="e">
        <f t="shared" si="231"/>
        <v>#REF!</v>
      </c>
      <c r="QYF247" s="29" t="e">
        <f t="shared" si="231"/>
        <v>#REF!</v>
      </c>
      <c r="QYG247" s="29" t="e">
        <f t="shared" si="231"/>
        <v>#REF!</v>
      </c>
      <c r="QYH247" s="29" t="e">
        <f t="shared" si="231"/>
        <v>#REF!</v>
      </c>
      <c r="QYI247" s="29" t="e">
        <f t="shared" si="231"/>
        <v>#REF!</v>
      </c>
      <c r="QYJ247" s="29" t="e">
        <f t="shared" si="231"/>
        <v>#REF!</v>
      </c>
      <c r="QYK247" s="29" t="e">
        <f t="shared" si="231"/>
        <v>#REF!</v>
      </c>
      <c r="QYL247" s="29" t="e">
        <f t="shared" si="231"/>
        <v>#REF!</v>
      </c>
      <c r="QYM247" s="29" t="e">
        <f t="shared" si="231"/>
        <v>#REF!</v>
      </c>
      <c r="QYN247" s="29" t="e">
        <f t="shared" si="231"/>
        <v>#REF!</v>
      </c>
      <c r="QYO247" s="29" t="e">
        <f t="shared" si="231"/>
        <v>#REF!</v>
      </c>
      <c r="QYP247" s="29" t="e">
        <f t="shared" si="231"/>
        <v>#REF!</v>
      </c>
      <c r="QYQ247" s="29" t="e">
        <f t="shared" si="231"/>
        <v>#REF!</v>
      </c>
      <c r="QYR247" s="29" t="e">
        <f t="shared" si="231"/>
        <v>#REF!</v>
      </c>
      <c r="QYS247" s="29" t="e">
        <f t="shared" si="231"/>
        <v>#REF!</v>
      </c>
      <c r="QYT247" s="29" t="e">
        <f t="shared" si="231"/>
        <v>#REF!</v>
      </c>
      <c r="QYU247" s="29" t="e">
        <f t="shared" si="231"/>
        <v>#REF!</v>
      </c>
      <c r="QYV247" s="29" t="e">
        <f t="shared" si="231"/>
        <v>#REF!</v>
      </c>
      <c r="QYW247" s="29" t="e">
        <f t="shared" si="231"/>
        <v>#REF!</v>
      </c>
      <c r="QYX247" s="29" t="e">
        <f t="shared" si="231"/>
        <v>#REF!</v>
      </c>
      <c r="QYY247" s="29" t="e">
        <f t="shared" si="231"/>
        <v>#REF!</v>
      </c>
      <c r="QYZ247" s="29" t="e">
        <f t="shared" si="231"/>
        <v>#REF!</v>
      </c>
      <c r="QZA247" s="29" t="e">
        <f t="shared" si="231"/>
        <v>#REF!</v>
      </c>
      <c r="QZB247" s="29" t="e">
        <f t="shared" si="231"/>
        <v>#REF!</v>
      </c>
      <c r="QZC247" s="29" t="e">
        <f t="shared" si="231"/>
        <v>#REF!</v>
      </c>
      <c r="QZD247" s="29" t="e">
        <f t="shared" si="231"/>
        <v>#REF!</v>
      </c>
      <c r="QZE247" s="29" t="e">
        <f t="shared" si="231"/>
        <v>#REF!</v>
      </c>
      <c r="QZF247" s="29" t="e">
        <f t="shared" si="231"/>
        <v>#REF!</v>
      </c>
      <c r="QZG247" s="29" t="e">
        <f t="shared" si="231"/>
        <v>#REF!</v>
      </c>
      <c r="QZH247" s="29" t="e">
        <f t="shared" si="231"/>
        <v>#REF!</v>
      </c>
      <c r="QZI247" s="29" t="e">
        <f t="shared" ref="QZI247:RBT247" si="232">QZM247&amp;QZN247</f>
        <v>#REF!</v>
      </c>
      <c r="QZJ247" s="29" t="e">
        <f t="shared" si="232"/>
        <v>#REF!</v>
      </c>
      <c r="QZK247" s="29" t="e">
        <f t="shared" si="232"/>
        <v>#REF!</v>
      </c>
      <c r="QZL247" s="29" t="e">
        <f t="shared" si="232"/>
        <v>#REF!</v>
      </c>
      <c r="QZM247" s="29" t="e">
        <f t="shared" si="232"/>
        <v>#REF!</v>
      </c>
      <c r="QZN247" s="29" t="e">
        <f t="shared" si="232"/>
        <v>#REF!</v>
      </c>
      <c r="QZO247" s="29" t="e">
        <f t="shared" si="232"/>
        <v>#REF!</v>
      </c>
      <c r="QZP247" s="29" t="e">
        <f t="shared" si="232"/>
        <v>#REF!</v>
      </c>
      <c r="QZQ247" s="29" t="e">
        <f t="shared" si="232"/>
        <v>#REF!</v>
      </c>
      <c r="QZR247" s="29" t="e">
        <f t="shared" si="232"/>
        <v>#REF!</v>
      </c>
      <c r="QZS247" s="29" t="e">
        <f t="shared" si="232"/>
        <v>#REF!</v>
      </c>
      <c r="QZT247" s="29" t="e">
        <f t="shared" si="232"/>
        <v>#REF!</v>
      </c>
      <c r="QZU247" s="29" t="e">
        <f t="shared" si="232"/>
        <v>#REF!</v>
      </c>
      <c r="QZV247" s="29" t="e">
        <f t="shared" si="232"/>
        <v>#REF!</v>
      </c>
      <c r="QZW247" s="29" t="e">
        <f t="shared" si="232"/>
        <v>#REF!</v>
      </c>
      <c r="QZX247" s="29" t="e">
        <f t="shared" si="232"/>
        <v>#REF!</v>
      </c>
      <c r="QZY247" s="29" t="e">
        <f t="shared" si="232"/>
        <v>#REF!</v>
      </c>
      <c r="QZZ247" s="29" t="e">
        <f t="shared" si="232"/>
        <v>#REF!</v>
      </c>
      <c r="RAA247" s="29" t="e">
        <f t="shared" si="232"/>
        <v>#REF!</v>
      </c>
      <c r="RAB247" s="29" t="e">
        <f t="shared" si="232"/>
        <v>#REF!</v>
      </c>
      <c r="RAC247" s="29" t="e">
        <f t="shared" si="232"/>
        <v>#REF!</v>
      </c>
      <c r="RAD247" s="29" t="e">
        <f t="shared" si="232"/>
        <v>#REF!</v>
      </c>
      <c r="RAE247" s="29" t="e">
        <f t="shared" si="232"/>
        <v>#REF!</v>
      </c>
      <c r="RAF247" s="29" t="e">
        <f t="shared" si="232"/>
        <v>#REF!</v>
      </c>
      <c r="RAG247" s="29" t="e">
        <f t="shared" si="232"/>
        <v>#REF!</v>
      </c>
      <c r="RAH247" s="29" t="e">
        <f t="shared" si="232"/>
        <v>#REF!</v>
      </c>
      <c r="RAI247" s="29" t="e">
        <f t="shared" si="232"/>
        <v>#REF!</v>
      </c>
      <c r="RAJ247" s="29" t="e">
        <f t="shared" si="232"/>
        <v>#REF!</v>
      </c>
      <c r="RAK247" s="29" t="e">
        <f t="shared" si="232"/>
        <v>#REF!</v>
      </c>
      <c r="RAL247" s="29" t="e">
        <f t="shared" si="232"/>
        <v>#REF!</v>
      </c>
      <c r="RAM247" s="29" t="e">
        <f t="shared" si="232"/>
        <v>#REF!</v>
      </c>
      <c r="RAN247" s="29" t="e">
        <f t="shared" si="232"/>
        <v>#REF!</v>
      </c>
      <c r="RAO247" s="29" t="e">
        <f t="shared" si="232"/>
        <v>#REF!</v>
      </c>
      <c r="RAP247" s="29" t="e">
        <f t="shared" si="232"/>
        <v>#REF!</v>
      </c>
      <c r="RAQ247" s="29" t="e">
        <f t="shared" si="232"/>
        <v>#REF!</v>
      </c>
      <c r="RAR247" s="29" t="e">
        <f t="shared" si="232"/>
        <v>#REF!</v>
      </c>
      <c r="RAS247" s="29" t="e">
        <f t="shared" si="232"/>
        <v>#REF!</v>
      </c>
      <c r="RAT247" s="29" t="e">
        <f t="shared" si="232"/>
        <v>#REF!</v>
      </c>
      <c r="RAU247" s="29" t="e">
        <f t="shared" si="232"/>
        <v>#REF!</v>
      </c>
      <c r="RAV247" s="29" t="e">
        <f t="shared" si="232"/>
        <v>#REF!</v>
      </c>
      <c r="RAW247" s="29" t="e">
        <f t="shared" si="232"/>
        <v>#REF!</v>
      </c>
      <c r="RAX247" s="29" t="e">
        <f t="shared" si="232"/>
        <v>#REF!</v>
      </c>
      <c r="RAY247" s="29" t="e">
        <f t="shared" si="232"/>
        <v>#REF!</v>
      </c>
      <c r="RAZ247" s="29" t="e">
        <f t="shared" si="232"/>
        <v>#REF!</v>
      </c>
      <c r="RBA247" s="29" t="e">
        <f t="shared" si="232"/>
        <v>#REF!</v>
      </c>
      <c r="RBB247" s="29" t="e">
        <f t="shared" si="232"/>
        <v>#REF!</v>
      </c>
      <c r="RBC247" s="29" t="e">
        <f t="shared" si="232"/>
        <v>#REF!</v>
      </c>
      <c r="RBD247" s="29" t="e">
        <f t="shared" si="232"/>
        <v>#REF!</v>
      </c>
      <c r="RBE247" s="29" t="e">
        <f t="shared" si="232"/>
        <v>#REF!</v>
      </c>
      <c r="RBF247" s="29" t="e">
        <f t="shared" si="232"/>
        <v>#REF!</v>
      </c>
      <c r="RBG247" s="29" t="e">
        <f t="shared" si="232"/>
        <v>#REF!</v>
      </c>
      <c r="RBH247" s="29" t="e">
        <f t="shared" si="232"/>
        <v>#REF!</v>
      </c>
      <c r="RBI247" s="29" t="e">
        <f t="shared" si="232"/>
        <v>#REF!</v>
      </c>
      <c r="RBJ247" s="29" t="e">
        <f t="shared" si="232"/>
        <v>#REF!</v>
      </c>
      <c r="RBK247" s="29" t="e">
        <f t="shared" si="232"/>
        <v>#REF!</v>
      </c>
      <c r="RBL247" s="29" t="e">
        <f t="shared" si="232"/>
        <v>#REF!</v>
      </c>
      <c r="RBM247" s="29" t="e">
        <f t="shared" si="232"/>
        <v>#REF!</v>
      </c>
      <c r="RBN247" s="29" t="e">
        <f t="shared" si="232"/>
        <v>#REF!</v>
      </c>
      <c r="RBO247" s="29" t="e">
        <f t="shared" si="232"/>
        <v>#REF!</v>
      </c>
      <c r="RBP247" s="29" t="e">
        <f t="shared" si="232"/>
        <v>#REF!</v>
      </c>
      <c r="RBQ247" s="29" t="e">
        <f t="shared" si="232"/>
        <v>#REF!</v>
      </c>
      <c r="RBR247" s="29" t="e">
        <f t="shared" si="232"/>
        <v>#REF!</v>
      </c>
      <c r="RBS247" s="29" t="e">
        <f t="shared" si="232"/>
        <v>#REF!</v>
      </c>
      <c r="RBT247" s="29" t="e">
        <f t="shared" si="232"/>
        <v>#REF!</v>
      </c>
      <c r="RBU247" s="29" t="e">
        <f t="shared" ref="RBU247:REF247" si="233">RBY247&amp;RBZ247</f>
        <v>#REF!</v>
      </c>
      <c r="RBV247" s="29" t="e">
        <f t="shared" si="233"/>
        <v>#REF!</v>
      </c>
      <c r="RBW247" s="29" t="e">
        <f t="shared" si="233"/>
        <v>#REF!</v>
      </c>
      <c r="RBX247" s="29" t="e">
        <f t="shared" si="233"/>
        <v>#REF!</v>
      </c>
      <c r="RBY247" s="29" t="e">
        <f t="shared" si="233"/>
        <v>#REF!</v>
      </c>
      <c r="RBZ247" s="29" t="e">
        <f t="shared" si="233"/>
        <v>#REF!</v>
      </c>
      <c r="RCA247" s="29" t="e">
        <f t="shared" si="233"/>
        <v>#REF!</v>
      </c>
      <c r="RCB247" s="29" t="e">
        <f t="shared" si="233"/>
        <v>#REF!</v>
      </c>
      <c r="RCC247" s="29" t="e">
        <f t="shared" si="233"/>
        <v>#REF!</v>
      </c>
      <c r="RCD247" s="29" t="e">
        <f t="shared" si="233"/>
        <v>#REF!</v>
      </c>
      <c r="RCE247" s="29" t="e">
        <f t="shared" si="233"/>
        <v>#REF!</v>
      </c>
      <c r="RCF247" s="29" t="e">
        <f t="shared" si="233"/>
        <v>#REF!</v>
      </c>
      <c r="RCG247" s="29" t="e">
        <f t="shared" si="233"/>
        <v>#REF!</v>
      </c>
      <c r="RCH247" s="29" t="e">
        <f t="shared" si="233"/>
        <v>#REF!</v>
      </c>
      <c r="RCI247" s="29" t="e">
        <f t="shared" si="233"/>
        <v>#REF!</v>
      </c>
      <c r="RCJ247" s="29" t="e">
        <f t="shared" si="233"/>
        <v>#REF!</v>
      </c>
      <c r="RCK247" s="29" t="e">
        <f t="shared" si="233"/>
        <v>#REF!</v>
      </c>
      <c r="RCL247" s="29" t="e">
        <f t="shared" si="233"/>
        <v>#REF!</v>
      </c>
      <c r="RCM247" s="29" t="e">
        <f t="shared" si="233"/>
        <v>#REF!</v>
      </c>
      <c r="RCN247" s="29" t="e">
        <f t="shared" si="233"/>
        <v>#REF!</v>
      </c>
      <c r="RCO247" s="29" t="e">
        <f t="shared" si="233"/>
        <v>#REF!</v>
      </c>
      <c r="RCP247" s="29" t="e">
        <f t="shared" si="233"/>
        <v>#REF!</v>
      </c>
      <c r="RCQ247" s="29" t="e">
        <f t="shared" si="233"/>
        <v>#REF!</v>
      </c>
      <c r="RCR247" s="29" t="e">
        <f t="shared" si="233"/>
        <v>#REF!</v>
      </c>
      <c r="RCS247" s="29" t="e">
        <f t="shared" si="233"/>
        <v>#REF!</v>
      </c>
      <c r="RCT247" s="29" t="e">
        <f t="shared" si="233"/>
        <v>#REF!</v>
      </c>
      <c r="RCU247" s="29" t="e">
        <f t="shared" si="233"/>
        <v>#REF!</v>
      </c>
      <c r="RCV247" s="29" t="e">
        <f t="shared" si="233"/>
        <v>#REF!</v>
      </c>
      <c r="RCW247" s="29" t="e">
        <f t="shared" si="233"/>
        <v>#REF!</v>
      </c>
      <c r="RCX247" s="29" t="e">
        <f t="shared" si="233"/>
        <v>#REF!</v>
      </c>
      <c r="RCY247" s="29" t="e">
        <f t="shared" si="233"/>
        <v>#REF!</v>
      </c>
      <c r="RCZ247" s="29" t="e">
        <f t="shared" si="233"/>
        <v>#REF!</v>
      </c>
      <c r="RDA247" s="29" t="e">
        <f t="shared" si="233"/>
        <v>#REF!</v>
      </c>
      <c r="RDB247" s="29" t="e">
        <f t="shared" si="233"/>
        <v>#REF!</v>
      </c>
      <c r="RDC247" s="29" t="e">
        <f t="shared" si="233"/>
        <v>#REF!</v>
      </c>
      <c r="RDD247" s="29" t="e">
        <f t="shared" si="233"/>
        <v>#REF!</v>
      </c>
      <c r="RDE247" s="29" t="e">
        <f t="shared" si="233"/>
        <v>#REF!</v>
      </c>
      <c r="RDF247" s="29" t="e">
        <f t="shared" si="233"/>
        <v>#REF!</v>
      </c>
      <c r="RDG247" s="29" t="e">
        <f t="shared" si="233"/>
        <v>#REF!</v>
      </c>
      <c r="RDH247" s="29" t="e">
        <f t="shared" si="233"/>
        <v>#REF!</v>
      </c>
      <c r="RDI247" s="29" t="e">
        <f t="shared" si="233"/>
        <v>#REF!</v>
      </c>
      <c r="RDJ247" s="29" t="e">
        <f t="shared" si="233"/>
        <v>#REF!</v>
      </c>
      <c r="RDK247" s="29" t="e">
        <f t="shared" si="233"/>
        <v>#REF!</v>
      </c>
      <c r="RDL247" s="29" t="e">
        <f t="shared" si="233"/>
        <v>#REF!</v>
      </c>
      <c r="RDM247" s="29" t="e">
        <f t="shared" si="233"/>
        <v>#REF!</v>
      </c>
      <c r="RDN247" s="29" t="e">
        <f t="shared" si="233"/>
        <v>#REF!</v>
      </c>
      <c r="RDO247" s="29" t="e">
        <f t="shared" si="233"/>
        <v>#REF!</v>
      </c>
      <c r="RDP247" s="29" t="e">
        <f t="shared" si="233"/>
        <v>#REF!</v>
      </c>
      <c r="RDQ247" s="29" t="e">
        <f t="shared" si="233"/>
        <v>#REF!</v>
      </c>
      <c r="RDR247" s="29" t="e">
        <f t="shared" si="233"/>
        <v>#REF!</v>
      </c>
      <c r="RDS247" s="29" t="e">
        <f t="shared" si="233"/>
        <v>#REF!</v>
      </c>
      <c r="RDT247" s="29" t="e">
        <f t="shared" si="233"/>
        <v>#REF!</v>
      </c>
      <c r="RDU247" s="29" t="e">
        <f t="shared" si="233"/>
        <v>#REF!</v>
      </c>
      <c r="RDV247" s="29" t="e">
        <f t="shared" si="233"/>
        <v>#REF!</v>
      </c>
      <c r="RDW247" s="29" t="e">
        <f t="shared" si="233"/>
        <v>#REF!</v>
      </c>
      <c r="RDX247" s="29" t="e">
        <f t="shared" si="233"/>
        <v>#REF!</v>
      </c>
      <c r="RDY247" s="29" t="e">
        <f t="shared" si="233"/>
        <v>#REF!</v>
      </c>
      <c r="RDZ247" s="29" t="e">
        <f t="shared" si="233"/>
        <v>#REF!</v>
      </c>
      <c r="REA247" s="29" t="e">
        <f t="shared" si="233"/>
        <v>#REF!</v>
      </c>
      <c r="REB247" s="29" t="e">
        <f t="shared" si="233"/>
        <v>#REF!</v>
      </c>
      <c r="REC247" s="29" t="e">
        <f t="shared" si="233"/>
        <v>#REF!</v>
      </c>
      <c r="RED247" s="29" t="e">
        <f t="shared" si="233"/>
        <v>#REF!</v>
      </c>
      <c r="REE247" s="29" t="e">
        <f t="shared" si="233"/>
        <v>#REF!</v>
      </c>
      <c r="REF247" s="29" t="e">
        <f t="shared" si="233"/>
        <v>#REF!</v>
      </c>
      <c r="REG247" s="29" t="e">
        <f t="shared" ref="REG247:RGR247" si="234">REK247&amp;REL247</f>
        <v>#REF!</v>
      </c>
      <c r="REH247" s="29" t="e">
        <f t="shared" si="234"/>
        <v>#REF!</v>
      </c>
      <c r="REI247" s="29" t="e">
        <f t="shared" si="234"/>
        <v>#REF!</v>
      </c>
      <c r="REJ247" s="29" t="e">
        <f t="shared" si="234"/>
        <v>#REF!</v>
      </c>
      <c r="REK247" s="29" t="e">
        <f t="shared" si="234"/>
        <v>#REF!</v>
      </c>
      <c r="REL247" s="29" t="e">
        <f t="shared" si="234"/>
        <v>#REF!</v>
      </c>
      <c r="REM247" s="29" t="e">
        <f t="shared" si="234"/>
        <v>#REF!</v>
      </c>
      <c r="REN247" s="29" t="e">
        <f t="shared" si="234"/>
        <v>#REF!</v>
      </c>
      <c r="REO247" s="29" t="e">
        <f t="shared" si="234"/>
        <v>#REF!</v>
      </c>
      <c r="REP247" s="29" t="e">
        <f t="shared" si="234"/>
        <v>#REF!</v>
      </c>
      <c r="REQ247" s="29" t="e">
        <f t="shared" si="234"/>
        <v>#REF!</v>
      </c>
      <c r="RER247" s="29" t="e">
        <f t="shared" si="234"/>
        <v>#REF!</v>
      </c>
      <c r="RES247" s="29" t="e">
        <f t="shared" si="234"/>
        <v>#REF!</v>
      </c>
      <c r="RET247" s="29" t="e">
        <f t="shared" si="234"/>
        <v>#REF!</v>
      </c>
      <c r="REU247" s="29" t="e">
        <f t="shared" si="234"/>
        <v>#REF!</v>
      </c>
      <c r="REV247" s="29" t="e">
        <f t="shared" si="234"/>
        <v>#REF!</v>
      </c>
      <c r="REW247" s="29" t="e">
        <f t="shared" si="234"/>
        <v>#REF!</v>
      </c>
      <c r="REX247" s="29" t="e">
        <f t="shared" si="234"/>
        <v>#REF!</v>
      </c>
      <c r="REY247" s="29" t="e">
        <f t="shared" si="234"/>
        <v>#REF!</v>
      </c>
      <c r="REZ247" s="29" t="e">
        <f t="shared" si="234"/>
        <v>#REF!</v>
      </c>
      <c r="RFA247" s="29" t="e">
        <f t="shared" si="234"/>
        <v>#REF!</v>
      </c>
      <c r="RFB247" s="29" t="e">
        <f t="shared" si="234"/>
        <v>#REF!</v>
      </c>
      <c r="RFC247" s="29" t="e">
        <f t="shared" si="234"/>
        <v>#REF!</v>
      </c>
      <c r="RFD247" s="29" t="e">
        <f t="shared" si="234"/>
        <v>#REF!</v>
      </c>
      <c r="RFE247" s="29" t="e">
        <f t="shared" si="234"/>
        <v>#REF!</v>
      </c>
      <c r="RFF247" s="29" t="e">
        <f t="shared" si="234"/>
        <v>#REF!</v>
      </c>
      <c r="RFG247" s="29" t="e">
        <f t="shared" si="234"/>
        <v>#REF!</v>
      </c>
      <c r="RFH247" s="29" t="e">
        <f t="shared" si="234"/>
        <v>#REF!</v>
      </c>
      <c r="RFI247" s="29" t="e">
        <f t="shared" si="234"/>
        <v>#REF!</v>
      </c>
      <c r="RFJ247" s="29" t="e">
        <f t="shared" si="234"/>
        <v>#REF!</v>
      </c>
      <c r="RFK247" s="29" t="e">
        <f t="shared" si="234"/>
        <v>#REF!</v>
      </c>
      <c r="RFL247" s="29" t="e">
        <f t="shared" si="234"/>
        <v>#REF!</v>
      </c>
      <c r="RFM247" s="29" t="e">
        <f t="shared" si="234"/>
        <v>#REF!</v>
      </c>
      <c r="RFN247" s="29" t="e">
        <f t="shared" si="234"/>
        <v>#REF!</v>
      </c>
      <c r="RFO247" s="29" t="e">
        <f t="shared" si="234"/>
        <v>#REF!</v>
      </c>
      <c r="RFP247" s="29" t="e">
        <f t="shared" si="234"/>
        <v>#REF!</v>
      </c>
      <c r="RFQ247" s="29" t="e">
        <f t="shared" si="234"/>
        <v>#REF!</v>
      </c>
      <c r="RFR247" s="29" t="e">
        <f t="shared" si="234"/>
        <v>#REF!</v>
      </c>
      <c r="RFS247" s="29" t="e">
        <f t="shared" si="234"/>
        <v>#REF!</v>
      </c>
      <c r="RFT247" s="29" t="e">
        <f t="shared" si="234"/>
        <v>#REF!</v>
      </c>
      <c r="RFU247" s="29" t="e">
        <f t="shared" si="234"/>
        <v>#REF!</v>
      </c>
      <c r="RFV247" s="29" t="e">
        <f t="shared" si="234"/>
        <v>#REF!</v>
      </c>
      <c r="RFW247" s="29" t="e">
        <f t="shared" si="234"/>
        <v>#REF!</v>
      </c>
      <c r="RFX247" s="29" t="e">
        <f t="shared" si="234"/>
        <v>#REF!</v>
      </c>
      <c r="RFY247" s="29" t="e">
        <f t="shared" si="234"/>
        <v>#REF!</v>
      </c>
      <c r="RFZ247" s="29" t="e">
        <f t="shared" si="234"/>
        <v>#REF!</v>
      </c>
      <c r="RGA247" s="29" t="e">
        <f t="shared" si="234"/>
        <v>#REF!</v>
      </c>
      <c r="RGB247" s="29" t="e">
        <f t="shared" si="234"/>
        <v>#REF!</v>
      </c>
      <c r="RGC247" s="29" t="e">
        <f t="shared" si="234"/>
        <v>#REF!</v>
      </c>
      <c r="RGD247" s="29" t="e">
        <f t="shared" si="234"/>
        <v>#REF!</v>
      </c>
      <c r="RGE247" s="29" t="e">
        <f t="shared" si="234"/>
        <v>#REF!</v>
      </c>
      <c r="RGF247" s="29" t="e">
        <f t="shared" si="234"/>
        <v>#REF!</v>
      </c>
      <c r="RGG247" s="29" t="e">
        <f t="shared" si="234"/>
        <v>#REF!</v>
      </c>
      <c r="RGH247" s="29" t="e">
        <f t="shared" si="234"/>
        <v>#REF!</v>
      </c>
      <c r="RGI247" s="29" t="e">
        <f t="shared" si="234"/>
        <v>#REF!</v>
      </c>
      <c r="RGJ247" s="29" t="e">
        <f t="shared" si="234"/>
        <v>#REF!</v>
      </c>
      <c r="RGK247" s="29" t="e">
        <f t="shared" si="234"/>
        <v>#REF!</v>
      </c>
      <c r="RGL247" s="29" t="e">
        <f t="shared" si="234"/>
        <v>#REF!</v>
      </c>
      <c r="RGM247" s="29" t="e">
        <f t="shared" si="234"/>
        <v>#REF!</v>
      </c>
      <c r="RGN247" s="29" t="e">
        <f t="shared" si="234"/>
        <v>#REF!</v>
      </c>
      <c r="RGO247" s="29" t="e">
        <f t="shared" si="234"/>
        <v>#REF!</v>
      </c>
      <c r="RGP247" s="29" t="e">
        <f t="shared" si="234"/>
        <v>#REF!</v>
      </c>
      <c r="RGQ247" s="29" t="e">
        <f t="shared" si="234"/>
        <v>#REF!</v>
      </c>
      <c r="RGR247" s="29" t="e">
        <f t="shared" si="234"/>
        <v>#REF!</v>
      </c>
      <c r="RGS247" s="29" t="e">
        <f t="shared" ref="RGS247:RJD247" si="235">RGW247&amp;RGX247</f>
        <v>#REF!</v>
      </c>
      <c r="RGT247" s="29" t="e">
        <f t="shared" si="235"/>
        <v>#REF!</v>
      </c>
      <c r="RGU247" s="29" t="e">
        <f t="shared" si="235"/>
        <v>#REF!</v>
      </c>
      <c r="RGV247" s="29" t="e">
        <f t="shared" si="235"/>
        <v>#REF!</v>
      </c>
      <c r="RGW247" s="29" t="e">
        <f t="shared" si="235"/>
        <v>#REF!</v>
      </c>
      <c r="RGX247" s="29" t="e">
        <f t="shared" si="235"/>
        <v>#REF!</v>
      </c>
      <c r="RGY247" s="29" t="e">
        <f t="shared" si="235"/>
        <v>#REF!</v>
      </c>
      <c r="RGZ247" s="29" t="e">
        <f t="shared" si="235"/>
        <v>#REF!</v>
      </c>
      <c r="RHA247" s="29" t="e">
        <f t="shared" si="235"/>
        <v>#REF!</v>
      </c>
      <c r="RHB247" s="29" t="e">
        <f t="shared" si="235"/>
        <v>#REF!</v>
      </c>
      <c r="RHC247" s="29" t="e">
        <f t="shared" si="235"/>
        <v>#REF!</v>
      </c>
      <c r="RHD247" s="29" t="e">
        <f t="shared" si="235"/>
        <v>#REF!</v>
      </c>
      <c r="RHE247" s="29" t="e">
        <f t="shared" si="235"/>
        <v>#REF!</v>
      </c>
      <c r="RHF247" s="29" t="e">
        <f t="shared" si="235"/>
        <v>#REF!</v>
      </c>
      <c r="RHG247" s="29" t="e">
        <f t="shared" si="235"/>
        <v>#REF!</v>
      </c>
      <c r="RHH247" s="29" t="e">
        <f t="shared" si="235"/>
        <v>#REF!</v>
      </c>
      <c r="RHI247" s="29" t="e">
        <f t="shared" si="235"/>
        <v>#REF!</v>
      </c>
      <c r="RHJ247" s="29" t="e">
        <f t="shared" si="235"/>
        <v>#REF!</v>
      </c>
      <c r="RHK247" s="29" t="e">
        <f t="shared" si="235"/>
        <v>#REF!</v>
      </c>
      <c r="RHL247" s="29" t="e">
        <f t="shared" si="235"/>
        <v>#REF!</v>
      </c>
      <c r="RHM247" s="29" t="e">
        <f t="shared" si="235"/>
        <v>#REF!</v>
      </c>
      <c r="RHN247" s="29" t="e">
        <f t="shared" si="235"/>
        <v>#REF!</v>
      </c>
      <c r="RHO247" s="29" t="e">
        <f t="shared" si="235"/>
        <v>#REF!</v>
      </c>
      <c r="RHP247" s="29" t="e">
        <f t="shared" si="235"/>
        <v>#REF!</v>
      </c>
      <c r="RHQ247" s="29" t="e">
        <f t="shared" si="235"/>
        <v>#REF!</v>
      </c>
      <c r="RHR247" s="29" t="e">
        <f t="shared" si="235"/>
        <v>#REF!</v>
      </c>
      <c r="RHS247" s="29" t="e">
        <f t="shared" si="235"/>
        <v>#REF!</v>
      </c>
      <c r="RHT247" s="29" t="e">
        <f t="shared" si="235"/>
        <v>#REF!</v>
      </c>
      <c r="RHU247" s="29" t="e">
        <f t="shared" si="235"/>
        <v>#REF!</v>
      </c>
      <c r="RHV247" s="29" t="e">
        <f t="shared" si="235"/>
        <v>#REF!</v>
      </c>
      <c r="RHW247" s="29" t="e">
        <f t="shared" si="235"/>
        <v>#REF!</v>
      </c>
      <c r="RHX247" s="29" t="e">
        <f t="shared" si="235"/>
        <v>#REF!</v>
      </c>
      <c r="RHY247" s="29" t="e">
        <f t="shared" si="235"/>
        <v>#REF!</v>
      </c>
      <c r="RHZ247" s="29" t="e">
        <f t="shared" si="235"/>
        <v>#REF!</v>
      </c>
      <c r="RIA247" s="29" t="e">
        <f t="shared" si="235"/>
        <v>#REF!</v>
      </c>
      <c r="RIB247" s="29" t="e">
        <f t="shared" si="235"/>
        <v>#REF!</v>
      </c>
      <c r="RIC247" s="29" t="e">
        <f t="shared" si="235"/>
        <v>#REF!</v>
      </c>
      <c r="RID247" s="29" t="e">
        <f t="shared" si="235"/>
        <v>#REF!</v>
      </c>
      <c r="RIE247" s="29" t="e">
        <f t="shared" si="235"/>
        <v>#REF!</v>
      </c>
      <c r="RIF247" s="29" t="e">
        <f t="shared" si="235"/>
        <v>#REF!</v>
      </c>
      <c r="RIG247" s="29" t="e">
        <f t="shared" si="235"/>
        <v>#REF!</v>
      </c>
      <c r="RIH247" s="29" t="e">
        <f t="shared" si="235"/>
        <v>#REF!</v>
      </c>
      <c r="RII247" s="29" t="e">
        <f t="shared" si="235"/>
        <v>#REF!</v>
      </c>
      <c r="RIJ247" s="29" t="e">
        <f t="shared" si="235"/>
        <v>#REF!</v>
      </c>
      <c r="RIK247" s="29" t="e">
        <f t="shared" si="235"/>
        <v>#REF!</v>
      </c>
      <c r="RIL247" s="29" t="e">
        <f t="shared" si="235"/>
        <v>#REF!</v>
      </c>
      <c r="RIM247" s="29" t="e">
        <f t="shared" si="235"/>
        <v>#REF!</v>
      </c>
      <c r="RIN247" s="29" t="e">
        <f t="shared" si="235"/>
        <v>#REF!</v>
      </c>
      <c r="RIO247" s="29" t="e">
        <f t="shared" si="235"/>
        <v>#REF!</v>
      </c>
      <c r="RIP247" s="29" t="e">
        <f t="shared" si="235"/>
        <v>#REF!</v>
      </c>
      <c r="RIQ247" s="29" t="e">
        <f t="shared" si="235"/>
        <v>#REF!</v>
      </c>
      <c r="RIR247" s="29" t="e">
        <f t="shared" si="235"/>
        <v>#REF!</v>
      </c>
      <c r="RIS247" s="29" t="e">
        <f t="shared" si="235"/>
        <v>#REF!</v>
      </c>
      <c r="RIT247" s="29" t="e">
        <f t="shared" si="235"/>
        <v>#REF!</v>
      </c>
      <c r="RIU247" s="29" t="e">
        <f t="shared" si="235"/>
        <v>#REF!</v>
      </c>
      <c r="RIV247" s="29" t="e">
        <f t="shared" si="235"/>
        <v>#REF!</v>
      </c>
      <c r="RIW247" s="29" t="e">
        <f t="shared" si="235"/>
        <v>#REF!</v>
      </c>
      <c r="RIX247" s="29" t="e">
        <f t="shared" si="235"/>
        <v>#REF!</v>
      </c>
      <c r="RIY247" s="29" t="e">
        <f t="shared" si="235"/>
        <v>#REF!</v>
      </c>
      <c r="RIZ247" s="29" t="e">
        <f t="shared" si="235"/>
        <v>#REF!</v>
      </c>
      <c r="RJA247" s="29" t="e">
        <f t="shared" si="235"/>
        <v>#REF!</v>
      </c>
      <c r="RJB247" s="29" t="e">
        <f t="shared" si="235"/>
        <v>#REF!</v>
      </c>
      <c r="RJC247" s="29" t="e">
        <f t="shared" si="235"/>
        <v>#REF!</v>
      </c>
      <c r="RJD247" s="29" t="e">
        <f t="shared" si="235"/>
        <v>#REF!</v>
      </c>
      <c r="RJE247" s="29" t="e">
        <f t="shared" ref="RJE247:RLP247" si="236">RJI247&amp;RJJ247</f>
        <v>#REF!</v>
      </c>
      <c r="RJF247" s="29" t="e">
        <f t="shared" si="236"/>
        <v>#REF!</v>
      </c>
      <c r="RJG247" s="29" t="e">
        <f t="shared" si="236"/>
        <v>#REF!</v>
      </c>
      <c r="RJH247" s="29" t="e">
        <f t="shared" si="236"/>
        <v>#REF!</v>
      </c>
      <c r="RJI247" s="29" t="e">
        <f t="shared" si="236"/>
        <v>#REF!</v>
      </c>
      <c r="RJJ247" s="29" t="e">
        <f t="shared" si="236"/>
        <v>#REF!</v>
      </c>
      <c r="RJK247" s="29" t="e">
        <f t="shared" si="236"/>
        <v>#REF!</v>
      </c>
      <c r="RJL247" s="29" t="e">
        <f t="shared" si="236"/>
        <v>#REF!</v>
      </c>
      <c r="RJM247" s="29" t="e">
        <f t="shared" si="236"/>
        <v>#REF!</v>
      </c>
      <c r="RJN247" s="29" t="e">
        <f t="shared" si="236"/>
        <v>#REF!</v>
      </c>
      <c r="RJO247" s="29" t="e">
        <f t="shared" si="236"/>
        <v>#REF!</v>
      </c>
      <c r="RJP247" s="29" t="e">
        <f t="shared" si="236"/>
        <v>#REF!</v>
      </c>
      <c r="RJQ247" s="29" t="e">
        <f t="shared" si="236"/>
        <v>#REF!</v>
      </c>
      <c r="RJR247" s="29" t="e">
        <f t="shared" si="236"/>
        <v>#REF!</v>
      </c>
      <c r="RJS247" s="29" t="e">
        <f t="shared" si="236"/>
        <v>#REF!</v>
      </c>
      <c r="RJT247" s="29" t="e">
        <f t="shared" si="236"/>
        <v>#REF!</v>
      </c>
      <c r="RJU247" s="29" t="e">
        <f t="shared" si="236"/>
        <v>#REF!</v>
      </c>
      <c r="RJV247" s="29" t="e">
        <f t="shared" si="236"/>
        <v>#REF!</v>
      </c>
      <c r="RJW247" s="29" t="e">
        <f t="shared" si="236"/>
        <v>#REF!</v>
      </c>
      <c r="RJX247" s="29" t="e">
        <f t="shared" si="236"/>
        <v>#REF!</v>
      </c>
      <c r="RJY247" s="29" t="e">
        <f t="shared" si="236"/>
        <v>#REF!</v>
      </c>
      <c r="RJZ247" s="29" t="e">
        <f t="shared" si="236"/>
        <v>#REF!</v>
      </c>
      <c r="RKA247" s="29" t="e">
        <f t="shared" si="236"/>
        <v>#REF!</v>
      </c>
      <c r="RKB247" s="29" t="e">
        <f t="shared" si="236"/>
        <v>#REF!</v>
      </c>
      <c r="RKC247" s="29" t="e">
        <f t="shared" si="236"/>
        <v>#REF!</v>
      </c>
      <c r="RKD247" s="29" t="e">
        <f t="shared" si="236"/>
        <v>#REF!</v>
      </c>
      <c r="RKE247" s="29" t="e">
        <f t="shared" si="236"/>
        <v>#REF!</v>
      </c>
      <c r="RKF247" s="29" t="e">
        <f t="shared" si="236"/>
        <v>#REF!</v>
      </c>
      <c r="RKG247" s="29" t="e">
        <f t="shared" si="236"/>
        <v>#REF!</v>
      </c>
      <c r="RKH247" s="29" t="e">
        <f t="shared" si="236"/>
        <v>#REF!</v>
      </c>
      <c r="RKI247" s="29" t="e">
        <f t="shared" si="236"/>
        <v>#REF!</v>
      </c>
      <c r="RKJ247" s="29" t="e">
        <f t="shared" si="236"/>
        <v>#REF!</v>
      </c>
      <c r="RKK247" s="29" t="e">
        <f t="shared" si="236"/>
        <v>#REF!</v>
      </c>
      <c r="RKL247" s="29" t="e">
        <f t="shared" si="236"/>
        <v>#REF!</v>
      </c>
      <c r="RKM247" s="29" t="e">
        <f t="shared" si="236"/>
        <v>#REF!</v>
      </c>
      <c r="RKN247" s="29" t="e">
        <f t="shared" si="236"/>
        <v>#REF!</v>
      </c>
      <c r="RKO247" s="29" t="e">
        <f t="shared" si="236"/>
        <v>#REF!</v>
      </c>
      <c r="RKP247" s="29" t="e">
        <f t="shared" si="236"/>
        <v>#REF!</v>
      </c>
      <c r="RKQ247" s="29" t="e">
        <f t="shared" si="236"/>
        <v>#REF!</v>
      </c>
      <c r="RKR247" s="29" t="e">
        <f t="shared" si="236"/>
        <v>#REF!</v>
      </c>
      <c r="RKS247" s="29" t="e">
        <f t="shared" si="236"/>
        <v>#REF!</v>
      </c>
      <c r="RKT247" s="29" t="e">
        <f t="shared" si="236"/>
        <v>#REF!</v>
      </c>
      <c r="RKU247" s="29" t="e">
        <f t="shared" si="236"/>
        <v>#REF!</v>
      </c>
      <c r="RKV247" s="29" t="e">
        <f t="shared" si="236"/>
        <v>#REF!</v>
      </c>
      <c r="RKW247" s="29" t="e">
        <f t="shared" si="236"/>
        <v>#REF!</v>
      </c>
      <c r="RKX247" s="29" t="e">
        <f t="shared" si="236"/>
        <v>#REF!</v>
      </c>
      <c r="RKY247" s="29" t="e">
        <f t="shared" si="236"/>
        <v>#REF!</v>
      </c>
      <c r="RKZ247" s="29" t="e">
        <f t="shared" si="236"/>
        <v>#REF!</v>
      </c>
      <c r="RLA247" s="29" t="e">
        <f t="shared" si="236"/>
        <v>#REF!</v>
      </c>
      <c r="RLB247" s="29" t="e">
        <f t="shared" si="236"/>
        <v>#REF!</v>
      </c>
      <c r="RLC247" s="29" t="e">
        <f t="shared" si="236"/>
        <v>#REF!</v>
      </c>
      <c r="RLD247" s="29" t="e">
        <f t="shared" si="236"/>
        <v>#REF!</v>
      </c>
      <c r="RLE247" s="29" t="e">
        <f t="shared" si="236"/>
        <v>#REF!</v>
      </c>
      <c r="RLF247" s="29" t="e">
        <f t="shared" si="236"/>
        <v>#REF!</v>
      </c>
      <c r="RLG247" s="29" t="e">
        <f t="shared" si="236"/>
        <v>#REF!</v>
      </c>
      <c r="RLH247" s="29" t="e">
        <f t="shared" si="236"/>
        <v>#REF!</v>
      </c>
      <c r="RLI247" s="29" t="e">
        <f t="shared" si="236"/>
        <v>#REF!</v>
      </c>
      <c r="RLJ247" s="29" t="e">
        <f t="shared" si="236"/>
        <v>#REF!</v>
      </c>
      <c r="RLK247" s="29" t="e">
        <f t="shared" si="236"/>
        <v>#REF!</v>
      </c>
      <c r="RLL247" s="29" t="e">
        <f t="shared" si="236"/>
        <v>#REF!</v>
      </c>
      <c r="RLM247" s="29" t="e">
        <f t="shared" si="236"/>
        <v>#REF!</v>
      </c>
      <c r="RLN247" s="29" t="e">
        <f t="shared" si="236"/>
        <v>#REF!</v>
      </c>
      <c r="RLO247" s="29" t="e">
        <f t="shared" si="236"/>
        <v>#REF!</v>
      </c>
      <c r="RLP247" s="29" t="e">
        <f t="shared" si="236"/>
        <v>#REF!</v>
      </c>
      <c r="RLQ247" s="29" t="e">
        <f t="shared" ref="RLQ247:ROB247" si="237">RLU247&amp;RLV247</f>
        <v>#REF!</v>
      </c>
      <c r="RLR247" s="29" t="e">
        <f t="shared" si="237"/>
        <v>#REF!</v>
      </c>
      <c r="RLS247" s="29" t="e">
        <f t="shared" si="237"/>
        <v>#REF!</v>
      </c>
      <c r="RLT247" s="29" t="e">
        <f t="shared" si="237"/>
        <v>#REF!</v>
      </c>
      <c r="RLU247" s="29" t="e">
        <f t="shared" si="237"/>
        <v>#REF!</v>
      </c>
      <c r="RLV247" s="29" t="e">
        <f t="shared" si="237"/>
        <v>#REF!</v>
      </c>
      <c r="RLW247" s="29" t="e">
        <f t="shared" si="237"/>
        <v>#REF!</v>
      </c>
      <c r="RLX247" s="29" t="e">
        <f t="shared" si="237"/>
        <v>#REF!</v>
      </c>
      <c r="RLY247" s="29" t="e">
        <f t="shared" si="237"/>
        <v>#REF!</v>
      </c>
      <c r="RLZ247" s="29" t="e">
        <f t="shared" si="237"/>
        <v>#REF!</v>
      </c>
      <c r="RMA247" s="29" t="e">
        <f t="shared" si="237"/>
        <v>#REF!</v>
      </c>
      <c r="RMB247" s="29" t="e">
        <f t="shared" si="237"/>
        <v>#REF!</v>
      </c>
      <c r="RMC247" s="29" t="e">
        <f t="shared" si="237"/>
        <v>#REF!</v>
      </c>
      <c r="RMD247" s="29" t="e">
        <f t="shared" si="237"/>
        <v>#REF!</v>
      </c>
      <c r="RME247" s="29" t="e">
        <f t="shared" si="237"/>
        <v>#REF!</v>
      </c>
      <c r="RMF247" s="29" t="e">
        <f t="shared" si="237"/>
        <v>#REF!</v>
      </c>
      <c r="RMG247" s="29" t="e">
        <f t="shared" si="237"/>
        <v>#REF!</v>
      </c>
      <c r="RMH247" s="29" t="e">
        <f t="shared" si="237"/>
        <v>#REF!</v>
      </c>
      <c r="RMI247" s="29" t="e">
        <f t="shared" si="237"/>
        <v>#REF!</v>
      </c>
      <c r="RMJ247" s="29" t="e">
        <f t="shared" si="237"/>
        <v>#REF!</v>
      </c>
      <c r="RMK247" s="29" t="e">
        <f t="shared" si="237"/>
        <v>#REF!</v>
      </c>
      <c r="RML247" s="29" t="e">
        <f t="shared" si="237"/>
        <v>#REF!</v>
      </c>
      <c r="RMM247" s="29" t="e">
        <f t="shared" si="237"/>
        <v>#REF!</v>
      </c>
      <c r="RMN247" s="29" t="e">
        <f t="shared" si="237"/>
        <v>#REF!</v>
      </c>
      <c r="RMO247" s="29" t="e">
        <f t="shared" si="237"/>
        <v>#REF!</v>
      </c>
      <c r="RMP247" s="29" t="e">
        <f t="shared" si="237"/>
        <v>#REF!</v>
      </c>
      <c r="RMQ247" s="29" t="e">
        <f t="shared" si="237"/>
        <v>#REF!</v>
      </c>
      <c r="RMR247" s="29" t="e">
        <f t="shared" si="237"/>
        <v>#REF!</v>
      </c>
      <c r="RMS247" s="29" t="e">
        <f t="shared" si="237"/>
        <v>#REF!</v>
      </c>
      <c r="RMT247" s="29" t="e">
        <f t="shared" si="237"/>
        <v>#REF!</v>
      </c>
      <c r="RMU247" s="29" t="e">
        <f t="shared" si="237"/>
        <v>#REF!</v>
      </c>
      <c r="RMV247" s="29" t="e">
        <f t="shared" si="237"/>
        <v>#REF!</v>
      </c>
      <c r="RMW247" s="29" t="e">
        <f t="shared" si="237"/>
        <v>#REF!</v>
      </c>
      <c r="RMX247" s="29" t="e">
        <f t="shared" si="237"/>
        <v>#REF!</v>
      </c>
      <c r="RMY247" s="29" t="e">
        <f t="shared" si="237"/>
        <v>#REF!</v>
      </c>
      <c r="RMZ247" s="29" t="e">
        <f t="shared" si="237"/>
        <v>#REF!</v>
      </c>
      <c r="RNA247" s="29" t="e">
        <f t="shared" si="237"/>
        <v>#REF!</v>
      </c>
      <c r="RNB247" s="29" t="e">
        <f t="shared" si="237"/>
        <v>#REF!</v>
      </c>
      <c r="RNC247" s="29" t="e">
        <f t="shared" si="237"/>
        <v>#REF!</v>
      </c>
      <c r="RND247" s="29" t="e">
        <f t="shared" si="237"/>
        <v>#REF!</v>
      </c>
      <c r="RNE247" s="29" t="e">
        <f t="shared" si="237"/>
        <v>#REF!</v>
      </c>
      <c r="RNF247" s="29" t="e">
        <f t="shared" si="237"/>
        <v>#REF!</v>
      </c>
      <c r="RNG247" s="29" t="e">
        <f t="shared" si="237"/>
        <v>#REF!</v>
      </c>
      <c r="RNH247" s="29" t="e">
        <f t="shared" si="237"/>
        <v>#REF!</v>
      </c>
      <c r="RNI247" s="29" t="e">
        <f t="shared" si="237"/>
        <v>#REF!</v>
      </c>
      <c r="RNJ247" s="29" t="e">
        <f t="shared" si="237"/>
        <v>#REF!</v>
      </c>
      <c r="RNK247" s="29" t="e">
        <f t="shared" si="237"/>
        <v>#REF!</v>
      </c>
      <c r="RNL247" s="29" t="e">
        <f t="shared" si="237"/>
        <v>#REF!</v>
      </c>
      <c r="RNM247" s="29" t="e">
        <f t="shared" si="237"/>
        <v>#REF!</v>
      </c>
      <c r="RNN247" s="29" t="e">
        <f t="shared" si="237"/>
        <v>#REF!</v>
      </c>
      <c r="RNO247" s="29" t="e">
        <f t="shared" si="237"/>
        <v>#REF!</v>
      </c>
      <c r="RNP247" s="29" t="e">
        <f t="shared" si="237"/>
        <v>#REF!</v>
      </c>
      <c r="RNQ247" s="29" t="e">
        <f t="shared" si="237"/>
        <v>#REF!</v>
      </c>
      <c r="RNR247" s="29" t="e">
        <f t="shared" si="237"/>
        <v>#REF!</v>
      </c>
      <c r="RNS247" s="29" t="e">
        <f t="shared" si="237"/>
        <v>#REF!</v>
      </c>
      <c r="RNT247" s="29" t="e">
        <f t="shared" si="237"/>
        <v>#REF!</v>
      </c>
      <c r="RNU247" s="29" t="e">
        <f t="shared" si="237"/>
        <v>#REF!</v>
      </c>
      <c r="RNV247" s="29" t="e">
        <f t="shared" si="237"/>
        <v>#REF!</v>
      </c>
      <c r="RNW247" s="29" t="e">
        <f t="shared" si="237"/>
        <v>#REF!</v>
      </c>
      <c r="RNX247" s="29" t="e">
        <f t="shared" si="237"/>
        <v>#REF!</v>
      </c>
      <c r="RNY247" s="29" t="e">
        <f t="shared" si="237"/>
        <v>#REF!</v>
      </c>
      <c r="RNZ247" s="29" t="e">
        <f t="shared" si="237"/>
        <v>#REF!</v>
      </c>
      <c r="ROA247" s="29" t="e">
        <f t="shared" si="237"/>
        <v>#REF!</v>
      </c>
      <c r="ROB247" s="29" t="e">
        <f t="shared" si="237"/>
        <v>#REF!</v>
      </c>
      <c r="ROC247" s="29" t="e">
        <f t="shared" ref="ROC247:RQN247" si="238">ROG247&amp;ROH247</f>
        <v>#REF!</v>
      </c>
      <c r="ROD247" s="29" t="e">
        <f t="shared" si="238"/>
        <v>#REF!</v>
      </c>
      <c r="ROE247" s="29" t="e">
        <f t="shared" si="238"/>
        <v>#REF!</v>
      </c>
      <c r="ROF247" s="29" t="e">
        <f t="shared" si="238"/>
        <v>#REF!</v>
      </c>
      <c r="ROG247" s="29" t="e">
        <f t="shared" si="238"/>
        <v>#REF!</v>
      </c>
      <c r="ROH247" s="29" t="e">
        <f t="shared" si="238"/>
        <v>#REF!</v>
      </c>
      <c r="ROI247" s="29" t="e">
        <f t="shared" si="238"/>
        <v>#REF!</v>
      </c>
      <c r="ROJ247" s="29" t="e">
        <f t="shared" si="238"/>
        <v>#REF!</v>
      </c>
      <c r="ROK247" s="29" t="e">
        <f t="shared" si="238"/>
        <v>#REF!</v>
      </c>
      <c r="ROL247" s="29" t="e">
        <f t="shared" si="238"/>
        <v>#REF!</v>
      </c>
      <c r="ROM247" s="29" t="e">
        <f t="shared" si="238"/>
        <v>#REF!</v>
      </c>
      <c r="RON247" s="29" t="e">
        <f t="shared" si="238"/>
        <v>#REF!</v>
      </c>
      <c r="ROO247" s="29" t="e">
        <f t="shared" si="238"/>
        <v>#REF!</v>
      </c>
      <c r="ROP247" s="29" t="e">
        <f t="shared" si="238"/>
        <v>#REF!</v>
      </c>
      <c r="ROQ247" s="29" t="e">
        <f t="shared" si="238"/>
        <v>#REF!</v>
      </c>
      <c r="ROR247" s="29" t="e">
        <f t="shared" si="238"/>
        <v>#REF!</v>
      </c>
      <c r="ROS247" s="29" t="e">
        <f t="shared" si="238"/>
        <v>#REF!</v>
      </c>
      <c r="ROT247" s="29" t="e">
        <f t="shared" si="238"/>
        <v>#REF!</v>
      </c>
      <c r="ROU247" s="29" t="e">
        <f t="shared" si="238"/>
        <v>#REF!</v>
      </c>
      <c r="ROV247" s="29" t="e">
        <f t="shared" si="238"/>
        <v>#REF!</v>
      </c>
      <c r="ROW247" s="29" t="e">
        <f t="shared" si="238"/>
        <v>#REF!</v>
      </c>
      <c r="ROX247" s="29" t="e">
        <f t="shared" si="238"/>
        <v>#REF!</v>
      </c>
      <c r="ROY247" s="29" t="e">
        <f t="shared" si="238"/>
        <v>#REF!</v>
      </c>
      <c r="ROZ247" s="29" t="e">
        <f t="shared" si="238"/>
        <v>#REF!</v>
      </c>
      <c r="RPA247" s="29" t="e">
        <f t="shared" si="238"/>
        <v>#REF!</v>
      </c>
      <c r="RPB247" s="29" t="e">
        <f t="shared" si="238"/>
        <v>#REF!</v>
      </c>
      <c r="RPC247" s="29" t="e">
        <f t="shared" si="238"/>
        <v>#REF!</v>
      </c>
      <c r="RPD247" s="29" t="e">
        <f t="shared" si="238"/>
        <v>#REF!</v>
      </c>
      <c r="RPE247" s="29" t="e">
        <f t="shared" si="238"/>
        <v>#REF!</v>
      </c>
      <c r="RPF247" s="29" t="e">
        <f t="shared" si="238"/>
        <v>#REF!</v>
      </c>
      <c r="RPG247" s="29" t="e">
        <f t="shared" si="238"/>
        <v>#REF!</v>
      </c>
      <c r="RPH247" s="29" t="e">
        <f t="shared" si="238"/>
        <v>#REF!</v>
      </c>
      <c r="RPI247" s="29" t="e">
        <f t="shared" si="238"/>
        <v>#REF!</v>
      </c>
      <c r="RPJ247" s="29" t="e">
        <f t="shared" si="238"/>
        <v>#REF!</v>
      </c>
      <c r="RPK247" s="29" t="e">
        <f t="shared" si="238"/>
        <v>#REF!</v>
      </c>
      <c r="RPL247" s="29" t="e">
        <f t="shared" si="238"/>
        <v>#REF!</v>
      </c>
      <c r="RPM247" s="29" t="e">
        <f t="shared" si="238"/>
        <v>#REF!</v>
      </c>
      <c r="RPN247" s="29" t="e">
        <f t="shared" si="238"/>
        <v>#REF!</v>
      </c>
      <c r="RPO247" s="29" t="e">
        <f t="shared" si="238"/>
        <v>#REF!</v>
      </c>
      <c r="RPP247" s="29" t="e">
        <f t="shared" si="238"/>
        <v>#REF!</v>
      </c>
      <c r="RPQ247" s="29" t="e">
        <f t="shared" si="238"/>
        <v>#REF!</v>
      </c>
      <c r="RPR247" s="29" t="e">
        <f t="shared" si="238"/>
        <v>#REF!</v>
      </c>
      <c r="RPS247" s="29" t="e">
        <f t="shared" si="238"/>
        <v>#REF!</v>
      </c>
      <c r="RPT247" s="29" t="e">
        <f t="shared" si="238"/>
        <v>#REF!</v>
      </c>
      <c r="RPU247" s="29" t="e">
        <f t="shared" si="238"/>
        <v>#REF!</v>
      </c>
      <c r="RPV247" s="29" t="e">
        <f t="shared" si="238"/>
        <v>#REF!</v>
      </c>
      <c r="RPW247" s="29" t="e">
        <f t="shared" si="238"/>
        <v>#REF!</v>
      </c>
      <c r="RPX247" s="29" t="e">
        <f t="shared" si="238"/>
        <v>#REF!</v>
      </c>
      <c r="RPY247" s="29" t="e">
        <f t="shared" si="238"/>
        <v>#REF!</v>
      </c>
      <c r="RPZ247" s="29" t="e">
        <f t="shared" si="238"/>
        <v>#REF!</v>
      </c>
      <c r="RQA247" s="29" t="e">
        <f t="shared" si="238"/>
        <v>#REF!</v>
      </c>
      <c r="RQB247" s="29" t="e">
        <f t="shared" si="238"/>
        <v>#REF!</v>
      </c>
      <c r="RQC247" s="29" t="e">
        <f t="shared" si="238"/>
        <v>#REF!</v>
      </c>
      <c r="RQD247" s="29" t="e">
        <f t="shared" si="238"/>
        <v>#REF!</v>
      </c>
      <c r="RQE247" s="29" t="e">
        <f t="shared" si="238"/>
        <v>#REF!</v>
      </c>
      <c r="RQF247" s="29" t="e">
        <f t="shared" si="238"/>
        <v>#REF!</v>
      </c>
      <c r="RQG247" s="29" t="e">
        <f t="shared" si="238"/>
        <v>#REF!</v>
      </c>
      <c r="RQH247" s="29" t="e">
        <f t="shared" si="238"/>
        <v>#REF!</v>
      </c>
      <c r="RQI247" s="29" t="e">
        <f t="shared" si="238"/>
        <v>#REF!</v>
      </c>
      <c r="RQJ247" s="29" t="e">
        <f t="shared" si="238"/>
        <v>#REF!</v>
      </c>
      <c r="RQK247" s="29" t="e">
        <f t="shared" si="238"/>
        <v>#REF!</v>
      </c>
      <c r="RQL247" s="29" t="e">
        <f t="shared" si="238"/>
        <v>#REF!</v>
      </c>
      <c r="RQM247" s="29" t="e">
        <f t="shared" si="238"/>
        <v>#REF!</v>
      </c>
      <c r="RQN247" s="29" t="e">
        <f t="shared" si="238"/>
        <v>#REF!</v>
      </c>
      <c r="RQO247" s="29" t="e">
        <f t="shared" ref="RQO247:RSZ247" si="239">RQS247&amp;RQT247</f>
        <v>#REF!</v>
      </c>
      <c r="RQP247" s="29" t="e">
        <f t="shared" si="239"/>
        <v>#REF!</v>
      </c>
      <c r="RQQ247" s="29" t="e">
        <f t="shared" si="239"/>
        <v>#REF!</v>
      </c>
      <c r="RQR247" s="29" t="e">
        <f t="shared" si="239"/>
        <v>#REF!</v>
      </c>
      <c r="RQS247" s="29" t="e">
        <f t="shared" si="239"/>
        <v>#REF!</v>
      </c>
      <c r="RQT247" s="29" t="e">
        <f t="shared" si="239"/>
        <v>#REF!</v>
      </c>
      <c r="RQU247" s="29" t="e">
        <f t="shared" si="239"/>
        <v>#REF!</v>
      </c>
      <c r="RQV247" s="29" t="e">
        <f t="shared" si="239"/>
        <v>#REF!</v>
      </c>
      <c r="RQW247" s="29" t="e">
        <f t="shared" si="239"/>
        <v>#REF!</v>
      </c>
      <c r="RQX247" s="29" t="e">
        <f t="shared" si="239"/>
        <v>#REF!</v>
      </c>
      <c r="RQY247" s="29" t="e">
        <f t="shared" si="239"/>
        <v>#REF!</v>
      </c>
      <c r="RQZ247" s="29" t="e">
        <f t="shared" si="239"/>
        <v>#REF!</v>
      </c>
      <c r="RRA247" s="29" t="e">
        <f t="shared" si="239"/>
        <v>#REF!</v>
      </c>
      <c r="RRB247" s="29" t="e">
        <f t="shared" si="239"/>
        <v>#REF!</v>
      </c>
      <c r="RRC247" s="29" t="e">
        <f t="shared" si="239"/>
        <v>#REF!</v>
      </c>
      <c r="RRD247" s="29" t="e">
        <f t="shared" si="239"/>
        <v>#REF!</v>
      </c>
      <c r="RRE247" s="29" t="e">
        <f t="shared" si="239"/>
        <v>#REF!</v>
      </c>
      <c r="RRF247" s="29" t="e">
        <f t="shared" si="239"/>
        <v>#REF!</v>
      </c>
      <c r="RRG247" s="29" t="e">
        <f t="shared" si="239"/>
        <v>#REF!</v>
      </c>
      <c r="RRH247" s="29" t="e">
        <f t="shared" si="239"/>
        <v>#REF!</v>
      </c>
      <c r="RRI247" s="29" t="e">
        <f t="shared" si="239"/>
        <v>#REF!</v>
      </c>
      <c r="RRJ247" s="29" t="e">
        <f t="shared" si="239"/>
        <v>#REF!</v>
      </c>
      <c r="RRK247" s="29" t="e">
        <f t="shared" si="239"/>
        <v>#REF!</v>
      </c>
      <c r="RRL247" s="29" t="e">
        <f t="shared" si="239"/>
        <v>#REF!</v>
      </c>
      <c r="RRM247" s="29" t="e">
        <f t="shared" si="239"/>
        <v>#REF!</v>
      </c>
      <c r="RRN247" s="29" t="e">
        <f t="shared" si="239"/>
        <v>#REF!</v>
      </c>
      <c r="RRO247" s="29" t="e">
        <f t="shared" si="239"/>
        <v>#REF!</v>
      </c>
      <c r="RRP247" s="29" t="e">
        <f t="shared" si="239"/>
        <v>#REF!</v>
      </c>
      <c r="RRQ247" s="29" t="e">
        <f t="shared" si="239"/>
        <v>#REF!</v>
      </c>
      <c r="RRR247" s="29" t="e">
        <f t="shared" si="239"/>
        <v>#REF!</v>
      </c>
      <c r="RRS247" s="29" t="e">
        <f t="shared" si="239"/>
        <v>#REF!</v>
      </c>
      <c r="RRT247" s="29" t="e">
        <f t="shared" si="239"/>
        <v>#REF!</v>
      </c>
      <c r="RRU247" s="29" t="e">
        <f t="shared" si="239"/>
        <v>#REF!</v>
      </c>
      <c r="RRV247" s="29" t="e">
        <f t="shared" si="239"/>
        <v>#REF!</v>
      </c>
      <c r="RRW247" s="29" t="e">
        <f t="shared" si="239"/>
        <v>#REF!</v>
      </c>
      <c r="RRX247" s="29" t="e">
        <f t="shared" si="239"/>
        <v>#REF!</v>
      </c>
      <c r="RRY247" s="29" t="e">
        <f t="shared" si="239"/>
        <v>#REF!</v>
      </c>
      <c r="RRZ247" s="29" t="e">
        <f t="shared" si="239"/>
        <v>#REF!</v>
      </c>
      <c r="RSA247" s="29" t="e">
        <f t="shared" si="239"/>
        <v>#REF!</v>
      </c>
      <c r="RSB247" s="29" t="e">
        <f t="shared" si="239"/>
        <v>#REF!</v>
      </c>
      <c r="RSC247" s="29" t="e">
        <f t="shared" si="239"/>
        <v>#REF!</v>
      </c>
      <c r="RSD247" s="29" t="e">
        <f t="shared" si="239"/>
        <v>#REF!</v>
      </c>
      <c r="RSE247" s="29" t="e">
        <f t="shared" si="239"/>
        <v>#REF!</v>
      </c>
      <c r="RSF247" s="29" t="e">
        <f t="shared" si="239"/>
        <v>#REF!</v>
      </c>
      <c r="RSG247" s="29" t="e">
        <f t="shared" si="239"/>
        <v>#REF!</v>
      </c>
      <c r="RSH247" s="29" t="e">
        <f t="shared" si="239"/>
        <v>#REF!</v>
      </c>
      <c r="RSI247" s="29" t="e">
        <f t="shared" si="239"/>
        <v>#REF!</v>
      </c>
      <c r="RSJ247" s="29" t="e">
        <f t="shared" si="239"/>
        <v>#REF!</v>
      </c>
      <c r="RSK247" s="29" t="e">
        <f t="shared" si="239"/>
        <v>#REF!</v>
      </c>
      <c r="RSL247" s="29" t="e">
        <f t="shared" si="239"/>
        <v>#REF!</v>
      </c>
      <c r="RSM247" s="29" t="e">
        <f t="shared" si="239"/>
        <v>#REF!</v>
      </c>
      <c r="RSN247" s="29" t="e">
        <f t="shared" si="239"/>
        <v>#REF!</v>
      </c>
      <c r="RSO247" s="29" t="e">
        <f t="shared" si="239"/>
        <v>#REF!</v>
      </c>
      <c r="RSP247" s="29" t="e">
        <f t="shared" si="239"/>
        <v>#REF!</v>
      </c>
      <c r="RSQ247" s="29" t="e">
        <f t="shared" si="239"/>
        <v>#REF!</v>
      </c>
      <c r="RSR247" s="29" t="e">
        <f t="shared" si="239"/>
        <v>#REF!</v>
      </c>
      <c r="RSS247" s="29" t="e">
        <f t="shared" si="239"/>
        <v>#REF!</v>
      </c>
      <c r="RST247" s="29" t="e">
        <f t="shared" si="239"/>
        <v>#REF!</v>
      </c>
      <c r="RSU247" s="29" t="e">
        <f t="shared" si="239"/>
        <v>#REF!</v>
      </c>
      <c r="RSV247" s="29" t="e">
        <f t="shared" si="239"/>
        <v>#REF!</v>
      </c>
      <c r="RSW247" s="29" t="e">
        <f t="shared" si="239"/>
        <v>#REF!</v>
      </c>
      <c r="RSX247" s="29" t="e">
        <f t="shared" si="239"/>
        <v>#REF!</v>
      </c>
      <c r="RSY247" s="29" t="e">
        <f t="shared" si="239"/>
        <v>#REF!</v>
      </c>
      <c r="RSZ247" s="29" t="e">
        <f t="shared" si="239"/>
        <v>#REF!</v>
      </c>
      <c r="RTA247" s="29" t="e">
        <f t="shared" ref="RTA247:RVL247" si="240">RTE247&amp;RTF247</f>
        <v>#REF!</v>
      </c>
      <c r="RTB247" s="29" t="e">
        <f t="shared" si="240"/>
        <v>#REF!</v>
      </c>
      <c r="RTC247" s="29" t="e">
        <f t="shared" si="240"/>
        <v>#REF!</v>
      </c>
      <c r="RTD247" s="29" t="e">
        <f t="shared" si="240"/>
        <v>#REF!</v>
      </c>
      <c r="RTE247" s="29" t="e">
        <f t="shared" si="240"/>
        <v>#REF!</v>
      </c>
      <c r="RTF247" s="29" t="e">
        <f t="shared" si="240"/>
        <v>#REF!</v>
      </c>
      <c r="RTG247" s="29" t="e">
        <f t="shared" si="240"/>
        <v>#REF!</v>
      </c>
      <c r="RTH247" s="29" t="e">
        <f t="shared" si="240"/>
        <v>#REF!</v>
      </c>
      <c r="RTI247" s="29" t="e">
        <f t="shared" si="240"/>
        <v>#REF!</v>
      </c>
      <c r="RTJ247" s="29" t="e">
        <f t="shared" si="240"/>
        <v>#REF!</v>
      </c>
      <c r="RTK247" s="29" t="e">
        <f t="shared" si="240"/>
        <v>#REF!</v>
      </c>
      <c r="RTL247" s="29" t="e">
        <f t="shared" si="240"/>
        <v>#REF!</v>
      </c>
      <c r="RTM247" s="29" t="e">
        <f t="shared" si="240"/>
        <v>#REF!</v>
      </c>
      <c r="RTN247" s="29" t="e">
        <f t="shared" si="240"/>
        <v>#REF!</v>
      </c>
      <c r="RTO247" s="29" t="e">
        <f t="shared" si="240"/>
        <v>#REF!</v>
      </c>
      <c r="RTP247" s="29" t="e">
        <f t="shared" si="240"/>
        <v>#REF!</v>
      </c>
      <c r="RTQ247" s="29" t="e">
        <f t="shared" si="240"/>
        <v>#REF!</v>
      </c>
      <c r="RTR247" s="29" t="e">
        <f t="shared" si="240"/>
        <v>#REF!</v>
      </c>
      <c r="RTS247" s="29" t="e">
        <f t="shared" si="240"/>
        <v>#REF!</v>
      </c>
      <c r="RTT247" s="29" t="e">
        <f t="shared" si="240"/>
        <v>#REF!</v>
      </c>
      <c r="RTU247" s="29" t="e">
        <f t="shared" si="240"/>
        <v>#REF!</v>
      </c>
      <c r="RTV247" s="29" t="e">
        <f t="shared" si="240"/>
        <v>#REF!</v>
      </c>
      <c r="RTW247" s="29" t="e">
        <f t="shared" si="240"/>
        <v>#REF!</v>
      </c>
      <c r="RTX247" s="29" t="e">
        <f t="shared" si="240"/>
        <v>#REF!</v>
      </c>
      <c r="RTY247" s="29" t="e">
        <f t="shared" si="240"/>
        <v>#REF!</v>
      </c>
      <c r="RTZ247" s="29" t="e">
        <f t="shared" si="240"/>
        <v>#REF!</v>
      </c>
      <c r="RUA247" s="29" t="e">
        <f t="shared" si="240"/>
        <v>#REF!</v>
      </c>
      <c r="RUB247" s="29" t="e">
        <f t="shared" si="240"/>
        <v>#REF!</v>
      </c>
      <c r="RUC247" s="29" t="e">
        <f t="shared" si="240"/>
        <v>#REF!</v>
      </c>
      <c r="RUD247" s="29" t="e">
        <f t="shared" si="240"/>
        <v>#REF!</v>
      </c>
      <c r="RUE247" s="29" t="e">
        <f t="shared" si="240"/>
        <v>#REF!</v>
      </c>
      <c r="RUF247" s="29" t="e">
        <f t="shared" si="240"/>
        <v>#REF!</v>
      </c>
      <c r="RUG247" s="29" t="e">
        <f t="shared" si="240"/>
        <v>#REF!</v>
      </c>
      <c r="RUH247" s="29" t="e">
        <f t="shared" si="240"/>
        <v>#REF!</v>
      </c>
      <c r="RUI247" s="29" t="e">
        <f t="shared" si="240"/>
        <v>#REF!</v>
      </c>
      <c r="RUJ247" s="29" t="e">
        <f t="shared" si="240"/>
        <v>#REF!</v>
      </c>
      <c r="RUK247" s="29" t="e">
        <f t="shared" si="240"/>
        <v>#REF!</v>
      </c>
      <c r="RUL247" s="29" t="e">
        <f t="shared" si="240"/>
        <v>#REF!</v>
      </c>
      <c r="RUM247" s="29" t="e">
        <f t="shared" si="240"/>
        <v>#REF!</v>
      </c>
      <c r="RUN247" s="29" t="e">
        <f t="shared" si="240"/>
        <v>#REF!</v>
      </c>
      <c r="RUO247" s="29" t="e">
        <f t="shared" si="240"/>
        <v>#REF!</v>
      </c>
      <c r="RUP247" s="29" t="e">
        <f t="shared" si="240"/>
        <v>#REF!</v>
      </c>
      <c r="RUQ247" s="29" t="e">
        <f t="shared" si="240"/>
        <v>#REF!</v>
      </c>
      <c r="RUR247" s="29" t="e">
        <f t="shared" si="240"/>
        <v>#REF!</v>
      </c>
      <c r="RUS247" s="29" t="e">
        <f t="shared" si="240"/>
        <v>#REF!</v>
      </c>
      <c r="RUT247" s="29" t="e">
        <f t="shared" si="240"/>
        <v>#REF!</v>
      </c>
      <c r="RUU247" s="29" t="e">
        <f t="shared" si="240"/>
        <v>#REF!</v>
      </c>
      <c r="RUV247" s="29" t="e">
        <f t="shared" si="240"/>
        <v>#REF!</v>
      </c>
      <c r="RUW247" s="29" t="e">
        <f t="shared" si="240"/>
        <v>#REF!</v>
      </c>
      <c r="RUX247" s="29" t="e">
        <f t="shared" si="240"/>
        <v>#REF!</v>
      </c>
      <c r="RUY247" s="29" t="e">
        <f t="shared" si="240"/>
        <v>#REF!</v>
      </c>
      <c r="RUZ247" s="29" t="e">
        <f t="shared" si="240"/>
        <v>#REF!</v>
      </c>
      <c r="RVA247" s="29" t="e">
        <f t="shared" si="240"/>
        <v>#REF!</v>
      </c>
      <c r="RVB247" s="29" t="e">
        <f t="shared" si="240"/>
        <v>#REF!</v>
      </c>
      <c r="RVC247" s="29" t="e">
        <f t="shared" si="240"/>
        <v>#REF!</v>
      </c>
      <c r="RVD247" s="29" t="e">
        <f t="shared" si="240"/>
        <v>#REF!</v>
      </c>
      <c r="RVE247" s="29" t="e">
        <f t="shared" si="240"/>
        <v>#REF!</v>
      </c>
      <c r="RVF247" s="29" t="e">
        <f t="shared" si="240"/>
        <v>#REF!</v>
      </c>
      <c r="RVG247" s="29" t="e">
        <f t="shared" si="240"/>
        <v>#REF!</v>
      </c>
      <c r="RVH247" s="29" t="e">
        <f t="shared" si="240"/>
        <v>#REF!</v>
      </c>
      <c r="RVI247" s="29" t="e">
        <f t="shared" si="240"/>
        <v>#REF!</v>
      </c>
      <c r="RVJ247" s="29" t="e">
        <f t="shared" si="240"/>
        <v>#REF!</v>
      </c>
      <c r="RVK247" s="29" t="e">
        <f t="shared" si="240"/>
        <v>#REF!</v>
      </c>
      <c r="RVL247" s="29" t="e">
        <f t="shared" si="240"/>
        <v>#REF!</v>
      </c>
      <c r="RVM247" s="29" t="e">
        <f t="shared" ref="RVM247:RXX247" si="241">RVQ247&amp;RVR247</f>
        <v>#REF!</v>
      </c>
      <c r="RVN247" s="29" t="e">
        <f t="shared" si="241"/>
        <v>#REF!</v>
      </c>
      <c r="RVO247" s="29" t="e">
        <f t="shared" si="241"/>
        <v>#REF!</v>
      </c>
      <c r="RVP247" s="29" t="e">
        <f t="shared" si="241"/>
        <v>#REF!</v>
      </c>
      <c r="RVQ247" s="29" t="e">
        <f t="shared" si="241"/>
        <v>#REF!</v>
      </c>
      <c r="RVR247" s="29" t="e">
        <f t="shared" si="241"/>
        <v>#REF!</v>
      </c>
      <c r="RVS247" s="29" t="e">
        <f t="shared" si="241"/>
        <v>#REF!</v>
      </c>
      <c r="RVT247" s="29" t="e">
        <f t="shared" si="241"/>
        <v>#REF!</v>
      </c>
      <c r="RVU247" s="29" t="e">
        <f t="shared" si="241"/>
        <v>#REF!</v>
      </c>
      <c r="RVV247" s="29" t="e">
        <f t="shared" si="241"/>
        <v>#REF!</v>
      </c>
      <c r="RVW247" s="29" t="e">
        <f t="shared" si="241"/>
        <v>#REF!</v>
      </c>
      <c r="RVX247" s="29" t="e">
        <f t="shared" si="241"/>
        <v>#REF!</v>
      </c>
      <c r="RVY247" s="29" t="e">
        <f t="shared" si="241"/>
        <v>#REF!</v>
      </c>
      <c r="RVZ247" s="29" t="e">
        <f t="shared" si="241"/>
        <v>#REF!</v>
      </c>
      <c r="RWA247" s="29" t="e">
        <f t="shared" si="241"/>
        <v>#REF!</v>
      </c>
      <c r="RWB247" s="29" t="e">
        <f t="shared" si="241"/>
        <v>#REF!</v>
      </c>
      <c r="RWC247" s="29" t="e">
        <f t="shared" si="241"/>
        <v>#REF!</v>
      </c>
      <c r="RWD247" s="29" t="e">
        <f t="shared" si="241"/>
        <v>#REF!</v>
      </c>
      <c r="RWE247" s="29" t="e">
        <f t="shared" si="241"/>
        <v>#REF!</v>
      </c>
      <c r="RWF247" s="29" t="e">
        <f t="shared" si="241"/>
        <v>#REF!</v>
      </c>
      <c r="RWG247" s="29" t="e">
        <f t="shared" si="241"/>
        <v>#REF!</v>
      </c>
      <c r="RWH247" s="29" t="e">
        <f t="shared" si="241"/>
        <v>#REF!</v>
      </c>
      <c r="RWI247" s="29" t="e">
        <f t="shared" si="241"/>
        <v>#REF!</v>
      </c>
      <c r="RWJ247" s="29" t="e">
        <f t="shared" si="241"/>
        <v>#REF!</v>
      </c>
      <c r="RWK247" s="29" t="e">
        <f t="shared" si="241"/>
        <v>#REF!</v>
      </c>
      <c r="RWL247" s="29" t="e">
        <f t="shared" si="241"/>
        <v>#REF!</v>
      </c>
      <c r="RWM247" s="29" t="e">
        <f t="shared" si="241"/>
        <v>#REF!</v>
      </c>
      <c r="RWN247" s="29" t="e">
        <f t="shared" si="241"/>
        <v>#REF!</v>
      </c>
      <c r="RWO247" s="29" t="e">
        <f t="shared" si="241"/>
        <v>#REF!</v>
      </c>
      <c r="RWP247" s="29" t="e">
        <f t="shared" si="241"/>
        <v>#REF!</v>
      </c>
      <c r="RWQ247" s="29" t="e">
        <f t="shared" si="241"/>
        <v>#REF!</v>
      </c>
      <c r="RWR247" s="29" t="e">
        <f t="shared" si="241"/>
        <v>#REF!</v>
      </c>
      <c r="RWS247" s="29" t="e">
        <f t="shared" si="241"/>
        <v>#REF!</v>
      </c>
      <c r="RWT247" s="29" t="e">
        <f t="shared" si="241"/>
        <v>#REF!</v>
      </c>
      <c r="RWU247" s="29" t="e">
        <f t="shared" si="241"/>
        <v>#REF!</v>
      </c>
      <c r="RWV247" s="29" t="e">
        <f t="shared" si="241"/>
        <v>#REF!</v>
      </c>
      <c r="RWW247" s="29" t="e">
        <f t="shared" si="241"/>
        <v>#REF!</v>
      </c>
      <c r="RWX247" s="29" t="e">
        <f t="shared" si="241"/>
        <v>#REF!</v>
      </c>
      <c r="RWY247" s="29" t="e">
        <f t="shared" si="241"/>
        <v>#REF!</v>
      </c>
      <c r="RWZ247" s="29" t="e">
        <f t="shared" si="241"/>
        <v>#REF!</v>
      </c>
      <c r="RXA247" s="29" t="e">
        <f t="shared" si="241"/>
        <v>#REF!</v>
      </c>
      <c r="RXB247" s="29" t="e">
        <f t="shared" si="241"/>
        <v>#REF!</v>
      </c>
      <c r="RXC247" s="29" t="e">
        <f t="shared" si="241"/>
        <v>#REF!</v>
      </c>
      <c r="RXD247" s="29" t="e">
        <f t="shared" si="241"/>
        <v>#REF!</v>
      </c>
      <c r="RXE247" s="29" t="e">
        <f t="shared" si="241"/>
        <v>#REF!</v>
      </c>
      <c r="RXF247" s="29" t="e">
        <f t="shared" si="241"/>
        <v>#REF!</v>
      </c>
      <c r="RXG247" s="29" t="e">
        <f t="shared" si="241"/>
        <v>#REF!</v>
      </c>
      <c r="RXH247" s="29" t="e">
        <f t="shared" si="241"/>
        <v>#REF!</v>
      </c>
      <c r="RXI247" s="29" t="e">
        <f t="shared" si="241"/>
        <v>#REF!</v>
      </c>
      <c r="RXJ247" s="29" t="e">
        <f t="shared" si="241"/>
        <v>#REF!</v>
      </c>
      <c r="RXK247" s="29" t="e">
        <f t="shared" si="241"/>
        <v>#REF!</v>
      </c>
      <c r="RXL247" s="29" t="e">
        <f t="shared" si="241"/>
        <v>#REF!</v>
      </c>
      <c r="RXM247" s="29" t="e">
        <f t="shared" si="241"/>
        <v>#REF!</v>
      </c>
      <c r="RXN247" s="29" t="e">
        <f t="shared" si="241"/>
        <v>#REF!</v>
      </c>
      <c r="RXO247" s="29" t="e">
        <f t="shared" si="241"/>
        <v>#REF!</v>
      </c>
      <c r="RXP247" s="29" t="e">
        <f t="shared" si="241"/>
        <v>#REF!</v>
      </c>
      <c r="RXQ247" s="29" t="e">
        <f t="shared" si="241"/>
        <v>#REF!</v>
      </c>
      <c r="RXR247" s="29" t="e">
        <f t="shared" si="241"/>
        <v>#REF!</v>
      </c>
      <c r="RXS247" s="29" t="e">
        <f t="shared" si="241"/>
        <v>#REF!</v>
      </c>
      <c r="RXT247" s="29" t="e">
        <f t="shared" si="241"/>
        <v>#REF!</v>
      </c>
      <c r="RXU247" s="29" t="e">
        <f t="shared" si="241"/>
        <v>#REF!</v>
      </c>
      <c r="RXV247" s="29" t="e">
        <f t="shared" si="241"/>
        <v>#REF!</v>
      </c>
      <c r="RXW247" s="29" t="e">
        <f t="shared" si="241"/>
        <v>#REF!</v>
      </c>
      <c r="RXX247" s="29" t="e">
        <f t="shared" si="241"/>
        <v>#REF!</v>
      </c>
      <c r="RXY247" s="29" t="e">
        <f t="shared" ref="RXY247:SAJ247" si="242">RYC247&amp;RYD247</f>
        <v>#REF!</v>
      </c>
      <c r="RXZ247" s="29" t="e">
        <f t="shared" si="242"/>
        <v>#REF!</v>
      </c>
      <c r="RYA247" s="29" t="e">
        <f t="shared" si="242"/>
        <v>#REF!</v>
      </c>
      <c r="RYB247" s="29" t="e">
        <f t="shared" si="242"/>
        <v>#REF!</v>
      </c>
      <c r="RYC247" s="29" t="e">
        <f t="shared" si="242"/>
        <v>#REF!</v>
      </c>
      <c r="RYD247" s="29" t="e">
        <f t="shared" si="242"/>
        <v>#REF!</v>
      </c>
      <c r="RYE247" s="29" t="e">
        <f t="shared" si="242"/>
        <v>#REF!</v>
      </c>
      <c r="RYF247" s="29" t="e">
        <f t="shared" si="242"/>
        <v>#REF!</v>
      </c>
      <c r="RYG247" s="29" t="e">
        <f t="shared" si="242"/>
        <v>#REF!</v>
      </c>
      <c r="RYH247" s="29" t="e">
        <f t="shared" si="242"/>
        <v>#REF!</v>
      </c>
      <c r="RYI247" s="29" t="e">
        <f t="shared" si="242"/>
        <v>#REF!</v>
      </c>
      <c r="RYJ247" s="29" t="e">
        <f t="shared" si="242"/>
        <v>#REF!</v>
      </c>
      <c r="RYK247" s="29" t="e">
        <f t="shared" si="242"/>
        <v>#REF!</v>
      </c>
      <c r="RYL247" s="29" t="e">
        <f t="shared" si="242"/>
        <v>#REF!</v>
      </c>
      <c r="RYM247" s="29" t="e">
        <f t="shared" si="242"/>
        <v>#REF!</v>
      </c>
      <c r="RYN247" s="29" t="e">
        <f t="shared" si="242"/>
        <v>#REF!</v>
      </c>
      <c r="RYO247" s="29" t="e">
        <f t="shared" si="242"/>
        <v>#REF!</v>
      </c>
      <c r="RYP247" s="29" t="e">
        <f t="shared" si="242"/>
        <v>#REF!</v>
      </c>
      <c r="RYQ247" s="29" t="e">
        <f t="shared" si="242"/>
        <v>#REF!</v>
      </c>
      <c r="RYR247" s="29" t="e">
        <f t="shared" si="242"/>
        <v>#REF!</v>
      </c>
      <c r="RYS247" s="29" t="e">
        <f t="shared" si="242"/>
        <v>#REF!</v>
      </c>
      <c r="RYT247" s="29" t="e">
        <f t="shared" si="242"/>
        <v>#REF!</v>
      </c>
      <c r="RYU247" s="29" t="e">
        <f t="shared" si="242"/>
        <v>#REF!</v>
      </c>
      <c r="RYV247" s="29" t="e">
        <f t="shared" si="242"/>
        <v>#REF!</v>
      </c>
      <c r="RYW247" s="29" t="e">
        <f t="shared" si="242"/>
        <v>#REF!</v>
      </c>
      <c r="RYX247" s="29" t="e">
        <f t="shared" si="242"/>
        <v>#REF!</v>
      </c>
      <c r="RYY247" s="29" t="e">
        <f t="shared" si="242"/>
        <v>#REF!</v>
      </c>
      <c r="RYZ247" s="29" t="e">
        <f t="shared" si="242"/>
        <v>#REF!</v>
      </c>
      <c r="RZA247" s="29" t="e">
        <f t="shared" si="242"/>
        <v>#REF!</v>
      </c>
      <c r="RZB247" s="29" t="e">
        <f t="shared" si="242"/>
        <v>#REF!</v>
      </c>
      <c r="RZC247" s="29" t="e">
        <f t="shared" si="242"/>
        <v>#REF!</v>
      </c>
      <c r="RZD247" s="29" t="e">
        <f t="shared" si="242"/>
        <v>#REF!</v>
      </c>
      <c r="RZE247" s="29" t="e">
        <f t="shared" si="242"/>
        <v>#REF!</v>
      </c>
      <c r="RZF247" s="29" t="e">
        <f t="shared" si="242"/>
        <v>#REF!</v>
      </c>
      <c r="RZG247" s="29" t="e">
        <f t="shared" si="242"/>
        <v>#REF!</v>
      </c>
      <c r="RZH247" s="29" t="e">
        <f t="shared" si="242"/>
        <v>#REF!</v>
      </c>
      <c r="RZI247" s="29" t="e">
        <f t="shared" si="242"/>
        <v>#REF!</v>
      </c>
      <c r="RZJ247" s="29" t="e">
        <f t="shared" si="242"/>
        <v>#REF!</v>
      </c>
      <c r="RZK247" s="29" t="e">
        <f t="shared" si="242"/>
        <v>#REF!</v>
      </c>
      <c r="RZL247" s="29" t="e">
        <f t="shared" si="242"/>
        <v>#REF!</v>
      </c>
      <c r="RZM247" s="29" t="e">
        <f t="shared" si="242"/>
        <v>#REF!</v>
      </c>
      <c r="RZN247" s="29" t="e">
        <f t="shared" si="242"/>
        <v>#REF!</v>
      </c>
      <c r="RZO247" s="29" t="e">
        <f t="shared" si="242"/>
        <v>#REF!</v>
      </c>
      <c r="RZP247" s="29" t="e">
        <f t="shared" si="242"/>
        <v>#REF!</v>
      </c>
      <c r="RZQ247" s="29" t="e">
        <f t="shared" si="242"/>
        <v>#REF!</v>
      </c>
      <c r="RZR247" s="29" t="e">
        <f t="shared" si="242"/>
        <v>#REF!</v>
      </c>
      <c r="RZS247" s="29" t="e">
        <f t="shared" si="242"/>
        <v>#REF!</v>
      </c>
      <c r="RZT247" s="29" t="e">
        <f t="shared" si="242"/>
        <v>#REF!</v>
      </c>
      <c r="RZU247" s="29" t="e">
        <f t="shared" si="242"/>
        <v>#REF!</v>
      </c>
      <c r="RZV247" s="29" t="e">
        <f t="shared" si="242"/>
        <v>#REF!</v>
      </c>
      <c r="RZW247" s="29" t="e">
        <f t="shared" si="242"/>
        <v>#REF!</v>
      </c>
      <c r="RZX247" s="29" t="e">
        <f t="shared" si="242"/>
        <v>#REF!</v>
      </c>
      <c r="RZY247" s="29" t="e">
        <f t="shared" si="242"/>
        <v>#REF!</v>
      </c>
      <c r="RZZ247" s="29" t="e">
        <f t="shared" si="242"/>
        <v>#REF!</v>
      </c>
      <c r="SAA247" s="29" t="e">
        <f t="shared" si="242"/>
        <v>#REF!</v>
      </c>
      <c r="SAB247" s="29" t="e">
        <f t="shared" si="242"/>
        <v>#REF!</v>
      </c>
      <c r="SAC247" s="29" t="e">
        <f t="shared" si="242"/>
        <v>#REF!</v>
      </c>
      <c r="SAD247" s="29" t="e">
        <f t="shared" si="242"/>
        <v>#REF!</v>
      </c>
      <c r="SAE247" s="29" t="e">
        <f t="shared" si="242"/>
        <v>#REF!</v>
      </c>
      <c r="SAF247" s="29" t="e">
        <f t="shared" si="242"/>
        <v>#REF!</v>
      </c>
      <c r="SAG247" s="29" t="e">
        <f t="shared" si="242"/>
        <v>#REF!</v>
      </c>
      <c r="SAH247" s="29" t="e">
        <f t="shared" si="242"/>
        <v>#REF!</v>
      </c>
      <c r="SAI247" s="29" t="e">
        <f t="shared" si="242"/>
        <v>#REF!</v>
      </c>
      <c r="SAJ247" s="29" t="e">
        <f t="shared" si="242"/>
        <v>#REF!</v>
      </c>
      <c r="SAK247" s="29" t="e">
        <f t="shared" ref="SAK247:SCV247" si="243">SAO247&amp;SAP247</f>
        <v>#REF!</v>
      </c>
      <c r="SAL247" s="29" t="e">
        <f t="shared" si="243"/>
        <v>#REF!</v>
      </c>
      <c r="SAM247" s="29" t="e">
        <f t="shared" si="243"/>
        <v>#REF!</v>
      </c>
      <c r="SAN247" s="29" t="e">
        <f t="shared" si="243"/>
        <v>#REF!</v>
      </c>
      <c r="SAO247" s="29" t="e">
        <f t="shared" si="243"/>
        <v>#REF!</v>
      </c>
      <c r="SAP247" s="29" t="e">
        <f t="shared" si="243"/>
        <v>#REF!</v>
      </c>
      <c r="SAQ247" s="29" t="e">
        <f t="shared" si="243"/>
        <v>#REF!</v>
      </c>
      <c r="SAR247" s="29" t="e">
        <f t="shared" si="243"/>
        <v>#REF!</v>
      </c>
      <c r="SAS247" s="29" t="e">
        <f t="shared" si="243"/>
        <v>#REF!</v>
      </c>
      <c r="SAT247" s="29" t="e">
        <f t="shared" si="243"/>
        <v>#REF!</v>
      </c>
      <c r="SAU247" s="29" t="e">
        <f t="shared" si="243"/>
        <v>#REF!</v>
      </c>
      <c r="SAV247" s="29" t="e">
        <f t="shared" si="243"/>
        <v>#REF!</v>
      </c>
      <c r="SAW247" s="29" t="e">
        <f t="shared" si="243"/>
        <v>#REF!</v>
      </c>
      <c r="SAX247" s="29" t="e">
        <f t="shared" si="243"/>
        <v>#REF!</v>
      </c>
      <c r="SAY247" s="29" t="e">
        <f t="shared" si="243"/>
        <v>#REF!</v>
      </c>
      <c r="SAZ247" s="29" t="e">
        <f t="shared" si="243"/>
        <v>#REF!</v>
      </c>
      <c r="SBA247" s="29" t="e">
        <f t="shared" si="243"/>
        <v>#REF!</v>
      </c>
      <c r="SBB247" s="29" t="e">
        <f t="shared" si="243"/>
        <v>#REF!</v>
      </c>
      <c r="SBC247" s="29" t="e">
        <f t="shared" si="243"/>
        <v>#REF!</v>
      </c>
      <c r="SBD247" s="29" t="e">
        <f t="shared" si="243"/>
        <v>#REF!</v>
      </c>
      <c r="SBE247" s="29" t="e">
        <f t="shared" si="243"/>
        <v>#REF!</v>
      </c>
      <c r="SBF247" s="29" t="e">
        <f t="shared" si="243"/>
        <v>#REF!</v>
      </c>
      <c r="SBG247" s="29" t="e">
        <f t="shared" si="243"/>
        <v>#REF!</v>
      </c>
      <c r="SBH247" s="29" t="e">
        <f t="shared" si="243"/>
        <v>#REF!</v>
      </c>
      <c r="SBI247" s="29" t="e">
        <f t="shared" si="243"/>
        <v>#REF!</v>
      </c>
      <c r="SBJ247" s="29" t="e">
        <f t="shared" si="243"/>
        <v>#REF!</v>
      </c>
      <c r="SBK247" s="29" t="e">
        <f t="shared" si="243"/>
        <v>#REF!</v>
      </c>
      <c r="SBL247" s="29" t="e">
        <f t="shared" si="243"/>
        <v>#REF!</v>
      </c>
      <c r="SBM247" s="29" t="e">
        <f t="shared" si="243"/>
        <v>#REF!</v>
      </c>
      <c r="SBN247" s="29" t="e">
        <f t="shared" si="243"/>
        <v>#REF!</v>
      </c>
      <c r="SBO247" s="29" t="e">
        <f t="shared" si="243"/>
        <v>#REF!</v>
      </c>
      <c r="SBP247" s="29" t="e">
        <f t="shared" si="243"/>
        <v>#REF!</v>
      </c>
      <c r="SBQ247" s="29" t="e">
        <f t="shared" si="243"/>
        <v>#REF!</v>
      </c>
      <c r="SBR247" s="29" t="e">
        <f t="shared" si="243"/>
        <v>#REF!</v>
      </c>
      <c r="SBS247" s="29" t="e">
        <f t="shared" si="243"/>
        <v>#REF!</v>
      </c>
      <c r="SBT247" s="29" t="e">
        <f t="shared" si="243"/>
        <v>#REF!</v>
      </c>
      <c r="SBU247" s="29" t="e">
        <f t="shared" si="243"/>
        <v>#REF!</v>
      </c>
      <c r="SBV247" s="29" t="e">
        <f t="shared" si="243"/>
        <v>#REF!</v>
      </c>
      <c r="SBW247" s="29" t="e">
        <f t="shared" si="243"/>
        <v>#REF!</v>
      </c>
      <c r="SBX247" s="29" t="e">
        <f t="shared" si="243"/>
        <v>#REF!</v>
      </c>
      <c r="SBY247" s="29" t="e">
        <f t="shared" si="243"/>
        <v>#REF!</v>
      </c>
      <c r="SBZ247" s="29" t="e">
        <f t="shared" si="243"/>
        <v>#REF!</v>
      </c>
      <c r="SCA247" s="29" t="e">
        <f t="shared" si="243"/>
        <v>#REF!</v>
      </c>
      <c r="SCB247" s="29" t="e">
        <f t="shared" si="243"/>
        <v>#REF!</v>
      </c>
      <c r="SCC247" s="29" t="e">
        <f t="shared" si="243"/>
        <v>#REF!</v>
      </c>
      <c r="SCD247" s="29" t="e">
        <f t="shared" si="243"/>
        <v>#REF!</v>
      </c>
      <c r="SCE247" s="29" t="e">
        <f t="shared" si="243"/>
        <v>#REF!</v>
      </c>
      <c r="SCF247" s="29" t="e">
        <f t="shared" si="243"/>
        <v>#REF!</v>
      </c>
      <c r="SCG247" s="29" t="e">
        <f t="shared" si="243"/>
        <v>#REF!</v>
      </c>
      <c r="SCH247" s="29" t="e">
        <f t="shared" si="243"/>
        <v>#REF!</v>
      </c>
      <c r="SCI247" s="29" t="e">
        <f t="shared" si="243"/>
        <v>#REF!</v>
      </c>
      <c r="SCJ247" s="29" t="e">
        <f t="shared" si="243"/>
        <v>#REF!</v>
      </c>
      <c r="SCK247" s="29" t="e">
        <f t="shared" si="243"/>
        <v>#REF!</v>
      </c>
      <c r="SCL247" s="29" t="e">
        <f t="shared" si="243"/>
        <v>#REF!</v>
      </c>
      <c r="SCM247" s="29" t="e">
        <f t="shared" si="243"/>
        <v>#REF!</v>
      </c>
      <c r="SCN247" s="29" t="e">
        <f t="shared" si="243"/>
        <v>#REF!</v>
      </c>
      <c r="SCO247" s="29" t="e">
        <f t="shared" si="243"/>
        <v>#REF!</v>
      </c>
      <c r="SCP247" s="29" t="e">
        <f t="shared" si="243"/>
        <v>#REF!</v>
      </c>
      <c r="SCQ247" s="29" t="e">
        <f t="shared" si="243"/>
        <v>#REF!</v>
      </c>
      <c r="SCR247" s="29" t="e">
        <f t="shared" si="243"/>
        <v>#REF!</v>
      </c>
      <c r="SCS247" s="29" t="e">
        <f t="shared" si="243"/>
        <v>#REF!</v>
      </c>
      <c r="SCT247" s="29" t="e">
        <f t="shared" si="243"/>
        <v>#REF!</v>
      </c>
      <c r="SCU247" s="29" t="e">
        <f t="shared" si="243"/>
        <v>#REF!</v>
      </c>
      <c r="SCV247" s="29" t="e">
        <f t="shared" si="243"/>
        <v>#REF!</v>
      </c>
      <c r="SCW247" s="29" t="e">
        <f t="shared" ref="SCW247:SFH247" si="244">SDA247&amp;SDB247</f>
        <v>#REF!</v>
      </c>
      <c r="SCX247" s="29" t="e">
        <f t="shared" si="244"/>
        <v>#REF!</v>
      </c>
      <c r="SCY247" s="29" t="e">
        <f t="shared" si="244"/>
        <v>#REF!</v>
      </c>
      <c r="SCZ247" s="29" t="e">
        <f t="shared" si="244"/>
        <v>#REF!</v>
      </c>
      <c r="SDA247" s="29" t="e">
        <f t="shared" si="244"/>
        <v>#REF!</v>
      </c>
      <c r="SDB247" s="29" t="e">
        <f t="shared" si="244"/>
        <v>#REF!</v>
      </c>
      <c r="SDC247" s="29" t="e">
        <f t="shared" si="244"/>
        <v>#REF!</v>
      </c>
      <c r="SDD247" s="29" t="e">
        <f t="shared" si="244"/>
        <v>#REF!</v>
      </c>
      <c r="SDE247" s="29" t="e">
        <f t="shared" si="244"/>
        <v>#REF!</v>
      </c>
      <c r="SDF247" s="29" t="e">
        <f t="shared" si="244"/>
        <v>#REF!</v>
      </c>
      <c r="SDG247" s="29" t="e">
        <f t="shared" si="244"/>
        <v>#REF!</v>
      </c>
      <c r="SDH247" s="29" t="e">
        <f t="shared" si="244"/>
        <v>#REF!</v>
      </c>
      <c r="SDI247" s="29" t="e">
        <f t="shared" si="244"/>
        <v>#REF!</v>
      </c>
      <c r="SDJ247" s="29" t="e">
        <f t="shared" si="244"/>
        <v>#REF!</v>
      </c>
      <c r="SDK247" s="29" t="e">
        <f t="shared" si="244"/>
        <v>#REF!</v>
      </c>
      <c r="SDL247" s="29" t="e">
        <f t="shared" si="244"/>
        <v>#REF!</v>
      </c>
      <c r="SDM247" s="29" t="e">
        <f t="shared" si="244"/>
        <v>#REF!</v>
      </c>
      <c r="SDN247" s="29" t="e">
        <f t="shared" si="244"/>
        <v>#REF!</v>
      </c>
      <c r="SDO247" s="29" t="e">
        <f t="shared" si="244"/>
        <v>#REF!</v>
      </c>
      <c r="SDP247" s="29" t="e">
        <f t="shared" si="244"/>
        <v>#REF!</v>
      </c>
      <c r="SDQ247" s="29" t="e">
        <f t="shared" si="244"/>
        <v>#REF!</v>
      </c>
      <c r="SDR247" s="29" t="e">
        <f t="shared" si="244"/>
        <v>#REF!</v>
      </c>
      <c r="SDS247" s="29" t="e">
        <f t="shared" si="244"/>
        <v>#REF!</v>
      </c>
      <c r="SDT247" s="29" t="e">
        <f t="shared" si="244"/>
        <v>#REF!</v>
      </c>
      <c r="SDU247" s="29" t="e">
        <f t="shared" si="244"/>
        <v>#REF!</v>
      </c>
      <c r="SDV247" s="29" t="e">
        <f t="shared" si="244"/>
        <v>#REF!</v>
      </c>
      <c r="SDW247" s="29" t="e">
        <f t="shared" si="244"/>
        <v>#REF!</v>
      </c>
      <c r="SDX247" s="29" t="e">
        <f t="shared" si="244"/>
        <v>#REF!</v>
      </c>
      <c r="SDY247" s="29" t="e">
        <f t="shared" si="244"/>
        <v>#REF!</v>
      </c>
      <c r="SDZ247" s="29" t="e">
        <f t="shared" si="244"/>
        <v>#REF!</v>
      </c>
      <c r="SEA247" s="29" t="e">
        <f t="shared" si="244"/>
        <v>#REF!</v>
      </c>
      <c r="SEB247" s="29" t="e">
        <f t="shared" si="244"/>
        <v>#REF!</v>
      </c>
      <c r="SEC247" s="29" t="e">
        <f t="shared" si="244"/>
        <v>#REF!</v>
      </c>
      <c r="SED247" s="29" t="e">
        <f t="shared" si="244"/>
        <v>#REF!</v>
      </c>
      <c r="SEE247" s="29" t="e">
        <f t="shared" si="244"/>
        <v>#REF!</v>
      </c>
      <c r="SEF247" s="29" t="e">
        <f t="shared" si="244"/>
        <v>#REF!</v>
      </c>
      <c r="SEG247" s="29" t="e">
        <f t="shared" si="244"/>
        <v>#REF!</v>
      </c>
      <c r="SEH247" s="29" t="e">
        <f t="shared" si="244"/>
        <v>#REF!</v>
      </c>
      <c r="SEI247" s="29" t="e">
        <f t="shared" si="244"/>
        <v>#REF!</v>
      </c>
      <c r="SEJ247" s="29" t="e">
        <f t="shared" si="244"/>
        <v>#REF!</v>
      </c>
      <c r="SEK247" s="29" t="e">
        <f t="shared" si="244"/>
        <v>#REF!</v>
      </c>
      <c r="SEL247" s="29" t="e">
        <f t="shared" si="244"/>
        <v>#REF!</v>
      </c>
      <c r="SEM247" s="29" t="e">
        <f t="shared" si="244"/>
        <v>#REF!</v>
      </c>
      <c r="SEN247" s="29" t="e">
        <f t="shared" si="244"/>
        <v>#REF!</v>
      </c>
      <c r="SEO247" s="29" t="e">
        <f t="shared" si="244"/>
        <v>#REF!</v>
      </c>
      <c r="SEP247" s="29" t="e">
        <f t="shared" si="244"/>
        <v>#REF!</v>
      </c>
      <c r="SEQ247" s="29" t="e">
        <f t="shared" si="244"/>
        <v>#REF!</v>
      </c>
      <c r="SER247" s="29" t="e">
        <f t="shared" si="244"/>
        <v>#REF!</v>
      </c>
      <c r="SES247" s="29" t="e">
        <f t="shared" si="244"/>
        <v>#REF!</v>
      </c>
      <c r="SET247" s="29" t="e">
        <f t="shared" si="244"/>
        <v>#REF!</v>
      </c>
      <c r="SEU247" s="29" t="e">
        <f t="shared" si="244"/>
        <v>#REF!</v>
      </c>
      <c r="SEV247" s="29" t="e">
        <f t="shared" si="244"/>
        <v>#REF!</v>
      </c>
      <c r="SEW247" s="29" t="e">
        <f t="shared" si="244"/>
        <v>#REF!</v>
      </c>
      <c r="SEX247" s="29" t="e">
        <f t="shared" si="244"/>
        <v>#REF!</v>
      </c>
      <c r="SEY247" s="29" t="e">
        <f t="shared" si="244"/>
        <v>#REF!</v>
      </c>
      <c r="SEZ247" s="29" t="e">
        <f t="shared" si="244"/>
        <v>#REF!</v>
      </c>
      <c r="SFA247" s="29" t="e">
        <f t="shared" si="244"/>
        <v>#REF!</v>
      </c>
      <c r="SFB247" s="29" t="e">
        <f t="shared" si="244"/>
        <v>#REF!</v>
      </c>
      <c r="SFC247" s="29" t="e">
        <f t="shared" si="244"/>
        <v>#REF!</v>
      </c>
      <c r="SFD247" s="29" t="e">
        <f t="shared" si="244"/>
        <v>#REF!</v>
      </c>
      <c r="SFE247" s="29" t="e">
        <f t="shared" si="244"/>
        <v>#REF!</v>
      </c>
      <c r="SFF247" s="29" t="e">
        <f t="shared" si="244"/>
        <v>#REF!</v>
      </c>
      <c r="SFG247" s="29" t="e">
        <f t="shared" si="244"/>
        <v>#REF!</v>
      </c>
      <c r="SFH247" s="29" t="e">
        <f t="shared" si="244"/>
        <v>#REF!</v>
      </c>
      <c r="SFI247" s="29" t="e">
        <f t="shared" ref="SFI247:SHT247" si="245">SFM247&amp;SFN247</f>
        <v>#REF!</v>
      </c>
      <c r="SFJ247" s="29" t="e">
        <f t="shared" si="245"/>
        <v>#REF!</v>
      </c>
      <c r="SFK247" s="29" t="e">
        <f t="shared" si="245"/>
        <v>#REF!</v>
      </c>
      <c r="SFL247" s="29" t="e">
        <f t="shared" si="245"/>
        <v>#REF!</v>
      </c>
      <c r="SFM247" s="29" t="e">
        <f t="shared" si="245"/>
        <v>#REF!</v>
      </c>
      <c r="SFN247" s="29" t="e">
        <f t="shared" si="245"/>
        <v>#REF!</v>
      </c>
      <c r="SFO247" s="29" t="e">
        <f t="shared" si="245"/>
        <v>#REF!</v>
      </c>
      <c r="SFP247" s="29" t="e">
        <f t="shared" si="245"/>
        <v>#REF!</v>
      </c>
      <c r="SFQ247" s="29" t="e">
        <f t="shared" si="245"/>
        <v>#REF!</v>
      </c>
      <c r="SFR247" s="29" t="e">
        <f t="shared" si="245"/>
        <v>#REF!</v>
      </c>
      <c r="SFS247" s="29" t="e">
        <f t="shared" si="245"/>
        <v>#REF!</v>
      </c>
      <c r="SFT247" s="29" t="e">
        <f t="shared" si="245"/>
        <v>#REF!</v>
      </c>
      <c r="SFU247" s="29" t="e">
        <f t="shared" si="245"/>
        <v>#REF!</v>
      </c>
      <c r="SFV247" s="29" t="e">
        <f t="shared" si="245"/>
        <v>#REF!</v>
      </c>
      <c r="SFW247" s="29" t="e">
        <f t="shared" si="245"/>
        <v>#REF!</v>
      </c>
      <c r="SFX247" s="29" t="e">
        <f t="shared" si="245"/>
        <v>#REF!</v>
      </c>
      <c r="SFY247" s="29" t="e">
        <f t="shared" si="245"/>
        <v>#REF!</v>
      </c>
      <c r="SFZ247" s="29" t="e">
        <f t="shared" si="245"/>
        <v>#REF!</v>
      </c>
      <c r="SGA247" s="29" t="e">
        <f t="shared" si="245"/>
        <v>#REF!</v>
      </c>
      <c r="SGB247" s="29" t="e">
        <f t="shared" si="245"/>
        <v>#REF!</v>
      </c>
      <c r="SGC247" s="29" t="e">
        <f t="shared" si="245"/>
        <v>#REF!</v>
      </c>
      <c r="SGD247" s="29" t="e">
        <f t="shared" si="245"/>
        <v>#REF!</v>
      </c>
      <c r="SGE247" s="29" t="e">
        <f t="shared" si="245"/>
        <v>#REF!</v>
      </c>
      <c r="SGF247" s="29" t="e">
        <f t="shared" si="245"/>
        <v>#REF!</v>
      </c>
      <c r="SGG247" s="29" t="e">
        <f t="shared" si="245"/>
        <v>#REF!</v>
      </c>
      <c r="SGH247" s="29" t="e">
        <f t="shared" si="245"/>
        <v>#REF!</v>
      </c>
      <c r="SGI247" s="29" t="e">
        <f t="shared" si="245"/>
        <v>#REF!</v>
      </c>
      <c r="SGJ247" s="29" t="e">
        <f t="shared" si="245"/>
        <v>#REF!</v>
      </c>
      <c r="SGK247" s="29" t="e">
        <f t="shared" si="245"/>
        <v>#REF!</v>
      </c>
      <c r="SGL247" s="29" t="e">
        <f t="shared" si="245"/>
        <v>#REF!</v>
      </c>
      <c r="SGM247" s="29" t="e">
        <f t="shared" si="245"/>
        <v>#REF!</v>
      </c>
      <c r="SGN247" s="29" t="e">
        <f t="shared" si="245"/>
        <v>#REF!</v>
      </c>
      <c r="SGO247" s="29" t="e">
        <f t="shared" si="245"/>
        <v>#REF!</v>
      </c>
      <c r="SGP247" s="29" t="e">
        <f t="shared" si="245"/>
        <v>#REF!</v>
      </c>
      <c r="SGQ247" s="29" t="e">
        <f t="shared" si="245"/>
        <v>#REF!</v>
      </c>
      <c r="SGR247" s="29" t="e">
        <f t="shared" si="245"/>
        <v>#REF!</v>
      </c>
      <c r="SGS247" s="29" t="e">
        <f t="shared" si="245"/>
        <v>#REF!</v>
      </c>
      <c r="SGT247" s="29" t="e">
        <f t="shared" si="245"/>
        <v>#REF!</v>
      </c>
      <c r="SGU247" s="29" t="e">
        <f t="shared" si="245"/>
        <v>#REF!</v>
      </c>
      <c r="SGV247" s="29" t="e">
        <f t="shared" si="245"/>
        <v>#REF!</v>
      </c>
      <c r="SGW247" s="29" t="e">
        <f t="shared" si="245"/>
        <v>#REF!</v>
      </c>
      <c r="SGX247" s="29" t="e">
        <f t="shared" si="245"/>
        <v>#REF!</v>
      </c>
      <c r="SGY247" s="29" t="e">
        <f t="shared" si="245"/>
        <v>#REF!</v>
      </c>
      <c r="SGZ247" s="29" t="e">
        <f t="shared" si="245"/>
        <v>#REF!</v>
      </c>
      <c r="SHA247" s="29" t="e">
        <f t="shared" si="245"/>
        <v>#REF!</v>
      </c>
      <c r="SHB247" s="29" t="e">
        <f t="shared" si="245"/>
        <v>#REF!</v>
      </c>
      <c r="SHC247" s="29" t="e">
        <f t="shared" si="245"/>
        <v>#REF!</v>
      </c>
      <c r="SHD247" s="29" t="e">
        <f t="shared" si="245"/>
        <v>#REF!</v>
      </c>
      <c r="SHE247" s="29" t="e">
        <f t="shared" si="245"/>
        <v>#REF!</v>
      </c>
      <c r="SHF247" s="29" t="e">
        <f t="shared" si="245"/>
        <v>#REF!</v>
      </c>
      <c r="SHG247" s="29" t="e">
        <f t="shared" si="245"/>
        <v>#REF!</v>
      </c>
      <c r="SHH247" s="29" t="e">
        <f t="shared" si="245"/>
        <v>#REF!</v>
      </c>
      <c r="SHI247" s="29" t="e">
        <f t="shared" si="245"/>
        <v>#REF!</v>
      </c>
      <c r="SHJ247" s="29" t="e">
        <f t="shared" si="245"/>
        <v>#REF!</v>
      </c>
      <c r="SHK247" s="29" t="e">
        <f t="shared" si="245"/>
        <v>#REF!</v>
      </c>
      <c r="SHL247" s="29" t="e">
        <f t="shared" si="245"/>
        <v>#REF!</v>
      </c>
      <c r="SHM247" s="29" t="e">
        <f t="shared" si="245"/>
        <v>#REF!</v>
      </c>
      <c r="SHN247" s="29" t="e">
        <f t="shared" si="245"/>
        <v>#REF!</v>
      </c>
      <c r="SHO247" s="29" t="e">
        <f t="shared" si="245"/>
        <v>#REF!</v>
      </c>
      <c r="SHP247" s="29" t="e">
        <f t="shared" si="245"/>
        <v>#REF!</v>
      </c>
      <c r="SHQ247" s="29" t="e">
        <f t="shared" si="245"/>
        <v>#REF!</v>
      </c>
      <c r="SHR247" s="29" t="e">
        <f t="shared" si="245"/>
        <v>#REF!</v>
      </c>
      <c r="SHS247" s="29" t="e">
        <f t="shared" si="245"/>
        <v>#REF!</v>
      </c>
      <c r="SHT247" s="29" t="e">
        <f t="shared" si="245"/>
        <v>#REF!</v>
      </c>
      <c r="SHU247" s="29" t="e">
        <f t="shared" ref="SHU247:SKF247" si="246">SHY247&amp;SHZ247</f>
        <v>#REF!</v>
      </c>
      <c r="SHV247" s="29" t="e">
        <f t="shared" si="246"/>
        <v>#REF!</v>
      </c>
      <c r="SHW247" s="29" t="e">
        <f t="shared" si="246"/>
        <v>#REF!</v>
      </c>
      <c r="SHX247" s="29" t="e">
        <f t="shared" si="246"/>
        <v>#REF!</v>
      </c>
      <c r="SHY247" s="29" t="e">
        <f t="shared" si="246"/>
        <v>#REF!</v>
      </c>
      <c r="SHZ247" s="29" t="e">
        <f t="shared" si="246"/>
        <v>#REF!</v>
      </c>
      <c r="SIA247" s="29" t="e">
        <f t="shared" si="246"/>
        <v>#REF!</v>
      </c>
      <c r="SIB247" s="29" t="e">
        <f t="shared" si="246"/>
        <v>#REF!</v>
      </c>
      <c r="SIC247" s="29" t="e">
        <f t="shared" si="246"/>
        <v>#REF!</v>
      </c>
      <c r="SID247" s="29" t="e">
        <f t="shared" si="246"/>
        <v>#REF!</v>
      </c>
      <c r="SIE247" s="29" t="e">
        <f t="shared" si="246"/>
        <v>#REF!</v>
      </c>
      <c r="SIF247" s="29" t="e">
        <f t="shared" si="246"/>
        <v>#REF!</v>
      </c>
      <c r="SIG247" s="29" t="e">
        <f t="shared" si="246"/>
        <v>#REF!</v>
      </c>
      <c r="SIH247" s="29" t="e">
        <f t="shared" si="246"/>
        <v>#REF!</v>
      </c>
      <c r="SII247" s="29" t="e">
        <f t="shared" si="246"/>
        <v>#REF!</v>
      </c>
      <c r="SIJ247" s="29" t="e">
        <f t="shared" si="246"/>
        <v>#REF!</v>
      </c>
      <c r="SIK247" s="29" t="e">
        <f t="shared" si="246"/>
        <v>#REF!</v>
      </c>
      <c r="SIL247" s="29" t="e">
        <f t="shared" si="246"/>
        <v>#REF!</v>
      </c>
      <c r="SIM247" s="29" t="e">
        <f t="shared" si="246"/>
        <v>#REF!</v>
      </c>
      <c r="SIN247" s="29" t="e">
        <f t="shared" si="246"/>
        <v>#REF!</v>
      </c>
      <c r="SIO247" s="29" t="e">
        <f t="shared" si="246"/>
        <v>#REF!</v>
      </c>
      <c r="SIP247" s="29" t="e">
        <f t="shared" si="246"/>
        <v>#REF!</v>
      </c>
      <c r="SIQ247" s="29" t="e">
        <f t="shared" si="246"/>
        <v>#REF!</v>
      </c>
      <c r="SIR247" s="29" t="e">
        <f t="shared" si="246"/>
        <v>#REF!</v>
      </c>
      <c r="SIS247" s="29" t="e">
        <f t="shared" si="246"/>
        <v>#REF!</v>
      </c>
      <c r="SIT247" s="29" t="e">
        <f t="shared" si="246"/>
        <v>#REF!</v>
      </c>
      <c r="SIU247" s="29" t="e">
        <f t="shared" si="246"/>
        <v>#REF!</v>
      </c>
      <c r="SIV247" s="29" t="e">
        <f t="shared" si="246"/>
        <v>#REF!</v>
      </c>
      <c r="SIW247" s="29" t="e">
        <f t="shared" si="246"/>
        <v>#REF!</v>
      </c>
      <c r="SIX247" s="29" t="e">
        <f t="shared" si="246"/>
        <v>#REF!</v>
      </c>
      <c r="SIY247" s="29" t="e">
        <f t="shared" si="246"/>
        <v>#REF!</v>
      </c>
      <c r="SIZ247" s="29" t="e">
        <f t="shared" si="246"/>
        <v>#REF!</v>
      </c>
      <c r="SJA247" s="29" t="e">
        <f t="shared" si="246"/>
        <v>#REF!</v>
      </c>
      <c r="SJB247" s="29" t="e">
        <f t="shared" si="246"/>
        <v>#REF!</v>
      </c>
      <c r="SJC247" s="29" t="e">
        <f t="shared" si="246"/>
        <v>#REF!</v>
      </c>
      <c r="SJD247" s="29" t="e">
        <f t="shared" si="246"/>
        <v>#REF!</v>
      </c>
      <c r="SJE247" s="29" t="e">
        <f t="shared" si="246"/>
        <v>#REF!</v>
      </c>
      <c r="SJF247" s="29" t="e">
        <f t="shared" si="246"/>
        <v>#REF!</v>
      </c>
      <c r="SJG247" s="29" t="e">
        <f t="shared" si="246"/>
        <v>#REF!</v>
      </c>
      <c r="SJH247" s="29" t="e">
        <f t="shared" si="246"/>
        <v>#REF!</v>
      </c>
      <c r="SJI247" s="29" t="e">
        <f t="shared" si="246"/>
        <v>#REF!</v>
      </c>
      <c r="SJJ247" s="29" t="e">
        <f t="shared" si="246"/>
        <v>#REF!</v>
      </c>
      <c r="SJK247" s="29" t="e">
        <f t="shared" si="246"/>
        <v>#REF!</v>
      </c>
      <c r="SJL247" s="29" t="e">
        <f t="shared" si="246"/>
        <v>#REF!</v>
      </c>
      <c r="SJM247" s="29" t="e">
        <f t="shared" si="246"/>
        <v>#REF!</v>
      </c>
      <c r="SJN247" s="29" t="e">
        <f t="shared" si="246"/>
        <v>#REF!</v>
      </c>
      <c r="SJO247" s="29" t="e">
        <f t="shared" si="246"/>
        <v>#REF!</v>
      </c>
      <c r="SJP247" s="29" t="e">
        <f t="shared" si="246"/>
        <v>#REF!</v>
      </c>
      <c r="SJQ247" s="29" t="e">
        <f t="shared" si="246"/>
        <v>#REF!</v>
      </c>
      <c r="SJR247" s="29" t="e">
        <f t="shared" si="246"/>
        <v>#REF!</v>
      </c>
      <c r="SJS247" s="29" t="e">
        <f t="shared" si="246"/>
        <v>#REF!</v>
      </c>
      <c r="SJT247" s="29" t="e">
        <f t="shared" si="246"/>
        <v>#REF!</v>
      </c>
      <c r="SJU247" s="29" t="e">
        <f t="shared" si="246"/>
        <v>#REF!</v>
      </c>
      <c r="SJV247" s="29" t="e">
        <f t="shared" si="246"/>
        <v>#REF!</v>
      </c>
      <c r="SJW247" s="29" t="e">
        <f t="shared" si="246"/>
        <v>#REF!</v>
      </c>
      <c r="SJX247" s="29" t="e">
        <f t="shared" si="246"/>
        <v>#REF!</v>
      </c>
      <c r="SJY247" s="29" t="e">
        <f t="shared" si="246"/>
        <v>#REF!</v>
      </c>
      <c r="SJZ247" s="29" t="e">
        <f t="shared" si="246"/>
        <v>#REF!</v>
      </c>
      <c r="SKA247" s="29" t="e">
        <f t="shared" si="246"/>
        <v>#REF!</v>
      </c>
      <c r="SKB247" s="29" t="e">
        <f t="shared" si="246"/>
        <v>#REF!</v>
      </c>
      <c r="SKC247" s="29" t="e">
        <f t="shared" si="246"/>
        <v>#REF!</v>
      </c>
      <c r="SKD247" s="29" t="e">
        <f t="shared" si="246"/>
        <v>#REF!</v>
      </c>
      <c r="SKE247" s="29" t="e">
        <f t="shared" si="246"/>
        <v>#REF!</v>
      </c>
      <c r="SKF247" s="29" t="e">
        <f t="shared" si="246"/>
        <v>#REF!</v>
      </c>
      <c r="SKG247" s="29" t="e">
        <f t="shared" ref="SKG247:SMR247" si="247">SKK247&amp;SKL247</f>
        <v>#REF!</v>
      </c>
      <c r="SKH247" s="29" t="e">
        <f t="shared" si="247"/>
        <v>#REF!</v>
      </c>
      <c r="SKI247" s="29" t="e">
        <f t="shared" si="247"/>
        <v>#REF!</v>
      </c>
      <c r="SKJ247" s="29" t="e">
        <f t="shared" si="247"/>
        <v>#REF!</v>
      </c>
      <c r="SKK247" s="29" t="e">
        <f t="shared" si="247"/>
        <v>#REF!</v>
      </c>
      <c r="SKL247" s="29" t="e">
        <f t="shared" si="247"/>
        <v>#REF!</v>
      </c>
      <c r="SKM247" s="29" t="e">
        <f t="shared" si="247"/>
        <v>#REF!</v>
      </c>
      <c r="SKN247" s="29" t="e">
        <f t="shared" si="247"/>
        <v>#REF!</v>
      </c>
      <c r="SKO247" s="29" t="e">
        <f t="shared" si="247"/>
        <v>#REF!</v>
      </c>
      <c r="SKP247" s="29" t="e">
        <f t="shared" si="247"/>
        <v>#REF!</v>
      </c>
      <c r="SKQ247" s="29" t="e">
        <f t="shared" si="247"/>
        <v>#REF!</v>
      </c>
      <c r="SKR247" s="29" t="e">
        <f t="shared" si="247"/>
        <v>#REF!</v>
      </c>
      <c r="SKS247" s="29" t="e">
        <f t="shared" si="247"/>
        <v>#REF!</v>
      </c>
      <c r="SKT247" s="29" t="e">
        <f t="shared" si="247"/>
        <v>#REF!</v>
      </c>
      <c r="SKU247" s="29" t="e">
        <f t="shared" si="247"/>
        <v>#REF!</v>
      </c>
      <c r="SKV247" s="29" t="e">
        <f t="shared" si="247"/>
        <v>#REF!</v>
      </c>
      <c r="SKW247" s="29" t="e">
        <f t="shared" si="247"/>
        <v>#REF!</v>
      </c>
      <c r="SKX247" s="29" t="e">
        <f t="shared" si="247"/>
        <v>#REF!</v>
      </c>
      <c r="SKY247" s="29" t="e">
        <f t="shared" si="247"/>
        <v>#REF!</v>
      </c>
      <c r="SKZ247" s="29" t="e">
        <f t="shared" si="247"/>
        <v>#REF!</v>
      </c>
      <c r="SLA247" s="29" t="e">
        <f t="shared" si="247"/>
        <v>#REF!</v>
      </c>
      <c r="SLB247" s="29" t="e">
        <f t="shared" si="247"/>
        <v>#REF!</v>
      </c>
      <c r="SLC247" s="29" t="e">
        <f t="shared" si="247"/>
        <v>#REF!</v>
      </c>
      <c r="SLD247" s="29" t="e">
        <f t="shared" si="247"/>
        <v>#REF!</v>
      </c>
      <c r="SLE247" s="29" t="e">
        <f t="shared" si="247"/>
        <v>#REF!</v>
      </c>
      <c r="SLF247" s="29" t="e">
        <f t="shared" si="247"/>
        <v>#REF!</v>
      </c>
      <c r="SLG247" s="29" t="e">
        <f t="shared" si="247"/>
        <v>#REF!</v>
      </c>
      <c r="SLH247" s="29" t="e">
        <f t="shared" si="247"/>
        <v>#REF!</v>
      </c>
      <c r="SLI247" s="29" t="e">
        <f t="shared" si="247"/>
        <v>#REF!</v>
      </c>
      <c r="SLJ247" s="29" t="e">
        <f t="shared" si="247"/>
        <v>#REF!</v>
      </c>
      <c r="SLK247" s="29" t="e">
        <f t="shared" si="247"/>
        <v>#REF!</v>
      </c>
      <c r="SLL247" s="29" t="e">
        <f t="shared" si="247"/>
        <v>#REF!</v>
      </c>
      <c r="SLM247" s="29" t="e">
        <f t="shared" si="247"/>
        <v>#REF!</v>
      </c>
      <c r="SLN247" s="29" t="e">
        <f t="shared" si="247"/>
        <v>#REF!</v>
      </c>
      <c r="SLO247" s="29" t="e">
        <f t="shared" si="247"/>
        <v>#REF!</v>
      </c>
      <c r="SLP247" s="29" t="e">
        <f t="shared" si="247"/>
        <v>#REF!</v>
      </c>
      <c r="SLQ247" s="29" t="e">
        <f t="shared" si="247"/>
        <v>#REF!</v>
      </c>
      <c r="SLR247" s="29" t="e">
        <f t="shared" si="247"/>
        <v>#REF!</v>
      </c>
      <c r="SLS247" s="29" t="e">
        <f t="shared" si="247"/>
        <v>#REF!</v>
      </c>
      <c r="SLT247" s="29" t="e">
        <f t="shared" si="247"/>
        <v>#REF!</v>
      </c>
      <c r="SLU247" s="29" t="e">
        <f t="shared" si="247"/>
        <v>#REF!</v>
      </c>
      <c r="SLV247" s="29" t="e">
        <f t="shared" si="247"/>
        <v>#REF!</v>
      </c>
      <c r="SLW247" s="29" t="e">
        <f t="shared" si="247"/>
        <v>#REF!</v>
      </c>
      <c r="SLX247" s="29" t="e">
        <f t="shared" si="247"/>
        <v>#REF!</v>
      </c>
      <c r="SLY247" s="29" t="e">
        <f t="shared" si="247"/>
        <v>#REF!</v>
      </c>
      <c r="SLZ247" s="29" t="e">
        <f t="shared" si="247"/>
        <v>#REF!</v>
      </c>
      <c r="SMA247" s="29" t="e">
        <f t="shared" si="247"/>
        <v>#REF!</v>
      </c>
      <c r="SMB247" s="29" t="e">
        <f t="shared" si="247"/>
        <v>#REF!</v>
      </c>
      <c r="SMC247" s="29" t="e">
        <f t="shared" si="247"/>
        <v>#REF!</v>
      </c>
      <c r="SMD247" s="29" t="e">
        <f t="shared" si="247"/>
        <v>#REF!</v>
      </c>
      <c r="SME247" s="29" t="e">
        <f t="shared" si="247"/>
        <v>#REF!</v>
      </c>
      <c r="SMF247" s="29" t="e">
        <f t="shared" si="247"/>
        <v>#REF!</v>
      </c>
      <c r="SMG247" s="29" t="e">
        <f t="shared" si="247"/>
        <v>#REF!</v>
      </c>
      <c r="SMH247" s="29" t="e">
        <f t="shared" si="247"/>
        <v>#REF!</v>
      </c>
      <c r="SMI247" s="29" t="e">
        <f t="shared" si="247"/>
        <v>#REF!</v>
      </c>
      <c r="SMJ247" s="29" t="e">
        <f t="shared" si="247"/>
        <v>#REF!</v>
      </c>
      <c r="SMK247" s="29" t="e">
        <f t="shared" si="247"/>
        <v>#REF!</v>
      </c>
      <c r="SML247" s="29" t="e">
        <f t="shared" si="247"/>
        <v>#REF!</v>
      </c>
      <c r="SMM247" s="29" t="e">
        <f t="shared" si="247"/>
        <v>#REF!</v>
      </c>
      <c r="SMN247" s="29" t="e">
        <f t="shared" si="247"/>
        <v>#REF!</v>
      </c>
      <c r="SMO247" s="29" t="e">
        <f t="shared" si="247"/>
        <v>#REF!</v>
      </c>
      <c r="SMP247" s="29" t="e">
        <f t="shared" si="247"/>
        <v>#REF!</v>
      </c>
      <c r="SMQ247" s="29" t="e">
        <f t="shared" si="247"/>
        <v>#REF!</v>
      </c>
      <c r="SMR247" s="29" t="e">
        <f t="shared" si="247"/>
        <v>#REF!</v>
      </c>
      <c r="SMS247" s="29" t="e">
        <f t="shared" ref="SMS247:SPD247" si="248">SMW247&amp;SMX247</f>
        <v>#REF!</v>
      </c>
      <c r="SMT247" s="29" t="e">
        <f t="shared" si="248"/>
        <v>#REF!</v>
      </c>
      <c r="SMU247" s="29" t="e">
        <f t="shared" si="248"/>
        <v>#REF!</v>
      </c>
      <c r="SMV247" s="29" t="e">
        <f t="shared" si="248"/>
        <v>#REF!</v>
      </c>
      <c r="SMW247" s="29" t="e">
        <f t="shared" si="248"/>
        <v>#REF!</v>
      </c>
      <c r="SMX247" s="29" t="e">
        <f t="shared" si="248"/>
        <v>#REF!</v>
      </c>
      <c r="SMY247" s="29" t="e">
        <f t="shared" si="248"/>
        <v>#REF!</v>
      </c>
      <c r="SMZ247" s="29" t="e">
        <f t="shared" si="248"/>
        <v>#REF!</v>
      </c>
      <c r="SNA247" s="29" t="e">
        <f t="shared" si="248"/>
        <v>#REF!</v>
      </c>
      <c r="SNB247" s="29" t="e">
        <f t="shared" si="248"/>
        <v>#REF!</v>
      </c>
      <c r="SNC247" s="29" t="e">
        <f t="shared" si="248"/>
        <v>#REF!</v>
      </c>
      <c r="SND247" s="29" t="e">
        <f t="shared" si="248"/>
        <v>#REF!</v>
      </c>
      <c r="SNE247" s="29" t="e">
        <f t="shared" si="248"/>
        <v>#REF!</v>
      </c>
      <c r="SNF247" s="29" t="e">
        <f t="shared" si="248"/>
        <v>#REF!</v>
      </c>
      <c r="SNG247" s="29" t="e">
        <f t="shared" si="248"/>
        <v>#REF!</v>
      </c>
      <c r="SNH247" s="29" t="e">
        <f t="shared" si="248"/>
        <v>#REF!</v>
      </c>
      <c r="SNI247" s="29" t="e">
        <f t="shared" si="248"/>
        <v>#REF!</v>
      </c>
      <c r="SNJ247" s="29" t="e">
        <f t="shared" si="248"/>
        <v>#REF!</v>
      </c>
      <c r="SNK247" s="29" t="e">
        <f t="shared" si="248"/>
        <v>#REF!</v>
      </c>
      <c r="SNL247" s="29" t="e">
        <f t="shared" si="248"/>
        <v>#REF!</v>
      </c>
      <c r="SNM247" s="29" t="e">
        <f t="shared" si="248"/>
        <v>#REF!</v>
      </c>
      <c r="SNN247" s="29" t="e">
        <f t="shared" si="248"/>
        <v>#REF!</v>
      </c>
      <c r="SNO247" s="29" t="e">
        <f t="shared" si="248"/>
        <v>#REF!</v>
      </c>
      <c r="SNP247" s="29" t="e">
        <f t="shared" si="248"/>
        <v>#REF!</v>
      </c>
      <c r="SNQ247" s="29" t="e">
        <f t="shared" si="248"/>
        <v>#REF!</v>
      </c>
      <c r="SNR247" s="29" t="e">
        <f t="shared" si="248"/>
        <v>#REF!</v>
      </c>
      <c r="SNS247" s="29" t="e">
        <f t="shared" si="248"/>
        <v>#REF!</v>
      </c>
      <c r="SNT247" s="29" t="e">
        <f t="shared" si="248"/>
        <v>#REF!</v>
      </c>
      <c r="SNU247" s="29" t="e">
        <f t="shared" si="248"/>
        <v>#REF!</v>
      </c>
      <c r="SNV247" s="29" t="e">
        <f t="shared" si="248"/>
        <v>#REF!</v>
      </c>
      <c r="SNW247" s="29" t="e">
        <f t="shared" si="248"/>
        <v>#REF!</v>
      </c>
      <c r="SNX247" s="29" t="e">
        <f t="shared" si="248"/>
        <v>#REF!</v>
      </c>
      <c r="SNY247" s="29" t="e">
        <f t="shared" si="248"/>
        <v>#REF!</v>
      </c>
      <c r="SNZ247" s="29" t="e">
        <f t="shared" si="248"/>
        <v>#REF!</v>
      </c>
      <c r="SOA247" s="29" t="e">
        <f t="shared" si="248"/>
        <v>#REF!</v>
      </c>
      <c r="SOB247" s="29" t="e">
        <f t="shared" si="248"/>
        <v>#REF!</v>
      </c>
      <c r="SOC247" s="29" t="e">
        <f t="shared" si="248"/>
        <v>#REF!</v>
      </c>
      <c r="SOD247" s="29" t="e">
        <f t="shared" si="248"/>
        <v>#REF!</v>
      </c>
      <c r="SOE247" s="29" t="e">
        <f t="shared" si="248"/>
        <v>#REF!</v>
      </c>
      <c r="SOF247" s="29" t="e">
        <f t="shared" si="248"/>
        <v>#REF!</v>
      </c>
      <c r="SOG247" s="29" t="e">
        <f t="shared" si="248"/>
        <v>#REF!</v>
      </c>
      <c r="SOH247" s="29" t="e">
        <f t="shared" si="248"/>
        <v>#REF!</v>
      </c>
      <c r="SOI247" s="29" t="e">
        <f t="shared" si="248"/>
        <v>#REF!</v>
      </c>
      <c r="SOJ247" s="29" t="e">
        <f t="shared" si="248"/>
        <v>#REF!</v>
      </c>
      <c r="SOK247" s="29" t="e">
        <f t="shared" si="248"/>
        <v>#REF!</v>
      </c>
      <c r="SOL247" s="29" t="e">
        <f t="shared" si="248"/>
        <v>#REF!</v>
      </c>
      <c r="SOM247" s="29" t="e">
        <f t="shared" si="248"/>
        <v>#REF!</v>
      </c>
      <c r="SON247" s="29" t="e">
        <f t="shared" si="248"/>
        <v>#REF!</v>
      </c>
      <c r="SOO247" s="29" t="e">
        <f t="shared" si="248"/>
        <v>#REF!</v>
      </c>
      <c r="SOP247" s="29" t="e">
        <f t="shared" si="248"/>
        <v>#REF!</v>
      </c>
      <c r="SOQ247" s="29" t="e">
        <f t="shared" si="248"/>
        <v>#REF!</v>
      </c>
      <c r="SOR247" s="29" t="e">
        <f t="shared" si="248"/>
        <v>#REF!</v>
      </c>
      <c r="SOS247" s="29" t="e">
        <f t="shared" si="248"/>
        <v>#REF!</v>
      </c>
      <c r="SOT247" s="29" t="e">
        <f t="shared" si="248"/>
        <v>#REF!</v>
      </c>
      <c r="SOU247" s="29" t="e">
        <f t="shared" si="248"/>
        <v>#REF!</v>
      </c>
      <c r="SOV247" s="29" t="e">
        <f t="shared" si="248"/>
        <v>#REF!</v>
      </c>
      <c r="SOW247" s="29" t="e">
        <f t="shared" si="248"/>
        <v>#REF!</v>
      </c>
      <c r="SOX247" s="29" t="e">
        <f t="shared" si="248"/>
        <v>#REF!</v>
      </c>
      <c r="SOY247" s="29" t="e">
        <f t="shared" si="248"/>
        <v>#REF!</v>
      </c>
      <c r="SOZ247" s="29" t="e">
        <f t="shared" si="248"/>
        <v>#REF!</v>
      </c>
      <c r="SPA247" s="29" t="e">
        <f t="shared" si="248"/>
        <v>#REF!</v>
      </c>
      <c r="SPB247" s="29" t="e">
        <f t="shared" si="248"/>
        <v>#REF!</v>
      </c>
      <c r="SPC247" s="29" t="e">
        <f t="shared" si="248"/>
        <v>#REF!</v>
      </c>
      <c r="SPD247" s="29" t="e">
        <f t="shared" si="248"/>
        <v>#REF!</v>
      </c>
      <c r="SPE247" s="29" t="e">
        <f t="shared" ref="SPE247:SRP247" si="249">SPI247&amp;SPJ247</f>
        <v>#REF!</v>
      </c>
      <c r="SPF247" s="29" t="e">
        <f t="shared" si="249"/>
        <v>#REF!</v>
      </c>
      <c r="SPG247" s="29" t="e">
        <f t="shared" si="249"/>
        <v>#REF!</v>
      </c>
      <c r="SPH247" s="29" t="e">
        <f t="shared" si="249"/>
        <v>#REF!</v>
      </c>
      <c r="SPI247" s="29" t="e">
        <f t="shared" si="249"/>
        <v>#REF!</v>
      </c>
      <c r="SPJ247" s="29" t="e">
        <f t="shared" si="249"/>
        <v>#REF!</v>
      </c>
      <c r="SPK247" s="29" t="e">
        <f t="shared" si="249"/>
        <v>#REF!</v>
      </c>
      <c r="SPL247" s="29" t="e">
        <f t="shared" si="249"/>
        <v>#REF!</v>
      </c>
      <c r="SPM247" s="29" t="e">
        <f t="shared" si="249"/>
        <v>#REF!</v>
      </c>
      <c r="SPN247" s="29" t="e">
        <f t="shared" si="249"/>
        <v>#REF!</v>
      </c>
      <c r="SPO247" s="29" t="e">
        <f t="shared" si="249"/>
        <v>#REF!</v>
      </c>
      <c r="SPP247" s="29" t="e">
        <f t="shared" si="249"/>
        <v>#REF!</v>
      </c>
      <c r="SPQ247" s="29" t="e">
        <f t="shared" si="249"/>
        <v>#REF!</v>
      </c>
      <c r="SPR247" s="29" t="e">
        <f t="shared" si="249"/>
        <v>#REF!</v>
      </c>
      <c r="SPS247" s="29" t="e">
        <f t="shared" si="249"/>
        <v>#REF!</v>
      </c>
      <c r="SPT247" s="29" t="e">
        <f t="shared" si="249"/>
        <v>#REF!</v>
      </c>
      <c r="SPU247" s="29" t="e">
        <f t="shared" si="249"/>
        <v>#REF!</v>
      </c>
      <c r="SPV247" s="29" t="e">
        <f t="shared" si="249"/>
        <v>#REF!</v>
      </c>
      <c r="SPW247" s="29" t="e">
        <f t="shared" si="249"/>
        <v>#REF!</v>
      </c>
      <c r="SPX247" s="29" t="e">
        <f t="shared" si="249"/>
        <v>#REF!</v>
      </c>
      <c r="SPY247" s="29" t="e">
        <f t="shared" si="249"/>
        <v>#REF!</v>
      </c>
      <c r="SPZ247" s="29" t="e">
        <f t="shared" si="249"/>
        <v>#REF!</v>
      </c>
      <c r="SQA247" s="29" t="e">
        <f t="shared" si="249"/>
        <v>#REF!</v>
      </c>
      <c r="SQB247" s="29" t="e">
        <f t="shared" si="249"/>
        <v>#REF!</v>
      </c>
      <c r="SQC247" s="29" t="e">
        <f t="shared" si="249"/>
        <v>#REF!</v>
      </c>
      <c r="SQD247" s="29" t="e">
        <f t="shared" si="249"/>
        <v>#REF!</v>
      </c>
      <c r="SQE247" s="29" t="e">
        <f t="shared" si="249"/>
        <v>#REF!</v>
      </c>
      <c r="SQF247" s="29" t="e">
        <f t="shared" si="249"/>
        <v>#REF!</v>
      </c>
      <c r="SQG247" s="29" t="e">
        <f t="shared" si="249"/>
        <v>#REF!</v>
      </c>
      <c r="SQH247" s="29" t="e">
        <f t="shared" si="249"/>
        <v>#REF!</v>
      </c>
      <c r="SQI247" s="29" t="e">
        <f t="shared" si="249"/>
        <v>#REF!</v>
      </c>
      <c r="SQJ247" s="29" t="e">
        <f t="shared" si="249"/>
        <v>#REF!</v>
      </c>
      <c r="SQK247" s="29" t="e">
        <f t="shared" si="249"/>
        <v>#REF!</v>
      </c>
      <c r="SQL247" s="29" t="e">
        <f t="shared" si="249"/>
        <v>#REF!</v>
      </c>
      <c r="SQM247" s="29" t="e">
        <f t="shared" si="249"/>
        <v>#REF!</v>
      </c>
      <c r="SQN247" s="29" t="e">
        <f t="shared" si="249"/>
        <v>#REF!</v>
      </c>
      <c r="SQO247" s="29" t="e">
        <f t="shared" si="249"/>
        <v>#REF!</v>
      </c>
      <c r="SQP247" s="29" t="e">
        <f t="shared" si="249"/>
        <v>#REF!</v>
      </c>
      <c r="SQQ247" s="29" t="e">
        <f t="shared" si="249"/>
        <v>#REF!</v>
      </c>
      <c r="SQR247" s="29" t="e">
        <f t="shared" si="249"/>
        <v>#REF!</v>
      </c>
      <c r="SQS247" s="29" t="e">
        <f t="shared" si="249"/>
        <v>#REF!</v>
      </c>
      <c r="SQT247" s="29" t="e">
        <f t="shared" si="249"/>
        <v>#REF!</v>
      </c>
      <c r="SQU247" s="29" t="e">
        <f t="shared" si="249"/>
        <v>#REF!</v>
      </c>
      <c r="SQV247" s="29" t="e">
        <f t="shared" si="249"/>
        <v>#REF!</v>
      </c>
      <c r="SQW247" s="29" t="e">
        <f t="shared" si="249"/>
        <v>#REF!</v>
      </c>
      <c r="SQX247" s="29" t="e">
        <f t="shared" si="249"/>
        <v>#REF!</v>
      </c>
      <c r="SQY247" s="29" t="e">
        <f t="shared" si="249"/>
        <v>#REF!</v>
      </c>
      <c r="SQZ247" s="29" t="e">
        <f t="shared" si="249"/>
        <v>#REF!</v>
      </c>
      <c r="SRA247" s="29" t="e">
        <f t="shared" si="249"/>
        <v>#REF!</v>
      </c>
      <c r="SRB247" s="29" t="e">
        <f t="shared" si="249"/>
        <v>#REF!</v>
      </c>
      <c r="SRC247" s="29" t="e">
        <f t="shared" si="249"/>
        <v>#REF!</v>
      </c>
      <c r="SRD247" s="29" t="e">
        <f t="shared" si="249"/>
        <v>#REF!</v>
      </c>
      <c r="SRE247" s="29" t="e">
        <f t="shared" si="249"/>
        <v>#REF!</v>
      </c>
      <c r="SRF247" s="29" t="e">
        <f t="shared" si="249"/>
        <v>#REF!</v>
      </c>
      <c r="SRG247" s="29" t="e">
        <f t="shared" si="249"/>
        <v>#REF!</v>
      </c>
      <c r="SRH247" s="29" t="e">
        <f t="shared" si="249"/>
        <v>#REF!</v>
      </c>
      <c r="SRI247" s="29" t="e">
        <f t="shared" si="249"/>
        <v>#REF!</v>
      </c>
      <c r="SRJ247" s="29" t="e">
        <f t="shared" si="249"/>
        <v>#REF!</v>
      </c>
      <c r="SRK247" s="29" t="e">
        <f t="shared" si="249"/>
        <v>#REF!</v>
      </c>
      <c r="SRL247" s="29" t="e">
        <f t="shared" si="249"/>
        <v>#REF!</v>
      </c>
      <c r="SRM247" s="29" t="e">
        <f t="shared" si="249"/>
        <v>#REF!</v>
      </c>
      <c r="SRN247" s="29" t="e">
        <f t="shared" si="249"/>
        <v>#REF!</v>
      </c>
      <c r="SRO247" s="29" t="e">
        <f t="shared" si="249"/>
        <v>#REF!</v>
      </c>
      <c r="SRP247" s="29" t="e">
        <f t="shared" si="249"/>
        <v>#REF!</v>
      </c>
      <c r="SRQ247" s="29" t="e">
        <f t="shared" ref="SRQ247:SUB247" si="250">SRU247&amp;SRV247</f>
        <v>#REF!</v>
      </c>
      <c r="SRR247" s="29" t="e">
        <f t="shared" si="250"/>
        <v>#REF!</v>
      </c>
      <c r="SRS247" s="29" t="e">
        <f t="shared" si="250"/>
        <v>#REF!</v>
      </c>
      <c r="SRT247" s="29" t="e">
        <f t="shared" si="250"/>
        <v>#REF!</v>
      </c>
      <c r="SRU247" s="29" t="e">
        <f t="shared" si="250"/>
        <v>#REF!</v>
      </c>
      <c r="SRV247" s="29" t="e">
        <f t="shared" si="250"/>
        <v>#REF!</v>
      </c>
      <c r="SRW247" s="29" t="e">
        <f t="shared" si="250"/>
        <v>#REF!</v>
      </c>
      <c r="SRX247" s="29" t="e">
        <f t="shared" si="250"/>
        <v>#REF!</v>
      </c>
      <c r="SRY247" s="29" t="e">
        <f t="shared" si="250"/>
        <v>#REF!</v>
      </c>
      <c r="SRZ247" s="29" t="e">
        <f t="shared" si="250"/>
        <v>#REF!</v>
      </c>
      <c r="SSA247" s="29" t="e">
        <f t="shared" si="250"/>
        <v>#REF!</v>
      </c>
      <c r="SSB247" s="29" t="e">
        <f t="shared" si="250"/>
        <v>#REF!</v>
      </c>
      <c r="SSC247" s="29" t="e">
        <f t="shared" si="250"/>
        <v>#REF!</v>
      </c>
      <c r="SSD247" s="29" t="e">
        <f t="shared" si="250"/>
        <v>#REF!</v>
      </c>
      <c r="SSE247" s="29" t="e">
        <f t="shared" si="250"/>
        <v>#REF!</v>
      </c>
      <c r="SSF247" s="29" t="e">
        <f t="shared" si="250"/>
        <v>#REF!</v>
      </c>
      <c r="SSG247" s="29" t="e">
        <f t="shared" si="250"/>
        <v>#REF!</v>
      </c>
      <c r="SSH247" s="29" t="e">
        <f t="shared" si="250"/>
        <v>#REF!</v>
      </c>
      <c r="SSI247" s="29" t="e">
        <f t="shared" si="250"/>
        <v>#REF!</v>
      </c>
      <c r="SSJ247" s="29" t="e">
        <f t="shared" si="250"/>
        <v>#REF!</v>
      </c>
      <c r="SSK247" s="29" t="e">
        <f t="shared" si="250"/>
        <v>#REF!</v>
      </c>
      <c r="SSL247" s="29" t="e">
        <f t="shared" si="250"/>
        <v>#REF!</v>
      </c>
      <c r="SSM247" s="29" t="e">
        <f t="shared" si="250"/>
        <v>#REF!</v>
      </c>
      <c r="SSN247" s="29" t="e">
        <f t="shared" si="250"/>
        <v>#REF!</v>
      </c>
      <c r="SSO247" s="29" t="e">
        <f t="shared" si="250"/>
        <v>#REF!</v>
      </c>
      <c r="SSP247" s="29" t="e">
        <f t="shared" si="250"/>
        <v>#REF!</v>
      </c>
      <c r="SSQ247" s="29" t="e">
        <f t="shared" si="250"/>
        <v>#REF!</v>
      </c>
      <c r="SSR247" s="29" t="e">
        <f t="shared" si="250"/>
        <v>#REF!</v>
      </c>
      <c r="SSS247" s="29" t="e">
        <f t="shared" si="250"/>
        <v>#REF!</v>
      </c>
      <c r="SST247" s="29" t="e">
        <f t="shared" si="250"/>
        <v>#REF!</v>
      </c>
      <c r="SSU247" s="29" t="e">
        <f t="shared" si="250"/>
        <v>#REF!</v>
      </c>
      <c r="SSV247" s="29" t="e">
        <f t="shared" si="250"/>
        <v>#REF!</v>
      </c>
      <c r="SSW247" s="29" t="e">
        <f t="shared" si="250"/>
        <v>#REF!</v>
      </c>
      <c r="SSX247" s="29" t="e">
        <f t="shared" si="250"/>
        <v>#REF!</v>
      </c>
      <c r="SSY247" s="29" t="e">
        <f t="shared" si="250"/>
        <v>#REF!</v>
      </c>
      <c r="SSZ247" s="29" t="e">
        <f t="shared" si="250"/>
        <v>#REF!</v>
      </c>
      <c r="STA247" s="29" t="e">
        <f t="shared" si="250"/>
        <v>#REF!</v>
      </c>
      <c r="STB247" s="29" t="e">
        <f t="shared" si="250"/>
        <v>#REF!</v>
      </c>
      <c r="STC247" s="29" t="e">
        <f t="shared" si="250"/>
        <v>#REF!</v>
      </c>
      <c r="STD247" s="29" t="e">
        <f t="shared" si="250"/>
        <v>#REF!</v>
      </c>
      <c r="STE247" s="29" t="e">
        <f t="shared" si="250"/>
        <v>#REF!</v>
      </c>
      <c r="STF247" s="29" t="e">
        <f t="shared" si="250"/>
        <v>#REF!</v>
      </c>
      <c r="STG247" s="29" t="e">
        <f t="shared" si="250"/>
        <v>#REF!</v>
      </c>
      <c r="STH247" s="29" t="e">
        <f t="shared" si="250"/>
        <v>#REF!</v>
      </c>
      <c r="STI247" s="29" t="e">
        <f t="shared" si="250"/>
        <v>#REF!</v>
      </c>
      <c r="STJ247" s="29" t="e">
        <f t="shared" si="250"/>
        <v>#REF!</v>
      </c>
      <c r="STK247" s="29" t="e">
        <f t="shared" si="250"/>
        <v>#REF!</v>
      </c>
      <c r="STL247" s="29" t="e">
        <f t="shared" si="250"/>
        <v>#REF!</v>
      </c>
      <c r="STM247" s="29" t="e">
        <f t="shared" si="250"/>
        <v>#REF!</v>
      </c>
      <c r="STN247" s="29" t="e">
        <f t="shared" si="250"/>
        <v>#REF!</v>
      </c>
      <c r="STO247" s="29" t="e">
        <f t="shared" si="250"/>
        <v>#REF!</v>
      </c>
      <c r="STP247" s="29" t="e">
        <f t="shared" si="250"/>
        <v>#REF!</v>
      </c>
      <c r="STQ247" s="29" t="e">
        <f t="shared" si="250"/>
        <v>#REF!</v>
      </c>
      <c r="STR247" s="29" t="e">
        <f t="shared" si="250"/>
        <v>#REF!</v>
      </c>
      <c r="STS247" s="29" t="e">
        <f t="shared" si="250"/>
        <v>#REF!</v>
      </c>
      <c r="STT247" s="29" t="e">
        <f t="shared" si="250"/>
        <v>#REF!</v>
      </c>
      <c r="STU247" s="29" t="e">
        <f t="shared" si="250"/>
        <v>#REF!</v>
      </c>
      <c r="STV247" s="29" t="e">
        <f t="shared" si="250"/>
        <v>#REF!</v>
      </c>
      <c r="STW247" s="29" t="e">
        <f t="shared" si="250"/>
        <v>#REF!</v>
      </c>
      <c r="STX247" s="29" t="e">
        <f t="shared" si="250"/>
        <v>#REF!</v>
      </c>
      <c r="STY247" s="29" t="e">
        <f t="shared" si="250"/>
        <v>#REF!</v>
      </c>
      <c r="STZ247" s="29" t="e">
        <f t="shared" si="250"/>
        <v>#REF!</v>
      </c>
      <c r="SUA247" s="29" t="e">
        <f t="shared" si="250"/>
        <v>#REF!</v>
      </c>
      <c r="SUB247" s="29" t="e">
        <f t="shared" si="250"/>
        <v>#REF!</v>
      </c>
      <c r="SUC247" s="29" t="e">
        <f t="shared" ref="SUC247:SWN247" si="251">SUG247&amp;SUH247</f>
        <v>#REF!</v>
      </c>
      <c r="SUD247" s="29" t="e">
        <f t="shared" si="251"/>
        <v>#REF!</v>
      </c>
      <c r="SUE247" s="29" t="e">
        <f t="shared" si="251"/>
        <v>#REF!</v>
      </c>
      <c r="SUF247" s="29" t="e">
        <f t="shared" si="251"/>
        <v>#REF!</v>
      </c>
      <c r="SUG247" s="29" t="e">
        <f t="shared" si="251"/>
        <v>#REF!</v>
      </c>
      <c r="SUH247" s="29" t="e">
        <f t="shared" si="251"/>
        <v>#REF!</v>
      </c>
      <c r="SUI247" s="29" t="e">
        <f t="shared" si="251"/>
        <v>#REF!</v>
      </c>
      <c r="SUJ247" s="29" t="e">
        <f t="shared" si="251"/>
        <v>#REF!</v>
      </c>
      <c r="SUK247" s="29" t="e">
        <f t="shared" si="251"/>
        <v>#REF!</v>
      </c>
      <c r="SUL247" s="29" t="e">
        <f t="shared" si="251"/>
        <v>#REF!</v>
      </c>
      <c r="SUM247" s="29" t="e">
        <f t="shared" si="251"/>
        <v>#REF!</v>
      </c>
      <c r="SUN247" s="29" t="e">
        <f t="shared" si="251"/>
        <v>#REF!</v>
      </c>
      <c r="SUO247" s="29" t="e">
        <f t="shared" si="251"/>
        <v>#REF!</v>
      </c>
      <c r="SUP247" s="29" t="e">
        <f t="shared" si="251"/>
        <v>#REF!</v>
      </c>
      <c r="SUQ247" s="29" t="e">
        <f t="shared" si="251"/>
        <v>#REF!</v>
      </c>
      <c r="SUR247" s="29" t="e">
        <f t="shared" si="251"/>
        <v>#REF!</v>
      </c>
      <c r="SUS247" s="29" t="e">
        <f t="shared" si="251"/>
        <v>#REF!</v>
      </c>
      <c r="SUT247" s="29" t="e">
        <f t="shared" si="251"/>
        <v>#REF!</v>
      </c>
      <c r="SUU247" s="29" t="e">
        <f t="shared" si="251"/>
        <v>#REF!</v>
      </c>
      <c r="SUV247" s="29" t="e">
        <f t="shared" si="251"/>
        <v>#REF!</v>
      </c>
      <c r="SUW247" s="29" t="e">
        <f t="shared" si="251"/>
        <v>#REF!</v>
      </c>
      <c r="SUX247" s="29" t="e">
        <f t="shared" si="251"/>
        <v>#REF!</v>
      </c>
      <c r="SUY247" s="29" t="e">
        <f t="shared" si="251"/>
        <v>#REF!</v>
      </c>
      <c r="SUZ247" s="29" t="e">
        <f t="shared" si="251"/>
        <v>#REF!</v>
      </c>
      <c r="SVA247" s="29" t="e">
        <f t="shared" si="251"/>
        <v>#REF!</v>
      </c>
      <c r="SVB247" s="29" t="e">
        <f t="shared" si="251"/>
        <v>#REF!</v>
      </c>
      <c r="SVC247" s="29" t="e">
        <f t="shared" si="251"/>
        <v>#REF!</v>
      </c>
      <c r="SVD247" s="29" t="e">
        <f t="shared" si="251"/>
        <v>#REF!</v>
      </c>
      <c r="SVE247" s="29" t="e">
        <f t="shared" si="251"/>
        <v>#REF!</v>
      </c>
      <c r="SVF247" s="29" t="e">
        <f t="shared" si="251"/>
        <v>#REF!</v>
      </c>
      <c r="SVG247" s="29" t="e">
        <f t="shared" si="251"/>
        <v>#REF!</v>
      </c>
      <c r="SVH247" s="29" t="e">
        <f t="shared" si="251"/>
        <v>#REF!</v>
      </c>
      <c r="SVI247" s="29" t="e">
        <f t="shared" si="251"/>
        <v>#REF!</v>
      </c>
      <c r="SVJ247" s="29" t="e">
        <f t="shared" si="251"/>
        <v>#REF!</v>
      </c>
      <c r="SVK247" s="29" t="e">
        <f t="shared" si="251"/>
        <v>#REF!</v>
      </c>
      <c r="SVL247" s="29" t="e">
        <f t="shared" si="251"/>
        <v>#REF!</v>
      </c>
      <c r="SVM247" s="29" t="e">
        <f t="shared" si="251"/>
        <v>#REF!</v>
      </c>
      <c r="SVN247" s="29" t="e">
        <f t="shared" si="251"/>
        <v>#REF!</v>
      </c>
      <c r="SVO247" s="29" t="e">
        <f t="shared" si="251"/>
        <v>#REF!</v>
      </c>
      <c r="SVP247" s="29" t="e">
        <f t="shared" si="251"/>
        <v>#REF!</v>
      </c>
      <c r="SVQ247" s="29" t="e">
        <f t="shared" si="251"/>
        <v>#REF!</v>
      </c>
      <c r="SVR247" s="29" t="e">
        <f t="shared" si="251"/>
        <v>#REF!</v>
      </c>
      <c r="SVS247" s="29" t="e">
        <f t="shared" si="251"/>
        <v>#REF!</v>
      </c>
      <c r="SVT247" s="29" t="e">
        <f t="shared" si="251"/>
        <v>#REF!</v>
      </c>
      <c r="SVU247" s="29" t="e">
        <f t="shared" si="251"/>
        <v>#REF!</v>
      </c>
      <c r="SVV247" s="29" t="e">
        <f t="shared" si="251"/>
        <v>#REF!</v>
      </c>
      <c r="SVW247" s="29" t="e">
        <f t="shared" si="251"/>
        <v>#REF!</v>
      </c>
      <c r="SVX247" s="29" t="e">
        <f t="shared" si="251"/>
        <v>#REF!</v>
      </c>
      <c r="SVY247" s="29" t="e">
        <f t="shared" si="251"/>
        <v>#REF!</v>
      </c>
      <c r="SVZ247" s="29" t="e">
        <f t="shared" si="251"/>
        <v>#REF!</v>
      </c>
      <c r="SWA247" s="29" t="e">
        <f t="shared" si="251"/>
        <v>#REF!</v>
      </c>
      <c r="SWB247" s="29" t="e">
        <f t="shared" si="251"/>
        <v>#REF!</v>
      </c>
      <c r="SWC247" s="29" t="e">
        <f t="shared" si="251"/>
        <v>#REF!</v>
      </c>
      <c r="SWD247" s="29" t="e">
        <f t="shared" si="251"/>
        <v>#REF!</v>
      </c>
      <c r="SWE247" s="29" t="e">
        <f t="shared" si="251"/>
        <v>#REF!</v>
      </c>
      <c r="SWF247" s="29" t="e">
        <f t="shared" si="251"/>
        <v>#REF!</v>
      </c>
      <c r="SWG247" s="29" t="e">
        <f t="shared" si="251"/>
        <v>#REF!</v>
      </c>
      <c r="SWH247" s="29" t="e">
        <f t="shared" si="251"/>
        <v>#REF!</v>
      </c>
      <c r="SWI247" s="29" t="e">
        <f t="shared" si="251"/>
        <v>#REF!</v>
      </c>
      <c r="SWJ247" s="29" t="e">
        <f t="shared" si="251"/>
        <v>#REF!</v>
      </c>
      <c r="SWK247" s="29" t="e">
        <f t="shared" si="251"/>
        <v>#REF!</v>
      </c>
      <c r="SWL247" s="29" t="e">
        <f t="shared" si="251"/>
        <v>#REF!</v>
      </c>
      <c r="SWM247" s="29" t="e">
        <f t="shared" si="251"/>
        <v>#REF!</v>
      </c>
      <c r="SWN247" s="29" t="e">
        <f t="shared" si="251"/>
        <v>#REF!</v>
      </c>
      <c r="SWO247" s="29" t="e">
        <f t="shared" ref="SWO247:SYZ247" si="252">SWS247&amp;SWT247</f>
        <v>#REF!</v>
      </c>
      <c r="SWP247" s="29" t="e">
        <f t="shared" si="252"/>
        <v>#REF!</v>
      </c>
      <c r="SWQ247" s="29" t="e">
        <f t="shared" si="252"/>
        <v>#REF!</v>
      </c>
      <c r="SWR247" s="29" t="e">
        <f t="shared" si="252"/>
        <v>#REF!</v>
      </c>
      <c r="SWS247" s="29" t="e">
        <f t="shared" si="252"/>
        <v>#REF!</v>
      </c>
      <c r="SWT247" s="29" t="e">
        <f t="shared" si="252"/>
        <v>#REF!</v>
      </c>
      <c r="SWU247" s="29" t="e">
        <f t="shared" si="252"/>
        <v>#REF!</v>
      </c>
      <c r="SWV247" s="29" t="e">
        <f t="shared" si="252"/>
        <v>#REF!</v>
      </c>
      <c r="SWW247" s="29" t="e">
        <f t="shared" si="252"/>
        <v>#REF!</v>
      </c>
      <c r="SWX247" s="29" t="e">
        <f t="shared" si="252"/>
        <v>#REF!</v>
      </c>
      <c r="SWY247" s="29" t="e">
        <f t="shared" si="252"/>
        <v>#REF!</v>
      </c>
      <c r="SWZ247" s="29" t="e">
        <f t="shared" si="252"/>
        <v>#REF!</v>
      </c>
      <c r="SXA247" s="29" t="e">
        <f t="shared" si="252"/>
        <v>#REF!</v>
      </c>
      <c r="SXB247" s="29" t="e">
        <f t="shared" si="252"/>
        <v>#REF!</v>
      </c>
      <c r="SXC247" s="29" t="e">
        <f t="shared" si="252"/>
        <v>#REF!</v>
      </c>
      <c r="SXD247" s="29" t="e">
        <f t="shared" si="252"/>
        <v>#REF!</v>
      </c>
      <c r="SXE247" s="29" t="e">
        <f t="shared" si="252"/>
        <v>#REF!</v>
      </c>
      <c r="SXF247" s="29" t="e">
        <f t="shared" si="252"/>
        <v>#REF!</v>
      </c>
      <c r="SXG247" s="29" t="e">
        <f t="shared" si="252"/>
        <v>#REF!</v>
      </c>
      <c r="SXH247" s="29" t="e">
        <f t="shared" si="252"/>
        <v>#REF!</v>
      </c>
      <c r="SXI247" s="29" t="e">
        <f t="shared" si="252"/>
        <v>#REF!</v>
      </c>
      <c r="SXJ247" s="29" t="e">
        <f t="shared" si="252"/>
        <v>#REF!</v>
      </c>
      <c r="SXK247" s="29" t="e">
        <f t="shared" si="252"/>
        <v>#REF!</v>
      </c>
      <c r="SXL247" s="29" t="e">
        <f t="shared" si="252"/>
        <v>#REF!</v>
      </c>
      <c r="SXM247" s="29" t="e">
        <f t="shared" si="252"/>
        <v>#REF!</v>
      </c>
      <c r="SXN247" s="29" t="e">
        <f t="shared" si="252"/>
        <v>#REF!</v>
      </c>
      <c r="SXO247" s="29" t="e">
        <f t="shared" si="252"/>
        <v>#REF!</v>
      </c>
      <c r="SXP247" s="29" t="e">
        <f t="shared" si="252"/>
        <v>#REF!</v>
      </c>
      <c r="SXQ247" s="29" t="e">
        <f t="shared" si="252"/>
        <v>#REF!</v>
      </c>
      <c r="SXR247" s="29" t="e">
        <f t="shared" si="252"/>
        <v>#REF!</v>
      </c>
      <c r="SXS247" s="29" t="e">
        <f t="shared" si="252"/>
        <v>#REF!</v>
      </c>
      <c r="SXT247" s="29" t="e">
        <f t="shared" si="252"/>
        <v>#REF!</v>
      </c>
      <c r="SXU247" s="29" t="e">
        <f t="shared" si="252"/>
        <v>#REF!</v>
      </c>
      <c r="SXV247" s="29" t="e">
        <f t="shared" si="252"/>
        <v>#REF!</v>
      </c>
      <c r="SXW247" s="29" t="e">
        <f t="shared" si="252"/>
        <v>#REF!</v>
      </c>
      <c r="SXX247" s="29" t="e">
        <f t="shared" si="252"/>
        <v>#REF!</v>
      </c>
      <c r="SXY247" s="29" t="e">
        <f t="shared" si="252"/>
        <v>#REF!</v>
      </c>
      <c r="SXZ247" s="29" t="e">
        <f t="shared" si="252"/>
        <v>#REF!</v>
      </c>
      <c r="SYA247" s="29" t="e">
        <f t="shared" si="252"/>
        <v>#REF!</v>
      </c>
      <c r="SYB247" s="29" t="e">
        <f t="shared" si="252"/>
        <v>#REF!</v>
      </c>
      <c r="SYC247" s="29" t="e">
        <f t="shared" si="252"/>
        <v>#REF!</v>
      </c>
      <c r="SYD247" s="29" t="e">
        <f t="shared" si="252"/>
        <v>#REF!</v>
      </c>
      <c r="SYE247" s="29" t="e">
        <f t="shared" si="252"/>
        <v>#REF!</v>
      </c>
      <c r="SYF247" s="29" t="e">
        <f t="shared" si="252"/>
        <v>#REF!</v>
      </c>
      <c r="SYG247" s="29" t="e">
        <f t="shared" si="252"/>
        <v>#REF!</v>
      </c>
      <c r="SYH247" s="29" t="e">
        <f t="shared" si="252"/>
        <v>#REF!</v>
      </c>
      <c r="SYI247" s="29" t="e">
        <f t="shared" si="252"/>
        <v>#REF!</v>
      </c>
      <c r="SYJ247" s="29" t="e">
        <f t="shared" si="252"/>
        <v>#REF!</v>
      </c>
      <c r="SYK247" s="29" t="e">
        <f t="shared" si="252"/>
        <v>#REF!</v>
      </c>
      <c r="SYL247" s="29" t="e">
        <f t="shared" si="252"/>
        <v>#REF!</v>
      </c>
      <c r="SYM247" s="29" t="e">
        <f t="shared" si="252"/>
        <v>#REF!</v>
      </c>
      <c r="SYN247" s="29" t="e">
        <f t="shared" si="252"/>
        <v>#REF!</v>
      </c>
      <c r="SYO247" s="29" t="e">
        <f t="shared" si="252"/>
        <v>#REF!</v>
      </c>
      <c r="SYP247" s="29" t="e">
        <f t="shared" si="252"/>
        <v>#REF!</v>
      </c>
      <c r="SYQ247" s="29" t="e">
        <f t="shared" si="252"/>
        <v>#REF!</v>
      </c>
      <c r="SYR247" s="29" t="e">
        <f t="shared" si="252"/>
        <v>#REF!</v>
      </c>
      <c r="SYS247" s="29" t="e">
        <f t="shared" si="252"/>
        <v>#REF!</v>
      </c>
      <c r="SYT247" s="29" t="e">
        <f t="shared" si="252"/>
        <v>#REF!</v>
      </c>
      <c r="SYU247" s="29" t="e">
        <f t="shared" si="252"/>
        <v>#REF!</v>
      </c>
      <c r="SYV247" s="29" t="e">
        <f t="shared" si="252"/>
        <v>#REF!</v>
      </c>
      <c r="SYW247" s="29" t="e">
        <f t="shared" si="252"/>
        <v>#REF!</v>
      </c>
      <c r="SYX247" s="29" t="e">
        <f t="shared" si="252"/>
        <v>#REF!</v>
      </c>
      <c r="SYY247" s="29" t="e">
        <f t="shared" si="252"/>
        <v>#REF!</v>
      </c>
      <c r="SYZ247" s="29" t="e">
        <f t="shared" si="252"/>
        <v>#REF!</v>
      </c>
      <c r="SZA247" s="29" t="e">
        <f t="shared" ref="SZA247:TBL247" si="253">SZE247&amp;SZF247</f>
        <v>#REF!</v>
      </c>
      <c r="SZB247" s="29" t="e">
        <f t="shared" si="253"/>
        <v>#REF!</v>
      </c>
      <c r="SZC247" s="29" t="e">
        <f t="shared" si="253"/>
        <v>#REF!</v>
      </c>
      <c r="SZD247" s="29" t="e">
        <f t="shared" si="253"/>
        <v>#REF!</v>
      </c>
      <c r="SZE247" s="29" t="e">
        <f t="shared" si="253"/>
        <v>#REF!</v>
      </c>
      <c r="SZF247" s="29" t="e">
        <f t="shared" si="253"/>
        <v>#REF!</v>
      </c>
      <c r="SZG247" s="29" t="e">
        <f t="shared" si="253"/>
        <v>#REF!</v>
      </c>
      <c r="SZH247" s="29" t="e">
        <f t="shared" si="253"/>
        <v>#REF!</v>
      </c>
      <c r="SZI247" s="29" t="e">
        <f t="shared" si="253"/>
        <v>#REF!</v>
      </c>
      <c r="SZJ247" s="29" t="e">
        <f t="shared" si="253"/>
        <v>#REF!</v>
      </c>
      <c r="SZK247" s="29" t="e">
        <f t="shared" si="253"/>
        <v>#REF!</v>
      </c>
      <c r="SZL247" s="29" t="e">
        <f t="shared" si="253"/>
        <v>#REF!</v>
      </c>
      <c r="SZM247" s="29" t="e">
        <f t="shared" si="253"/>
        <v>#REF!</v>
      </c>
      <c r="SZN247" s="29" t="e">
        <f t="shared" si="253"/>
        <v>#REF!</v>
      </c>
      <c r="SZO247" s="29" t="e">
        <f t="shared" si="253"/>
        <v>#REF!</v>
      </c>
      <c r="SZP247" s="29" t="e">
        <f t="shared" si="253"/>
        <v>#REF!</v>
      </c>
      <c r="SZQ247" s="29" t="e">
        <f t="shared" si="253"/>
        <v>#REF!</v>
      </c>
      <c r="SZR247" s="29" t="e">
        <f t="shared" si="253"/>
        <v>#REF!</v>
      </c>
      <c r="SZS247" s="29" t="e">
        <f t="shared" si="253"/>
        <v>#REF!</v>
      </c>
      <c r="SZT247" s="29" t="e">
        <f t="shared" si="253"/>
        <v>#REF!</v>
      </c>
      <c r="SZU247" s="29" t="e">
        <f t="shared" si="253"/>
        <v>#REF!</v>
      </c>
      <c r="SZV247" s="29" t="e">
        <f t="shared" si="253"/>
        <v>#REF!</v>
      </c>
      <c r="SZW247" s="29" t="e">
        <f t="shared" si="253"/>
        <v>#REF!</v>
      </c>
      <c r="SZX247" s="29" t="e">
        <f t="shared" si="253"/>
        <v>#REF!</v>
      </c>
      <c r="SZY247" s="29" t="e">
        <f t="shared" si="253"/>
        <v>#REF!</v>
      </c>
      <c r="SZZ247" s="29" t="e">
        <f t="shared" si="253"/>
        <v>#REF!</v>
      </c>
      <c r="TAA247" s="29" t="e">
        <f t="shared" si="253"/>
        <v>#REF!</v>
      </c>
      <c r="TAB247" s="29" t="e">
        <f t="shared" si="253"/>
        <v>#REF!</v>
      </c>
      <c r="TAC247" s="29" t="e">
        <f t="shared" si="253"/>
        <v>#REF!</v>
      </c>
      <c r="TAD247" s="29" t="e">
        <f t="shared" si="253"/>
        <v>#REF!</v>
      </c>
      <c r="TAE247" s="29" t="e">
        <f t="shared" si="253"/>
        <v>#REF!</v>
      </c>
      <c r="TAF247" s="29" t="e">
        <f t="shared" si="253"/>
        <v>#REF!</v>
      </c>
      <c r="TAG247" s="29" t="e">
        <f t="shared" si="253"/>
        <v>#REF!</v>
      </c>
      <c r="TAH247" s="29" t="e">
        <f t="shared" si="253"/>
        <v>#REF!</v>
      </c>
      <c r="TAI247" s="29" t="e">
        <f t="shared" si="253"/>
        <v>#REF!</v>
      </c>
      <c r="TAJ247" s="29" t="e">
        <f t="shared" si="253"/>
        <v>#REF!</v>
      </c>
      <c r="TAK247" s="29" t="e">
        <f t="shared" si="253"/>
        <v>#REF!</v>
      </c>
      <c r="TAL247" s="29" t="e">
        <f t="shared" si="253"/>
        <v>#REF!</v>
      </c>
      <c r="TAM247" s="29" t="e">
        <f t="shared" si="253"/>
        <v>#REF!</v>
      </c>
      <c r="TAN247" s="29" t="e">
        <f t="shared" si="253"/>
        <v>#REF!</v>
      </c>
      <c r="TAO247" s="29" t="e">
        <f t="shared" si="253"/>
        <v>#REF!</v>
      </c>
      <c r="TAP247" s="29" t="e">
        <f t="shared" si="253"/>
        <v>#REF!</v>
      </c>
      <c r="TAQ247" s="29" t="e">
        <f t="shared" si="253"/>
        <v>#REF!</v>
      </c>
      <c r="TAR247" s="29" t="e">
        <f t="shared" si="253"/>
        <v>#REF!</v>
      </c>
      <c r="TAS247" s="29" t="e">
        <f t="shared" si="253"/>
        <v>#REF!</v>
      </c>
      <c r="TAT247" s="29" t="e">
        <f t="shared" si="253"/>
        <v>#REF!</v>
      </c>
      <c r="TAU247" s="29" t="e">
        <f t="shared" si="253"/>
        <v>#REF!</v>
      </c>
      <c r="TAV247" s="29" t="e">
        <f t="shared" si="253"/>
        <v>#REF!</v>
      </c>
      <c r="TAW247" s="29" t="e">
        <f t="shared" si="253"/>
        <v>#REF!</v>
      </c>
      <c r="TAX247" s="29" t="e">
        <f t="shared" si="253"/>
        <v>#REF!</v>
      </c>
      <c r="TAY247" s="29" t="e">
        <f t="shared" si="253"/>
        <v>#REF!</v>
      </c>
      <c r="TAZ247" s="29" t="e">
        <f t="shared" si="253"/>
        <v>#REF!</v>
      </c>
      <c r="TBA247" s="29" t="e">
        <f t="shared" si="253"/>
        <v>#REF!</v>
      </c>
      <c r="TBB247" s="29" t="e">
        <f t="shared" si="253"/>
        <v>#REF!</v>
      </c>
      <c r="TBC247" s="29" t="e">
        <f t="shared" si="253"/>
        <v>#REF!</v>
      </c>
      <c r="TBD247" s="29" t="e">
        <f t="shared" si="253"/>
        <v>#REF!</v>
      </c>
      <c r="TBE247" s="29" t="e">
        <f t="shared" si="253"/>
        <v>#REF!</v>
      </c>
      <c r="TBF247" s="29" t="e">
        <f t="shared" si="253"/>
        <v>#REF!</v>
      </c>
      <c r="TBG247" s="29" t="e">
        <f t="shared" si="253"/>
        <v>#REF!</v>
      </c>
      <c r="TBH247" s="29" t="e">
        <f t="shared" si="253"/>
        <v>#REF!</v>
      </c>
      <c r="TBI247" s="29" t="e">
        <f t="shared" si="253"/>
        <v>#REF!</v>
      </c>
      <c r="TBJ247" s="29" t="e">
        <f t="shared" si="253"/>
        <v>#REF!</v>
      </c>
      <c r="TBK247" s="29" t="e">
        <f t="shared" si="253"/>
        <v>#REF!</v>
      </c>
      <c r="TBL247" s="29" t="e">
        <f t="shared" si="253"/>
        <v>#REF!</v>
      </c>
      <c r="TBM247" s="29" t="e">
        <f t="shared" ref="TBM247:TDX247" si="254">TBQ247&amp;TBR247</f>
        <v>#REF!</v>
      </c>
      <c r="TBN247" s="29" t="e">
        <f t="shared" si="254"/>
        <v>#REF!</v>
      </c>
      <c r="TBO247" s="29" t="e">
        <f t="shared" si="254"/>
        <v>#REF!</v>
      </c>
      <c r="TBP247" s="29" t="e">
        <f t="shared" si="254"/>
        <v>#REF!</v>
      </c>
      <c r="TBQ247" s="29" t="e">
        <f t="shared" si="254"/>
        <v>#REF!</v>
      </c>
      <c r="TBR247" s="29" t="e">
        <f t="shared" si="254"/>
        <v>#REF!</v>
      </c>
      <c r="TBS247" s="29" t="e">
        <f t="shared" si="254"/>
        <v>#REF!</v>
      </c>
      <c r="TBT247" s="29" t="e">
        <f t="shared" si="254"/>
        <v>#REF!</v>
      </c>
      <c r="TBU247" s="29" t="e">
        <f t="shared" si="254"/>
        <v>#REF!</v>
      </c>
      <c r="TBV247" s="29" t="e">
        <f t="shared" si="254"/>
        <v>#REF!</v>
      </c>
      <c r="TBW247" s="29" t="e">
        <f t="shared" si="254"/>
        <v>#REF!</v>
      </c>
      <c r="TBX247" s="29" t="e">
        <f t="shared" si="254"/>
        <v>#REF!</v>
      </c>
      <c r="TBY247" s="29" t="e">
        <f t="shared" si="254"/>
        <v>#REF!</v>
      </c>
      <c r="TBZ247" s="29" t="e">
        <f t="shared" si="254"/>
        <v>#REF!</v>
      </c>
      <c r="TCA247" s="29" t="e">
        <f t="shared" si="254"/>
        <v>#REF!</v>
      </c>
      <c r="TCB247" s="29" t="e">
        <f t="shared" si="254"/>
        <v>#REF!</v>
      </c>
      <c r="TCC247" s="29" t="e">
        <f t="shared" si="254"/>
        <v>#REF!</v>
      </c>
      <c r="TCD247" s="29" t="e">
        <f t="shared" si="254"/>
        <v>#REF!</v>
      </c>
      <c r="TCE247" s="29" t="e">
        <f t="shared" si="254"/>
        <v>#REF!</v>
      </c>
      <c r="TCF247" s="29" t="e">
        <f t="shared" si="254"/>
        <v>#REF!</v>
      </c>
      <c r="TCG247" s="29" t="e">
        <f t="shared" si="254"/>
        <v>#REF!</v>
      </c>
      <c r="TCH247" s="29" t="e">
        <f t="shared" si="254"/>
        <v>#REF!</v>
      </c>
      <c r="TCI247" s="29" t="e">
        <f t="shared" si="254"/>
        <v>#REF!</v>
      </c>
      <c r="TCJ247" s="29" t="e">
        <f t="shared" si="254"/>
        <v>#REF!</v>
      </c>
      <c r="TCK247" s="29" t="e">
        <f t="shared" si="254"/>
        <v>#REF!</v>
      </c>
      <c r="TCL247" s="29" t="e">
        <f t="shared" si="254"/>
        <v>#REF!</v>
      </c>
      <c r="TCM247" s="29" t="e">
        <f t="shared" si="254"/>
        <v>#REF!</v>
      </c>
      <c r="TCN247" s="29" t="e">
        <f t="shared" si="254"/>
        <v>#REF!</v>
      </c>
      <c r="TCO247" s="29" t="e">
        <f t="shared" si="254"/>
        <v>#REF!</v>
      </c>
      <c r="TCP247" s="29" t="e">
        <f t="shared" si="254"/>
        <v>#REF!</v>
      </c>
      <c r="TCQ247" s="29" t="e">
        <f t="shared" si="254"/>
        <v>#REF!</v>
      </c>
      <c r="TCR247" s="29" t="e">
        <f t="shared" si="254"/>
        <v>#REF!</v>
      </c>
      <c r="TCS247" s="29" t="e">
        <f t="shared" si="254"/>
        <v>#REF!</v>
      </c>
      <c r="TCT247" s="29" t="e">
        <f t="shared" si="254"/>
        <v>#REF!</v>
      </c>
      <c r="TCU247" s="29" t="e">
        <f t="shared" si="254"/>
        <v>#REF!</v>
      </c>
      <c r="TCV247" s="29" t="e">
        <f t="shared" si="254"/>
        <v>#REF!</v>
      </c>
      <c r="TCW247" s="29" t="e">
        <f t="shared" si="254"/>
        <v>#REF!</v>
      </c>
      <c r="TCX247" s="29" t="e">
        <f t="shared" si="254"/>
        <v>#REF!</v>
      </c>
      <c r="TCY247" s="29" t="e">
        <f t="shared" si="254"/>
        <v>#REF!</v>
      </c>
      <c r="TCZ247" s="29" t="e">
        <f t="shared" si="254"/>
        <v>#REF!</v>
      </c>
      <c r="TDA247" s="29" t="e">
        <f t="shared" si="254"/>
        <v>#REF!</v>
      </c>
      <c r="TDB247" s="29" t="e">
        <f t="shared" si="254"/>
        <v>#REF!</v>
      </c>
      <c r="TDC247" s="29" t="e">
        <f t="shared" si="254"/>
        <v>#REF!</v>
      </c>
      <c r="TDD247" s="29" t="e">
        <f t="shared" si="254"/>
        <v>#REF!</v>
      </c>
      <c r="TDE247" s="29" t="e">
        <f t="shared" si="254"/>
        <v>#REF!</v>
      </c>
      <c r="TDF247" s="29" t="e">
        <f t="shared" si="254"/>
        <v>#REF!</v>
      </c>
      <c r="TDG247" s="29" t="e">
        <f t="shared" si="254"/>
        <v>#REF!</v>
      </c>
      <c r="TDH247" s="29" t="e">
        <f t="shared" si="254"/>
        <v>#REF!</v>
      </c>
      <c r="TDI247" s="29" t="e">
        <f t="shared" si="254"/>
        <v>#REF!</v>
      </c>
      <c r="TDJ247" s="29" t="e">
        <f t="shared" si="254"/>
        <v>#REF!</v>
      </c>
      <c r="TDK247" s="29" t="e">
        <f t="shared" si="254"/>
        <v>#REF!</v>
      </c>
      <c r="TDL247" s="29" t="e">
        <f t="shared" si="254"/>
        <v>#REF!</v>
      </c>
      <c r="TDM247" s="29" t="e">
        <f t="shared" si="254"/>
        <v>#REF!</v>
      </c>
      <c r="TDN247" s="29" t="e">
        <f t="shared" si="254"/>
        <v>#REF!</v>
      </c>
      <c r="TDO247" s="29" t="e">
        <f t="shared" si="254"/>
        <v>#REF!</v>
      </c>
      <c r="TDP247" s="29" t="e">
        <f t="shared" si="254"/>
        <v>#REF!</v>
      </c>
      <c r="TDQ247" s="29" t="e">
        <f t="shared" si="254"/>
        <v>#REF!</v>
      </c>
      <c r="TDR247" s="29" t="e">
        <f t="shared" si="254"/>
        <v>#REF!</v>
      </c>
      <c r="TDS247" s="29" t="e">
        <f t="shared" si="254"/>
        <v>#REF!</v>
      </c>
      <c r="TDT247" s="29" t="e">
        <f t="shared" si="254"/>
        <v>#REF!</v>
      </c>
      <c r="TDU247" s="29" t="e">
        <f t="shared" si="254"/>
        <v>#REF!</v>
      </c>
      <c r="TDV247" s="29" t="e">
        <f t="shared" si="254"/>
        <v>#REF!</v>
      </c>
      <c r="TDW247" s="29" t="e">
        <f t="shared" si="254"/>
        <v>#REF!</v>
      </c>
      <c r="TDX247" s="29" t="e">
        <f t="shared" si="254"/>
        <v>#REF!</v>
      </c>
      <c r="TDY247" s="29" t="e">
        <f t="shared" ref="TDY247:TGJ247" si="255">TEC247&amp;TED247</f>
        <v>#REF!</v>
      </c>
      <c r="TDZ247" s="29" t="e">
        <f t="shared" si="255"/>
        <v>#REF!</v>
      </c>
      <c r="TEA247" s="29" t="e">
        <f t="shared" si="255"/>
        <v>#REF!</v>
      </c>
      <c r="TEB247" s="29" t="e">
        <f t="shared" si="255"/>
        <v>#REF!</v>
      </c>
      <c r="TEC247" s="29" t="e">
        <f t="shared" si="255"/>
        <v>#REF!</v>
      </c>
      <c r="TED247" s="29" t="e">
        <f t="shared" si="255"/>
        <v>#REF!</v>
      </c>
      <c r="TEE247" s="29" t="e">
        <f t="shared" si="255"/>
        <v>#REF!</v>
      </c>
      <c r="TEF247" s="29" t="e">
        <f t="shared" si="255"/>
        <v>#REF!</v>
      </c>
      <c r="TEG247" s="29" t="e">
        <f t="shared" si="255"/>
        <v>#REF!</v>
      </c>
      <c r="TEH247" s="29" t="e">
        <f t="shared" si="255"/>
        <v>#REF!</v>
      </c>
      <c r="TEI247" s="29" t="e">
        <f t="shared" si="255"/>
        <v>#REF!</v>
      </c>
      <c r="TEJ247" s="29" t="e">
        <f t="shared" si="255"/>
        <v>#REF!</v>
      </c>
      <c r="TEK247" s="29" t="e">
        <f t="shared" si="255"/>
        <v>#REF!</v>
      </c>
      <c r="TEL247" s="29" t="e">
        <f t="shared" si="255"/>
        <v>#REF!</v>
      </c>
      <c r="TEM247" s="29" t="e">
        <f t="shared" si="255"/>
        <v>#REF!</v>
      </c>
      <c r="TEN247" s="29" t="e">
        <f t="shared" si="255"/>
        <v>#REF!</v>
      </c>
      <c r="TEO247" s="29" t="e">
        <f t="shared" si="255"/>
        <v>#REF!</v>
      </c>
      <c r="TEP247" s="29" t="e">
        <f t="shared" si="255"/>
        <v>#REF!</v>
      </c>
      <c r="TEQ247" s="29" t="e">
        <f t="shared" si="255"/>
        <v>#REF!</v>
      </c>
      <c r="TER247" s="29" t="e">
        <f t="shared" si="255"/>
        <v>#REF!</v>
      </c>
      <c r="TES247" s="29" t="e">
        <f t="shared" si="255"/>
        <v>#REF!</v>
      </c>
      <c r="TET247" s="29" t="e">
        <f t="shared" si="255"/>
        <v>#REF!</v>
      </c>
      <c r="TEU247" s="29" t="e">
        <f t="shared" si="255"/>
        <v>#REF!</v>
      </c>
      <c r="TEV247" s="29" t="e">
        <f t="shared" si="255"/>
        <v>#REF!</v>
      </c>
      <c r="TEW247" s="29" t="e">
        <f t="shared" si="255"/>
        <v>#REF!</v>
      </c>
      <c r="TEX247" s="29" t="e">
        <f t="shared" si="255"/>
        <v>#REF!</v>
      </c>
      <c r="TEY247" s="29" t="e">
        <f t="shared" si="255"/>
        <v>#REF!</v>
      </c>
      <c r="TEZ247" s="29" t="e">
        <f t="shared" si="255"/>
        <v>#REF!</v>
      </c>
      <c r="TFA247" s="29" t="e">
        <f t="shared" si="255"/>
        <v>#REF!</v>
      </c>
      <c r="TFB247" s="29" t="e">
        <f t="shared" si="255"/>
        <v>#REF!</v>
      </c>
      <c r="TFC247" s="29" t="e">
        <f t="shared" si="255"/>
        <v>#REF!</v>
      </c>
      <c r="TFD247" s="29" t="e">
        <f t="shared" si="255"/>
        <v>#REF!</v>
      </c>
      <c r="TFE247" s="29" t="e">
        <f t="shared" si="255"/>
        <v>#REF!</v>
      </c>
      <c r="TFF247" s="29" t="e">
        <f t="shared" si="255"/>
        <v>#REF!</v>
      </c>
      <c r="TFG247" s="29" t="e">
        <f t="shared" si="255"/>
        <v>#REF!</v>
      </c>
      <c r="TFH247" s="29" t="e">
        <f t="shared" si="255"/>
        <v>#REF!</v>
      </c>
      <c r="TFI247" s="29" t="e">
        <f t="shared" si="255"/>
        <v>#REF!</v>
      </c>
      <c r="TFJ247" s="29" t="e">
        <f t="shared" si="255"/>
        <v>#REF!</v>
      </c>
      <c r="TFK247" s="29" t="e">
        <f t="shared" si="255"/>
        <v>#REF!</v>
      </c>
      <c r="TFL247" s="29" t="e">
        <f t="shared" si="255"/>
        <v>#REF!</v>
      </c>
      <c r="TFM247" s="29" t="e">
        <f t="shared" si="255"/>
        <v>#REF!</v>
      </c>
      <c r="TFN247" s="29" t="e">
        <f t="shared" si="255"/>
        <v>#REF!</v>
      </c>
      <c r="TFO247" s="29" t="e">
        <f t="shared" si="255"/>
        <v>#REF!</v>
      </c>
      <c r="TFP247" s="29" t="e">
        <f t="shared" si="255"/>
        <v>#REF!</v>
      </c>
      <c r="TFQ247" s="29" t="e">
        <f t="shared" si="255"/>
        <v>#REF!</v>
      </c>
      <c r="TFR247" s="29" t="e">
        <f t="shared" si="255"/>
        <v>#REF!</v>
      </c>
      <c r="TFS247" s="29" t="e">
        <f t="shared" si="255"/>
        <v>#REF!</v>
      </c>
      <c r="TFT247" s="29" t="e">
        <f t="shared" si="255"/>
        <v>#REF!</v>
      </c>
      <c r="TFU247" s="29" t="e">
        <f t="shared" si="255"/>
        <v>#REF!</v>
      </c>
      <c r="TFV247" s="29" t="e">
        <f t="shared" si="255"/>
        <v>#REF!</v>
      </c>
      <c r="TFW247" s="29" t="e">
        <f t="shared" si="255"/>
        <v>#REF!</v>
      </c>
      <c r="TFX247" s="29" t="e">
        <f t="shared" si="255"/>
        <v>#REF!</v>
      </c>
      <c r="TFY247" s="29" t="e">
        <f t="shared" si="255"/>
        <v>#REF!</v>
      </c>
      <c r="TFZ247" s="29" t="e">
        <f t="shared" si="255"/>
        <v>#REF!</v>
      </c>
      <c r="TGA247" s="29" t="e">
        <f t="shared" si="255"/>
        <v>#REF!</v>
      </c>
      <c r="TGB247" s="29" t="e">
        <f t="shared" si="255"/>
        <v>#REF!</v>
      </c>
      <c r="TGC247" s="29" t="e">
        <f t="shared" si="255"/>
        <v>#REF!</v>
      </c>
      <c r="TGD247" s="29" t="e">
        <f t="shared" si="255"/>
        <v>#REF!</v>
      </c>
      <c r="TGE247" s="29" t="e">
        <f t="shared" si="255"/>
        <v>#REF!</v>
      </c>
      <c r="TGF247" s="29" t="e">
        <f t="shared" si="255"/>
        <v>#REF!</v>
      </c>
      <c r="TGG247" s="29" t="e">
        <f t="shared" si="255"/>
        <v>#REF!</v>
      </c>
      <c r="TGH247" s="29" t="e">
        <f t="shared" si="255"/>
        <v>#REF!</v>
      </c>
      <c r="TGI247" s="29" t="e">
        <f t="shared" si="255"/>
        <v>#REF!</v>
      </c>
      <c r="TGJ247" s="29" t="e">
        <f t="shared" si="255"/>
        <v>#REF!</v>
      </c>
      <c r="TGK247" s="29" t="e">
        <f t="shared" ref="TGK247:TIV247" si="256">TGO247&amp;TGP247</f>
        <v>#REF!</v>
      </c>
      <c r="TGL247" s="29" t="e">
        <f t="shared" si="256"/>
        <v>#REF!</v>
      </c>
      <c r="TGM247" s="29" t="e">
        <f t="shared" si="256"/>
        <v>#REF!</v>
      </c>
      <c r="TGN247" s="29" t="e">
        <f t="shared" si="256"/>
        <v>#REF!</v>
      </c>
      <c r="TGO247" s="29" t="e">
        <f t="shared" si="256"/>
        <v>#REF!</v>
      </c>
      <c r="TGP247" s="29" t="e">
        <f t="shared" si="256"/>
        <v>#REF!</v>
      </c>
      <c r="TGQ247" s="29" t="e">
        <f t="shared" si="256"/>
        <v>#REF!</v>
      </c>
      <c r="TGR247" s="29" t="e">
        <f t="shared" si="256"/>
        <v>#REF!</v>
      </c>
      <c r="TGS247" s="29" t="e">
        <f t="shared" si="256"/>
        <v>#REF!</v>
      </c>
      <c r="TGT247" s="29" t="e">
        <f t="shared" si="256"/>
        <v>#REF!</v>
      </c>
      <c r="TGU247" s="29" t="e">
        <f t="shared" si="256"/>
        <v>#REF!</v>
      </c>
      <c r="TGV247" s="29" t="e">
        <f t="shared" si="256"/>
        <v>#REF!</v>
      </c>
      <c r="TGW247" s="29" t="e">
        <f t="shared" si="256"/>
        <v>#REF!</v>
      </c>
      <c r="TGX247" s="29" t="e">
        <f t="shared" si="256"/>
        <v>#REF!</v>
      </c>
      <c r="TGY247" s="29" t="e">
        <f t="shared" si="256"/>
        <v>#REF!</v>
      </c>
      <c r="TGZ247" s="29" t="e">
        <f t="shared" si="256"/>
        <v>#REF!</v>
      </c>
      <c r="THA247" s="29" t="e">
        <f t="shared" si="256"/>
        <v>#REF!</v>
      </c>
      <c r="THB247" s="29" t="e">
        <f t="shared" si="256"/>
        <v>#REF!</v>
      </c>
      <c r="THC247" s="29" t="e">
        <f t="shared" si="256"/>
        <v>#REF!</v>
      </c>
      <c r="THD247" s="29" t="e">
        <f t="shared" si="256"/>
        <v>#REF!</v>
      </c>
      <c r="THE247" s="29" t="e">
        <f t="shared" si="256"/>
        <v>#REF!</v>
      </c>
      <c r="THF247" s="29" t="e">
        <f t="shared" si="256"/>
        <v>#REF!</v>
      </c>
      <c r="THG247" s="29" t="e">
        <f t="shared" si="256"/>
        <v>#REF!</v>
      </c>
      <c r="THH247" s="29" t="e">
        <f t="shared" si="256"/>
        <v>#REF!</v>
      </c>
      <c r="THI247" s="29" t="e">
        <f t="shared" si="256"/>
        <v>#REF!</v>
      </c>
      <c r="THJ247" s="29" t="e">
        <f t="shared" si="256"/>
        <v>#REF!</v>
      </c>
      <c r="THK247" s="29" t="e">
        <f t="shared" si="256"/>
        <v>#REF!</v>
      </c>
      <c r="THL247" s="29" t="e">
        <f t="shared" si="256"/>
        <v>#REF!</v>
      </c>
      <c r="THM247" s="29" t="e">
        <f t="shared" si="256"/>
        <v>#REF!</v>
      </c>
      <c r="THN247" s="29" t="e">
        <f t="shared" si="256"/>
        <v>#REF!</v>
      </c>
      <c r="THO247" s="29" t="e">
        <f t="shared" si="256"/>
        <v>#REF!</v>
      </c>
      <c r="THP247" s="29" t="e">
        <f t="shared" si="256"/>
        <v>#REF!</v>
      </c>
      <c r="THQ247" s="29" t="e">
        <f t="shared" si="256"/>
        <v>#REF!</v>
      </c>
      <c r="THR247" s="29" t="e">
        <f t="shared" si="256"/>
        <v>#REF!</v>
      </c>
      <c r="THS247" s="29" t="e">
        <f t="shared" si="256"/>
        <v>#REF!</v>
      </c>
      <c r="THT247" s="29" t="e">
        <f t="shared" si="256"/>
        <v>#REF!</v>
      </c>
      <c r="THU247" s="29" t="e">
        <f t="shared" si="256"/>
        <v>#REF!</v>
      </c>
      <c r="THV247" s="29" t="e">
        <f t="shared" si="256"/>
        <v>#REF!</v>
      </c>
      <c r="THW247" s="29" t="e">
        <f t="shared" si="256"/>
        <v>#REF!</v>
      </c>
      <c r="THX247" s="29" t="e">
        <f t="shared" si="256"/>
        <v>#REF!</v>
      </c>
      <c r="THY247" s="29" t="e">
        <f t="shared" si="256"/>
        <v>#REF!</v>
      </c>
      <c r="THZ247" s="29" t="e">
        <f t="shared" si="256"/>
        <v>#REF!</v>
      </c>
      <c r="TIA247" s="29" t="e">
        <f t="shared" si="256"/>
        <v>#REF!</v>
      </c>
      <c r="TIB247" s="29" t="e">
        <f t="shared" si="256"/>
        <v>#REF!</v>
      </c>
      <c r="TIC247" s="29" t="e">
        <f t="shared" si="256"/>
        <v>#REF!</v>
      </c>
      <c r="TID247" s="29" t="e">
        <f t="shared" si="256"/>
        <v>#REF!</v>
      </c>
      <c r="TIE247" s="29" t="e">
        <f t="shared" si="256"/>
        <v>#REF!</v>
      </c>
      <c r="TIF247" s="29" t="e">
        <f t="shared" si="256"/>
        <v>#REF!</v>
      </c>
      <c r="TIG247" s="29" t="e">
        <f t="shared" si="256"/>
        <v>#REF!</v>
      </c>
      <c r="TIH247" s="29" t="e">
        <f t="shared" si="256"/>
        <v>#REF!</v>
      </c>
      <c r="TII247" s="29" t="e">
        <f t="shared" si="256"/>
        <v>#REF!</v>
      </c>
      <c r="TIJ247" s="29" t="e">
        <f t="shared" si="256"/>
        <v>#REF!</v>
      </c>
      <c r="TIK247" s="29" t="e">
        <f t="shared" si="256"/>
        <v>#REF!</v>
      </c>
      <c r="TIL247" s="29" t="e">
        <f t="shared" si="256"/>
        <v>#REF!</v>
      </c>
      <c r="TIM247" s="29" t="e">
        <f t="shared" si="256"/>
        <v>#REF!</v>
      </c>
      <c r="TIN247" s="29" t="e">
        <f t="shared" si="256"/>
        <v>#REF!</v>
      </c>
      <c r="TIO247" s="29" t="e">
        <f t="shared" si="256"/>
        <v>#REF!</v>
      </c>
      <c r="TIP247" s="29" t="e">
        <f t="shared" si="256"/>
        <v>#REF!</v>
      </c>
      <c r="TIQ247" s="29" t="e">
        <f t="shared" si="256"/>
        <v>#REF!</v>
      </c>
      <c r="TIR247" s="29" t="e">
        <f t="shared" si="256"/>
        <v>#REF!</v>
      </c>
      <c r="TIS247" s="29" t="e">
        <f t="shared" si="256"/>
        <v>#REF!</v>
      </c>
      <c r="TIT247" s="29" t="e">
        <f t="shared" si="256"/>
        <v>#REF!</v>
      </c>
      <c r="TIU247" s="29" t="e">
        <f t="shared" si="256"/>
        <v>#REF!</v>
      </c>
      <c r="TIV247" s="29" t="e">
        <f t="shared" si="256"/>
        <v>#REF!</v>
      </c>
      <c r="TIW247" s="29" t="e">
        <f t="shared" ref="TIW247:TLH247" si="257">TJA247&amp;TJB247</f>
        <v>#REF!</v>
      </c>
      <c r="TIX247" s="29" t="e">
        <f t="shared" si="257"/>
        <v>#REF!</v>
      </c>
      <c r="TIY247" s="29" t="e">
        <f t="shared" si="257"/>
        <v>#REF!</v>
      </c>
      <c r="TIZ247" s="29" t="e">
        <f t="shared" si="257"/>
        <v>#REF!</v>
      </c>
      <c r="TJA247" s="29" t="e">
        <f t="shared" si="257"/>
        <v>#REF!</v>
      </c>
      <c r="TJB247" s="29" t="e">
        <f t="shared" si="257"/>
        <v>#REF!</v>
      </c>
      <c r="TJC247" s="29" t="e">
        <f t="shared" si="257"/>
        <v>#REF!</v>
      </c>
      <c r="TJD247" s="29" t="e">
        <f t="shared" si="257"/>
        <v>#REF!</v>
      </c>
      <c r="TJE247" s="29" t="e">
        <f t="shared" si="257"/>
        <v>#REF!</v>
      </c>
      <c r="TJF247" s="29" t="e">
        <f t="shared" si="257"/>
        <v>#REF!</v>
      </c>
      <c r="TJG247" s="29" t="e">
        <f t="shared" si="257"/>
        <v>#REF!</v>
      </c>
      <c r="TJH247" s="29" t="e">
        <f t="shared" si="257"/>
        <v>#REF!</v>
      </c>
      <c r="TJI247" s="29" t="e">
        <f t="shared" si="257"/>
        <v>#REF!</v>
      </c>
      <c r="TJJ247" s="29" t="e">
        <f t="shared" si="257"/>
        <v>#REF!</v>
      </c>
      <c r="TJK247" s="29" t="e">
        <f t="shared" si="257"/>
        <v>#REF!</v>
      </c>
      <c r="TJL247" s="29" t="e">
        <f t="shared" si="257"/>
        <v>#REF!</v>
      </c>
      <c r="TJM247" s="29" t="e">
        <f t="shared" si="257"/>
        <v>#REF!</v>
      </c>
      <c r="TJN247" s="29" t="e">
        <f t="shared" si="257"/>
        <v>#REF!</v>
      </c>
      <c r="TJO247" s="29" t="e">
        <f t="shared" si="257"/>
        <v>#REF!</v>
      </c>
      <c r="TJP247" s="29" t="e">
        <f t="shared" si="257"/>
        <v>#REF!</v>
      </c>
      <c r="TJQ247" s="29" t="e">
        <f t="shared" si="257"/>
        <v>#REF!</v>
      </c>
      <c r="TJR247" s="29" t="e">
        <f t="shared" si="257"/>
        <v>#REF!</v>
      </c>
      <c r="TJS247" s="29" t="e">
        <f t="shared" si="257"/>
        <v>#REF!</v>
      </c>
      <c r="TJT247" s="29" t="e">
        <f t="shared" si="257"/>
        <v>#REF!</v>
      </c>
      <c r="TJU247" s="29" t="e">
        <f t="shared" si="257"/>
        <v>#REF!</v>
      </c>
      <c r="TJV247" s="29" t="e">
        <f t="shared" si="257"/>
        <v>#REF!</v>
      </c>
      <c r="TJW247" s="29" t="e">
        <f t="shared" si="257"/>
        <v>#REF!</v>
      </c>
      <c r="TJX247" s="29" t="e">
        <f t="shared" si="257"/>
        <v>#REF!</v>
      </c>
      <c r="TJY247" s="29" t="e">
        <f t="shared" si="257"/>
        <v>#REF!</v>
      </c>
      <c r="TJZ247" s="29" t="e">
        <f t="shared" si="257"/>
        <v>#REF!</v>
      </c>
      <c r="TKA247" s="29" t="e">
        <f t="shared" si="257"/>
        <v>#REF!</v>
      </c>
      <c r="TKB247" s="29" t="e">
        <f t="shared" si="257"/>
        <v>#REF!</v>
      </c>
      <c r="TKC247" s="29" t="e">
        <f t="shared" si="257"/>
        <v>#REF!</v>
      </c>
      <c r="TKD247" s="29" t="e">
        <f t="shared" si="257"/>
        <v>#REF!</v>
      </c>
      <c r="TKE247" s="29" t="e">
        <f t="shared" si="257"/>
        <v>#REF!</v>
      </c>
      <c r="TKF247" s="29" t="e">
        <f t="shared" si="257"/>
        <v>#REF!</v>
      </c>
      <c r="TKG247" s="29" t="e">
        <f t="shared" si="257"/>
        <v>#REF!</v>
      </c>
      <c r="TKH247" s="29" t="e">
        <f t="shared" si="257"/>
        <v>#REF!</v>
      </c>
      <c r="TKI247" s="29" t="e">
        <f t="shared" si="257"/>
        <v>#REF!</v>
      </c>
      <c r="TKJ247" s="29" t="e">
        <f t="shared" si="257"/>
        <v>#REF!</v>
      </c>
      <c r="TKK247" s="29" t="e">
        <f t="shared" si="257"/>
        <v>#REF!</v>
      </c>
      <c r="TKL247" s="29" t="e">
        <f t="shared" si="257"/>
        <v>#REF!</v>
      </c>
      <c r="TKM247" s="29" t="e">
        <f t="shared" si="257"/>
        <v>#REF!</v>
      </c>
      <c r="TKN247" s="29" t="e">
        <f t="shared" si="257"/>
        <v>#REF!</v>
      </c>
      <c r="TKO247" s="29" t="e">
        <f t="shared" si="257"/>
        <v>#REF!</v>
      </c>
      <c r="TKP247" s="29" t="e">
        <f t="shared" si="257"/>
        <v>#REF!</v>
      </c>
      <c r="TKQ247" s="29" t="e">
        <f t="shared" si="257"/>
        <v>#REF!</v>
      </c>
      <c r="TKR247" s="29" t="e">
        <f t="shared" si="257"/>
        <v>#REF!</v>
      </c>
      <c r="TKS247" s="29" t="e">
        <f t="shared" si="257"/>
        <v>#REF!</v>
      </c>
      <c r="TKT247" s="29" t="e">
        <f t="shared" si="257"/>
        <v>#REF!</v>
      </c>
      <c r="TKU247" s="29" t="e">
        <f t="shared" si="257"/>
        <v>#REF!</v>
      </c>
      <c r="TKV247" s="29" t="e">
        <f t="shared" si="257"/>
        <v>#REF!</v>
      </c>
      <c r="TKW247" s="29" t="e">
        <f t="shared" si="257"/>
        <v>#REF!</v>
      </c>
      <c r="TKX247" s="29" t="e">
        <f t="shared" si="257"/>
        <v>#REF!</v>
      </c>
      <c r="TKY247" s="29" t="e">
        <f t="shared" si="257"/>
        <v>#REF!</v>
      </c>
      <c r="TKZ247" s="29" t="e">
        <f t="shared" si="257"/>
        <v>#REF!</v>
      </c>
      <c r="TLA247" s="29" t="e">
        <f t="shared" si="257"/>
        <v>#REF!</v>
      </c>
      <c r="TLB247" s="29" t="e">
        <f t="shared" si="257"/>
        <v>#REF!</v>
      </c>
      <c r="TLC247" s="29" t="e">
        <f t="shared" si="257"/>
        <v>#REF!</v>
      </c>
      <c r="TLD247" s="29" t="e">
        <f t="shared" si="257"/>
        <v>#REF!</v>
      </c>
      <c r="TLE247" s="29" t="e">
        <f t="shared" si="257"/>
        <v>#REF!</v>
      </c>
      <c r="TLF247" s="29" t="e">
        <f t="shared" si="257"/>
        <v>#REF!</v>
      </c>
      <c r="TLG247" s="29" t="e">
        <f t="shared" si="257"/>
        <v>#REF!</v>
      </c>
      <c r="TLH247" s="29" t="e">
        <f t="shared" si="257"/>
        <v>#REF!</v>
      </c>
      <c r="TLI247" s="29" t="e">
        <f t="shared" ref="TLI247:TNT247" si="258">TLM247&amp;TLN247</f>
        <v>#REF!</v>
      </c>
      <c r="TLJ247" s="29" t="e">
        <f t="shared" si="258"/>
        <v>#REF!</v>
      </c>
      <c r="TLK247" s="29" t="e">
        <f t="shared" si="258"/>
        <v>#REF!</v>
      </c>
      <c r="TLL247" s="29" t="e">
        <f t="shared" si="258"/>
        <v>#REF!</v>
      </c>
      <c r="TLM247" s="29" t="e">
        <f t="shared" si="258"/>
        <v>#REF!</v>
      </c>
      <c r="TLN247" s="29" t="e">
        <f t="shared" si="258"/>
        <v>#REF!</v>
      </c>
      <c r="TLO247" s="29" t="e">
        <f t="shared" si="258"/>
        <v>#REF!</v>
      </c>
      <c r="TLP247" s="29" t="e">
        <f t="shared" si="258"/>
        <v>#REF!</v>
      </c>
      <c r="TLQ247" s="29" t="e">
        <f t="shared" si="258"/>
        <v>#REF!</v>
      </c>
      <c r="TLR247" s="29" t="e">
        <f t="shared" si="258"/>
        <v>#REF!</v>
      </c>
      <c r="TLS247" s="29" t="e">
        <f t="shared" si="258"/>
        <v>#REF!</v>
      </c>
      <c r="TLT247" s="29" t="e">
        <f t="shared" si="258"/>
        <v>#REF!</v>
      </c>
      <c r="TLU247" s="29" t="e">
        <f t="shared" si="258"/>
        <v>#REF!</v>
      </c>
      <c r="TLV247" s="29" t="e">
        <f t="shared" si="258"/>
        <v>#REF!</v>
      </c>
      <c r="TLW247" s="29" t="e">
        <f t="shared" si="258"/>
        <v>#REF!</v>
      </c>
      <c r="TLX247" s="29" t="e">
        <f t="shared" si="258"/>
        <v>#REF!</v>
      </c>
      <c r="TLY247" s="29" t="e">
        <f t="shared" si="258"/>
        <v>#REF!</v>
      </c>
      <c r="TLZ247" s="29" t="e">
        <f t="shared" si="258"/>
        <v>#REF!</v>
      </c>
      <c r="TMA247" s="29" t="e">
        <f t="shared" si="258"/>
        <v>#REF!</v>
      </c>
      <c r="TMB247" s="29" t="e">
        <f t="shared" si="258"/>
        <v>#REF!</v>
      </c>
      <c r="TMC247" s="29" t="e">
        <f t="shared" si="258"/>
        <v>#REF!</v>
      </c>
      <c r="TMD247" s="29" t="e">
        <f t="shared" si="258"/>
        <v>#REF!</v>
      </c>
      <c r="TME247" s="29" t="e">
        <f t="shared" si="258"/>
        <v>#REF!</v>
      </c>
      <c r="TMF247" s="29" t="e">
        <f t="shared" si="258"/>
        <v>#REF!</v>
      </c>
      <c r="TMG247" s="29" t="e">
        <f t="shared" si="258"/>
        <v>#REF!</v>
      </c>
      <c r="TMH247" s="29" t="e">
        <f t="shared" si="258"/>
        <v>#REF!</v>
      </c>
      <c r="TMI247" s="29" t="e">
        <f t="shared" si="258"/>
        <v>#REF!</v>
      </c>
      <c r="TMJ247" s="29" t="e">
        <f t="shared" si="258"/>
        <v>#REF!</v>
      </c>
      <c r="TMK247" s="29" t="e">
        <f t="shared" si="258"/>
        <v>#REF!</v>
      </c>
      <c r="TML247" s="29" t="e">
        <f t="shared" si="258"/>
        <v>#REF!</v>
      </c>
      <c r="TMM247" s="29" t="e">
        <f t="shared" si="258"/>
        <v>#REF!</v>
      </c>
      <c r="TMN247" s="29" t="e">
        <f t="shared" si="258"/>
        <v>#REF!</v>
      </c>
      <c r="TMO247" s="29" t="e">
        <f t="shared" si="258"/>
        <v>#REF!</v>
      </c>
      <c r="TMP247" s="29" t="e">
        <f t="shared" si="258"/>
        <v>#REF!</v>
      </c>
      <c r="TMQ247" s="29" t="e">
        <f t="shared" si="258"/>
        <v>#REF!</v>
      </c>
      <c r="TMR247" s="29" t="e">
        <f t="shared" si="258"/>
        <v>#REF!</v>
      </c>
      <c r="TMS247" s="29" t="e">
        <f t="shared" si="258"/>
        <v>#REF!</v>
      </c>
      <c r="TMT247" s="29" t="e">
        <f t="shared" si="258"/>
        <v>#REF!</v>
      </c>
      <c r="TMU247" s="29" t="e">
        <f t="shared" si="258"/>
        <v>#REF!</v>
      </c>
      <c r="TMV247" s="29" t="e">
        <f t="shared" si="258"/>
        <v>#REF!</v>
      </c>
      <c r="TMW247" s="29" t="e">
        <f t="shared" si="258"/>
        <v>#REF!</v>
      </c>
      <c r="TMX247" s="29" t="e">
        <f t="shared" si="258"/>
        <v>#REF!</v>
      </c>
      <c r="TMY247" s="29" t="e">
        <f t="shared" si="258"/>
        <v>#REF!</v>
      </c>
      <c r="TMZ247" s="29" t="e">
        <f t="shared" si="258"/>
        <v>#REF!</v>
      </c>
      <c r="TNA247" s="29" t="e">
        <f t="shared" si="258"/>
        <v>#REF!</v>
      </c>
      <c r="TNB247" s="29" t="e">
        <f t="shared" si="258"/>
        <v>#REF!</v>
      </c>
      <c r="TNC247" s="29" t="e">
        <f t="shared" si="258"/>
        <v>#REF!</v>
      </c>
      <c r="TND247" s="29" t="e">
        <f t="shared" si="258"/>
        <v>#REF!</v>
      </c>
      <c r="TNE247" s="29" t="e">
        <f t="shared" si="258"/>
        <v>#REF!</v>
      </c>
      <c r="TNF247" s="29" t="e">
        <f t="shared" si="258"/>
        <v>#REF!</v>
      </c>
      <c r="TNG247" s="29" t="e">
        <f t="shared" si="258"/>
        <v>#REF!</v>
      </c>
      <c r="TNH247" s="29" t="e">
        <f t="shared" si="258"/>
        <v>#REF!</v>
      </c>
      <c r="TNI247" s="29" t="e">
        <f t="shared" si="258"/>
        <v>#REF!</v>
      </c>
      <c r="TNJ247" s="29" t="e">
        <f t="shared" si="258"/>
        <v>#REF!</v>
      </c>
      <c r="TNK247" s="29" t="e">
        <f t="shared" si="258"/>
        <v>#REF!</v>
      </c>
      <c r="TNL247" s="29" t="e">
        <f t="shared" si="258"/>
        <v>#REF!</v>
      </c>
      <c r="TNM247" s="29" t="e">
        <f t="shared" si="258"/>
        <v>#REF!</v>
      </c>
      <c r="TNN247" s="29" t="e">
        <f t="shared" si="258"/>
        <v>#REF!</v>
      </c>
      <c r="TNO247" s="29" t="e">
        <f t="shared" si="258"/>
        <v>#REF!</v>
      </c>
      <c r="TNP247" s="29" t="e">
        <f t="shared" si="258"/>
        <v>#REF!</v>
      </c>
      <c r="TNQ247" s="29" t="e">
        <f t="shared" si="258"/>
        <v>#REF!</v>
      </c>
      <c r="TNR247" s="29" t="e">
        <f t="shared" si="258"/>
        <v>#REF!</v>
      </c>
      <c r="TNS247" s="29" t="e">
        <f t="shared" si="258"/>
        <v>#REF!</v>
      </c>
      <c r="TNT247" s="29" t="e">
        <f t="shared" si="258"/>
        <v>#REF!</v>
      </c>
      <c r="TNU247" s="29" t="e">
        <f t="shared" ref="TNU247:TQF247" si="259">TNY247&amp;TNZ247</f>
        <v>#REF!</v>
      </c>
      <c r="TNV247" s="29" t="e">
        <f t="shared" si="259"/>
        <v>#REF!</v>
      </c>
      <c r="TNW247" s="29" t="e">
        <f t="shared" si="259"/>
        <v>#REF!</v>
      </c>
      <c r="TNX247" s="29" t="e">
        <f t="shared" si="259"/>
        <v>#REF!</v>
      </c>
      <c r="TNY247" s="29" t="e">
        <f t="shared" si="259"/>
        <v>#REF!</v>
      </c>
      <c r="TNZ247" s="29" t="e">
        <f t="shared" si="259"/>
        <v>#REF!</v>
      </c>
      <c r="TOA247" s="29" t="e">
        <f t="shared" si="259"/>
        <v>#REF!</v>
      </c>
      <c r="TOB247" s="29" t="e">
        <f t="shared" si="259"/>
        <v>#REF!</v>
      </c>
      <c r="TOC247" s="29" t="e">
        <f t="shared" si="259"/>
        <v>#REF!</v>
      </c>
      <c r="TOD247" s="29" t="e">
        <f t="shared" si="259"/>
        <v>#REF!</v>
      </c>
      <c r="TOE247" s="29" t="e">
        <f t="shared" si="259"/>
        <v>#REF!</v>
      </c>
      <c r="TOF247" s="29" t="e">
        <f t="shared" si="259"/>
        <v>#REF!</v>
      </c>
      <c r="TOG247" s="29" t="e">
        <f t="shared" si="259"/>
        <v>#REF!</v>
      </c>
      <c r="TOH247" s="29" t="e">
        <f t="shared" si="259"/>
        <v>#REF!</v>
      </c>
      <c r="TOI247" s="29" t="e">
        <f t="shared" si="259"/>
        <v>#REF!</v>
      </c>
      <c r="TOJ247" s="29" t="e">
        <f t="shared" si="259"/>
        <v>#REF!</v>
      </c>
      <c r="TOK247" s="29" t="e">
        <f t="shared" si="259"/>
        <v>#REF!</v>
      </c>
      <c r="TOL247" s="29" t="e">
        <f t="shared" si="259"/>
        <v>#REF!</v>
      </c>
      <c r="TOM247" s="29" t="e">
        <f t="shared" si="259"/>
        <v>#REF!</v>
      </c>
      <c r="TON247" s="29" t="e">
        <f t="shared" si="259"/>
        <v>#REF!</v>
      </c>
      <c r="TOO247" s="29" t="e">
        <f t="shared" si="259"/>
        <v>#REF!</v>
      </c>
      <c r="TOP247" s="29" t="e">
        <f t="shared" si="259"/>
        <v>#REF!</v>
      </c>
      <c r="TOQ247" s="29" t="e">
        <f t="shared" si="259"/>
        <v>#REF!</v>
      </c>
      <c r="TOR247" s="29" t="e">
        <f t="shared" si="259"/>
        <v>#REF!</v>
      </c>
      <c r="TOS247" s="29" t="e">
        <f t="shared" si="259"/>
        <v>#REF!</v>
      </c>
      <c r="TOT247" s="29" t="e">
        <f t="shared" si="259"/>
        <v>#REF!</v>
      </c>
      <c r="TOU247" s="29" t="e">
        <f t="shared" si="259"/>
        <v>#REF!</v>
      </c>
      <c r="TOV247" s="29" t="e">
        <f t="shared" si="259"/>
        <v>#REF!</v>
      </c>
      <c r="TOW247" s="29" t="e">
        <f t="shared" si="259"/>
        <v>#REF!</v>
      </c>
      <c r="TOX247" s="29" t="e">
        <f t="shared" si="259"/>
        <v>#REF!</v>
      </c>
      <c r="TOY247" s="29" t="e">
        <f t="shared" si="259"/>
        <v>#REF!</v>
      </c>
      <c r="TOZ247" s="29" t="e">
        <f t="shared" si="259"/>
        <v>#REF!</v>
      </c>
      <c r="TPA247" s="29" t="e">
        <f t="shared" si="259"/>
        <v>#REF!</v>
      </c>
      <c r="TPB247" s="29" t="e">
        <f t="shared" si="259"/>
        <v>#REF!</v>
      </c>
      <c r="TPC247" s="29" t="e">
        <f t="shared" si="259"/>
        <v>#REF!</v>
      </c>
      <c r="TPD247" s="29" t="e">
        <f t="shared" si="259"/>
        <v>#REF!</v>
      </c>
      <c r="TPE247" s="29" t="e">
        <f t="shared" si="259"/>
        <v>#REF!</v>
      </c>
      <c r="TPF247" s="29" t="e">
        <f t="shared" si="259"/>
        <v>#REF!</v>
      </c>
      <c r="TPG247" s="29" t="e">
        <f t="shared" si="259"/>
        <v>#REF!</v>
      </c>
      <c r="TPH247" s="29" t="e">
        <f t="shared" si="259"/>
        <v>#REF!</v>
      </c>
      <c r="TPI247" s="29" t="e">
        <f t="shared" si="259"/>
        <v>#REF!</v>
      </c>
      <c r="TPJ247" s="29" t="e">
        <f t="shared" si="259"/>
        <v>#REF!</v>
      </c>
      <c r="TPK247" s="29" t="e">
        <f t="shared" si="259"/>
        <v>#REF!</v>
      </c>
      <c r="TPL247" s="29" t="e">
        <f t="shared" si="259"/>
        <v>#REF!</v>
      </c>
      <c r="TPM247" s="29" t="e">
        <f t="shared" si="259"/>
        <v>#REF!</v>
      </c>
      <c r="TPN247" s="29" t="e">
        <f t="shared" si="259"/>
        <v>#REF!</v>
      </c>
      <c r="TPO247" s="29" t="e">
        <f t="shared" si="259"/>
        <v>#REF!</v>
      </c>
      <c r="TPP247" s="29" t="e">
        <f t="shared" si="259"/>
        <v>#REF!</v>
      </c>
      <c r="TPQ247" s="29" t="e">
        <f t="shared" si="259"/>
        <v>#REF!</v>
      </c>
      <c r="TPR247" s="29" t="e">
        <f t="shared" si="259"/>
        <v>#REF!</v>
      </c>
      <c r="TPS247" s="29" t="e">
        <f t="shared" si="259"/>
        <v>#REF!</v>
      </c>
      <c r="TPT247" s="29" t="e">
        <f t="shared" si="259"/>
        <v>#REF!</v>
      </c>
      <c r="TPU247" s="29" t="e">
        <f t="shared" si="259"/>
        <v>#REF!</v>
      </c>
      <c r="TPV247" s="29" t="e">
        <f t="shared" si="259"/>
        <v>#REF!</v>
      </c>
      <c r="TPW247" s="29" t="e">
        <f t="shared" si="259"/>
        <v>#REF!</v>
      </c>
      <c r="TPX247" s="29" t="e">
        <f t="shared" si="259"/>
        <v>#REF!</v>
      </c>
      <c r="TPY247" s="29" t="e">
        <f t="shared" si="259"/>
        <v>#REF!</v>
      </c>
      <c r="TPZ247" s="29" t="e">
        <f t="shared" si="259"/>
        <v>#REF!</v>
      </c>
      <c r="TQA247" s="29" t="e">
        <f t="shared" si="259"/>
        <v>#REF!</v>
      </c>
      <c r="TQB247" s="29" t="e">
        <f t="shared" si="259"/>
        <v>#REF!</v>
      </c>
      <c r="TQC247" s="29" t="e">
        <f t="shared" si="259"/>
        <v>#REF!</v>
      </c>
      <c r="TQD247" s="29" t="e">
        <f t="shared" si="259"/>
        <v>#REF!</v>
      </c>
      <c r="TQE247" s="29" t="e">
        <f t="shared" si="259"/>
        <v>#REF!</v>
      </c>
      <c r="TQF247" s="29" t="e">
        <f t="shared" si="259"/>
        <v>#REF!</v>
      </c>
      <c r="TQG247" s="29" t="e">
        <f t="shared" ref="TQG247:TSR247" si="260">TQK247&amp;TQL247</f>
        <v>#REF!</v>
      </c>
      <c r="TQH247" s="29" t="e">
        <f t="shared" si="260"/>
        <v>#REF!</v>
      </c>
      <c r="TQI247" s="29" t="e">
        <f t="shared" si="260"/>
        <v>#REF!</v>
      </c>
      <c r="TQJ247" s="29" t="e">
        <f t="shared" si="260"/>
        <v>#REF!</v>
      </c>
      <c r="TQK247" s="29" t="e">
        <f t="shared" si="260"/>
        <v>#REF!</v>
      </c>
      <c r="TQL247" s="29" t="e">
        <f t="shared" si="260"/>
        <v>#REF!</v>
      </c>
      <c r="TQM247" s="29" t="e">
        <f t="shared" si="260"/>
        <v>#REF!</v>
      </c>
      <c r="TQN247" s="29" t="e">
        <f t="shared" si="260"/>
        <v>#REF!</v>
      </c>
      <c r="TQO247" s="29" t="e">
        <f t="shared" si="260"/>
        <v>#REF!</v>
      </c>
      <c r="TQP247" s="29" t="e">
        <f t="shared" si="260"/>
        <v>#REF!</v>
      </c>
      <c r="TQQ247" s="29" t="e">
        <f t="shared" si="260"/>
        <v>#REF!</v>
      </c>
      <c r="TQR247" s="29" t="e">
        <f t="shared" si="260"/>
        <v>#REF!</v>
      </c>
      <c r="TQS247" s="29" t="e">
        <f t="shared" si="260"/>
        <v>#REF!</v>
      </c>
      <c r="TQT247" s="29" t="e">
        <f t="shared" si="260"/>
        <v>#REF!</v>
      </c>
      <c r="TQU247" s="29" t="e">
        <f t="shared" si="260"/>
        <v>#REF!</v>
      </c>
      <c r="TQV247" s="29" t="e">
        <f t="shared" si="260"/>
        <v>#REF!</v>
      </c>
      <c r="TQW247" s="29" t="e">
        <f t="shared" si="260"/>
        <v>#REF!</v>
      </c>
      <c r="TQX247" s="29" t="e">
        <f t="shared" si="260"/>
        <v>#REF!</v>
      </c>
      <c r="TQY247" s="29" t="e">
        <f t="shared" si="260"/>
        <v>#REF!</v>
      </c>
      <c r="TQZ247" s="29" t="e">
        <f t="shared" si="260"/>
        <v>#REF!</v>
      </c>
      <c r="TRA247" s="29" t="e">
        <f t="shared" si="260"/>
        <v>#REF!</v>
      </c>
      <c r="TRB247" s="29" t="e">
        <f t="shared" si="260"/>
        <v>#REF!</v>
      </c>
      <c r="TRC247" s="29" t="e">
        <f t="shared" si="260"/>
        <v>#REF!</v>
      </c>
      <c r="TRD247" s="29" t="e">
        <f t="shared" si="260"/>
        <v>#REF!</v>
      </c>
      <c r="TRE247" s="29" t="e">
        <f t="shared" si="260"/>
        <v>#REF!</v>
      </c>
      <c r="TRF247" s="29" t="e">
        <f t="shared" si="260"/>
        <v>#REF!</v>
      </c>
      <c r="TRG247" s="29" t="e">
        <f t="shared" si="260"/>
        <v>#REF!</v>
      </c>
      <c r="TRH247" s="29" t="e">
        <f t="shared" si="260"/>
        <v>#REF!</v>
      </c>
      <c r="TRI247" s="29" t="e">
        <f t="shared" si="260"/>
        <v>#REF!</v>
      </c>
      <c r="TRJ247" s="29" t="e">
        <f t="shared" si="260"/>
        <v>#REF!</v>
      </c>
      <c r="TRK247" s="29" t="e">
        <f t="shared" si="260"/>
        <v>#REF!</v>
      </c>
      <c r="TRL247" s="29" t="e">
        <f t="shared" si="260"/>
        <v>#REF!</v>
      </c>
      <c r="TRM247" s="29" t="e">
        <f t="shared" si="260"/>
        <v>#REF!</v>
      </c>
      <c r="TRN247" s="29" t="e">
        <f t="shared" si="260"/>
        <v>#REF!</v>
      </c>
      <c r="TRO247" s="29" t="e">
        <f t="shared" si="260"/>
        <v>#REF!</v>
      </c>
      <c r="TRP247" s="29" t="e">
        <f t="shared" si="260"/>
        <v>#REF!</v>
      </c>
      <c r="TRQ247" s="29" t="e">
        <f t="shared" si="260"/>
        <v>#REF!</v>
      </c>
      <c r="TRR247" s="29" t="e">
        <f t="shared" si="260"/>
        <v>#REF!</v>
      </c>
      <c r="TRS247" s="29" t="e">
        <f t="shared" si="260"/>
        <v>#REF!</v>
      </c>
      <c r="TRT247" s="29" t="e">
        <f t="shared" si="260"/>
        <v>#REF!</v>
      </c>
      <c r="TRU247" s="29" t="e">
        <f t="shared" si="260"/>
        <v>#REF!</v>
      </c>
      <c r="TRV247" s="29" t="e">
        <f t="shared" si="260"/>
        <v>#REF!</v>
      </c>
      <c r="TRW247" s="29" t="e">
        <f t="shared" si="260"/>
        <v>#REF!</v>
      </c>
      <c r="TRX247" s="29" t="e">
        <f t="shared" si="260"/>
        <v>#REF!</v>
      </c>
      <c r="TRY247" s="29" t="e">
        <f t="shared" si="260"/>
        <v>#REF!</v>
      </c>
      <c r="TRZ247" s="29" t="e">
        <f t="shared" si="260"/>
        <v>#REF!</v>
      </c>
      <c r="TSA247" s="29" t="e">
        <f t="shared" si="260"/>
        <v>#REF!</v>
      </c>
      <c r="TSB247" s="29" t="e">
        <f t="shared" si="260"/>
        <v>#REF!</v>
      </c>
      <c r="TSC247" s="29" t="e">
        <f t="shared" si="260"/>
        <v>#REF!</v>
      </c>
      <c r="TSD247" s="29" t="e">
        <f t="shared" si="260"/>
        <v>#REF!</v>
      </c>
      <c r="TSE247" s="29" t="e">
        <f t="shared" si="260"/>
        <v>#REF!</v>
      </c>
      <c r="TSF247" s="29" t="e">
        <f t="shared" si="260"/>
        <v>#REF!</v>
      </c>
      <c r="TSG247" s="29" t="e">
        <f t="shared" si="260"/>
        <v>#REF!</v>
      </c>
      <c r="TSH247" s="29" t="e">
        <f t="shared" si="260"/>
        <v>#REF!</v>
      </c>
      <c r="TSI247" s="29" t="e">
        <f t="shared" si="260"/>
        <v>#REF!</v>
      </c>
      <c r="TSJ247" s="29" t="e">
        <f t="shared" si="260"/>
        <v>#REF!</v>
      </c>
      <c r="TSK247" s="29" t="e">
        <f t="shared" si="260"/>
        <v>#REF!</v>
      </c>
      <c r="TSL247" s="29" t="e">
        <f t="shared" si="260"/>
        <v>#REF!</v>
      </c>
      <c r="TSM247" s="29" t="e">
        <f t="shared" si="260"/>
        <v>#REF!</v>
      </c>
      <c r="TSN247" s="29" t="e">
        <f t="shared" si="260"/>
        <v>#REF!</v>
      </c>
      <c r="TSO247" s="29" t="e">
        <f t="shared" si="260"/>
        <v>#REF!</v>
      </c>
      <c r="TSP247" s="29" t="e">
        <f t="shared" si="260"/>
        <v>#REF!</v>
      </c>
      <c r="TSQ247" s="29" t="e">
        <f t="shared" si="260"/>
        <v>#REF!</v>
      </c>
      <c r="TSR247" s="29" t="e">
        <f t="shared" si="260"/>
        <v>#REF!</v>
      </c>
      <c r="TSS247" s="29" t="e">
        <f t="shared" ref="TSS247:TVD247" si="261">TSW247&amp;TSX247</f>
        <v>#REF!</v>
      </c>
      <c r="TST247" s="29" t="e">
        <f t="shared" si="261"/>
        <v>#REF!</v>
      </c>
      <c r="TSU247" s="29" t="e">
        <f t="shared" si="261"/>
        <v>#REF!</v>
      </c>
      <c r="TSV247" s="29" t="e">
        <f t="shared" si="261"/>
        <v>#REF!</v>
      </c>
      <c r="TSW247" s="29" t="e">
        <f t="shared" si="261"/>
        <v>#REF!</v>
      </c>
      <c r="TSX247" s="29" t="e">
        <f t="shared" si="261"/>
        <v>#REF!</v>
      </c>
      <c r="TSY247" s="29" t="e">
        <f t="shared" si="261"/>
        <v>#REF!</v>
      </c>
      <c r="TSZ247" s="29" t="e">
        <f t="shared" si="261"/>
        <v>#REF!</v>
      </c>
      <c r="TTA247" s="29" t="e">
        <f t="shared" si="261"/>
        <v>#REF!</v>
      </c>
      <c r="TTB247" s="29" t="e">
        <f t="shared" si="261"/>
        <v>#REF!</v>
      </c>
      <c r="TTC247" s="29" t="e">
        <f t="shared" si="261"/>
        <v>#REF!</v>
      </c>
      <c r="TTD247" s="29" t="e">
        <f t="shared" si="261"/>
        <v>#REF!</v>
      </c>
      <c r="TTE247" s="29" t="e">
        <f t="shared" si="261"/>
        <v>#REF!</v>
      </c>
      <c r="TTF247" s="29" t="e">
        <f t="shared" si="261"/>
        <v>#REF!</v>
      </c>
      <c r="TTG247" s="29" t="e">
        <f t="shared" si="261"/>
        <v>#REF!</v>
      </c>
      <c r="TTH247" s="29" t="e">
        <f t="shared" si="261"/>
        <v>#REF!</v>
      </c>
      <c r="TTI247" s="29" t="e">
        <f t="shared" si="261"/>
        <v>#REF!</v>
      </c>
      <c r="TTJ247" s="29" t="e">
        <f t="shared" si="261"/>
        <v>#REF!</v>
      </c>
      <c r="TTK247" s="29" t="e">
        <f t="shared" si="261"/>
        <v>#REF!</v>
      </c>
      <c r="TTL247" s="29" t="e">
        <f t="shared" si="261"/>
        <v>#REF!</v>
      </c>
      <c r="TTM247" s="29" t="e">
        <f t="shared" si="261"/>
        <v>#REF!</v>
      </c>
      <c r="TTN247" s="29" t="e">
        <f t="shared" si="261"/>
        <v>#REF!</v>
      </c>
      <c r="TTO247" s="29" t="e">
        <f t="shared" si="261"/>
        <v>#REF!</v>
      </c>
      <c r="TTP247" s="29" t="e">
        <f t="shared" si="261"/>
        <v>#REF!</v>
      </c>
      <c r="TTQ247" s="29" t="e">
        <f t="shared" si="261"/>
        <v>#REF!</v>
      </c>
      <c r="TTR247" s="29" t="e">
        <f t="shared" si="261"/>
        <v>#REF!</v>
      </c>
      <c r="TTS247" s="29" t="e">
        <f t="shared" si="261"/>
        <v>#REF!</v>
      </c>
      <c r="TTT247" s="29" t="e">
        <f t="shared" si="261"/>
        <v>#REF!</v>
      </c>
      <c r="TTU247" s="29" t="e">
        <f t="shared" si="261"/>
        <v>#REF!</v>
      </c>
      <c r="TTV247" s="29" t="e">
        <f t="shared" si="261"/>
        <v>#REF!</v>
      </c>
      <c r="TTW247" s="29" t="e">
        <f t="shared" si="261"/>
        <v>#REF!</v>
      </c>
      <c r="TTX247" s="29" t="e">
        <f t="shared" si="261"/>
        <v>#REF!</v>
      </c>
      <c r="TTY247" s="29" t="e">
        <f t="shared" si="261"/>
        <v>#REF!</v>
      </c>
      <c r="TTZ247" s="29" t="e">
        <f t="shared" si="261"/>
        <v>#REF!</v>
      </c>
      <c r="TUA247" s="29" t="e">
        <f t="shared" si="261"/>
        <v>#REF!</v>
      </c>
      <c r="TUB247" s="29" t="e">
        <f t="shared" si="261"/>
        <v>#REF!</v>
      </c>
      <c r="TUC247" s="29" t="e">
        <f t="shared" si="261"/>
        <v>#REF!</v>
      </c>
      <c r="TUD247" s="29" t="e">
        <f t="shared" si="261"/>
        <v>#REF!</v>
      </c>
      <c r="TUE247" s="29" t="e">
        <f t="shared" si="261"/>
        <v>#REF!</v>
      </c>
      <c r="TUF247" s="29" t="e">
        <f t="shared" si="261"/>
        <v>#REF!</v>
      </c>
      <c r="TUG247" s="29" t="e">
        <f t="shared" si="261"/>
        <v>#REF!</v>
      </c>
      <c r="TUH247" s="29" t="e">
        <f t="shared" si="261"/>
        <v>#REF!</v>
      </c>
      <c r="TUI247" s="29" t="e">
        <f t="shared" si="261"/>
        <v>#REF!</v>
      </c>
      <c r="TUJ247" s="29" t="e">
        <f t="shared" si="261"/>
        <v>#REF!</v>
      </c>
      <c r="TUK247" s="29" t="e">
        <f t="shared" si="261"/>
        <v>#REF!</v>
      </c>
      <c r="TUL247" s="29" t="e">
        <f t="shared" si="261"/>
        <v>#REF!</v>
      </c>
      <c r="TUM247" s="29" t="e">
        <f t="shared" si="261"/>
        <v>#REF!</v>
      </c>
      <c r="TUN247" s="29" t="e">
        <f t="shared" si="261"/>
        <v>#REF!</v>
      </c>
      <c r="TUO247" s="29" t="e">
        <f t="shared" si="261"/>
        <v>#REF!</v>
      </c>
      <c r="TUP247" s="29" t="e">
        <f t="shared" si="261"/>
        <v>#REF!</v>
      </c>
      <c r="TUQ247" s="29" t="e">
        <f t="shared" si="261"/>
        <v>#REF!</v>
      </c>
      <c r="TUR247" s="29" t="e">
        <f t="shared" si="261"/>
        <v>#REF!</v>
      </c>
      <c r="TUS247" s="29" t="e">
        <f t="shared" si="261"/>
        <v>#REF!</v>
      </c>
      <c r="TUT247" s="29" t="e">
        <f t="shared" si="261"/>
        <v>#REF!</v>
      </c>
      <c r="TUU247" s="29" t="e">
        <f t="shared" si="261"/>
        <v>#REF!</v>
      </c>
      <c r="TUV247" s="29" t="e">
        <f t="shared" si="261"/>
        <v>#REF!</v>
      </c>
      <c r="TUW247" s="29" t="e">
        <f t="shared" si="261"/>
        <v>#REF!</v>
      </c>
      <c r="TUX247" s="29" t="e">
        <f t="shared" si="261"/>
        <v>#REF!</v>
      </c>
      <c r="TUY247" s="29" t="e">
        <f t="shared" si="261"/>
        <v>#REF!</v>
      </c>
      <c r="TUZ247" s="29" t="e">
        <f t="shared" si="261"/>
        <v>#REF!</v>
      </c>
      <c r="TVA247" s="29" t="e">
        <f t="shared" si="261"/>
        <v>#REF!</v>
      </c>
      <c r="TVB247" s="29" t="e">
        <f t="shared" si="261"/>
        <v>#REF!</v>
      </c>
      <c r="TVC247" s="29" t="e">
        <f t="shared" si="261"/>
        <v>#REF!</v>
      </c>
      <c r="TVD247" s="29" t="e">
        <f t="shared" si="261"/>
        <v>#REF!</v>
      </c>
      <c r="TVE247" s="29" t="e">
        <f t="shared" ref="TVE247:TXP247" si="262">TVI247&amp;TVJ247</f>
        <v>#REF!</v>
      </c>
      <c r="TVF247" s="29" t="e">
        <f t="shared" si="262"/>
        <v>#REF!</v>
      </c>
      <c r="TVG247" s="29" t="e">
        <f t="shared" si="262"/>
        <v>#REF!</v>
      </c>
      <c r="TVH247" s="29" t="e">
        <f t="shared" si="262"/>
        <v>#REF!</v>
      </c>
      <c r="TVI247" s="29" t="e">
        <f t="shared" si="262"/>
        <v>#REF!</v>
      </c>
      <c r="TVJ247" s="29" t="e">
        <f t="shared" si="262"/>
        <v>#REF!</v>
      </c>
      <c r="TVK247" s="29" t="e">
        <f t="shared" si="262"/>
        <v>#REF!</v>
      </c>
      <c r="TVL247" s="29" t="e">
        <f t="shared" si="262"/>
        <v>#REF!</v>
      </c>
      <c r="TVM247" s="29" t="e">
        <f t="shared" si="262"/>
        <v>#REF!</v>
      </c>
      <c r="TVN247" s="29" t="e">
        <f t="shared" si="262"/>
        <v>#REF!</v>
      </c>
      <c r="TVO247" s="29" t="e">
        <f t="shared" si="262"/>
        <v>#REF!</v>
      </c>
      <c r="TVP247" s="29" t="e">
        <f t="shared" si="262"/>
        <v>#REF!</v>
      </c>
      <c r="TVQ247" s="29" t="e">
        <f t="shared" si="262"/>
        <v>#REF!</v>
      </c>
      <c r="TVR247" s="29" t="e">
        <f t="shared" si="262"/>
        <v>#REF!</v>
      </c>
      <c r="TVS247" s="29" t="e">
        <f t="shared" si="262"/>
        <v>#REF!</v>
      </c>
      <c r="TVT247" s="29" t="e">
        <f t="shared" si="262"/>
        <v>#REF!</v>
      </c>
      <c r="TVU247" s="29" t="e">
        <f t="shared" si="262"/>
        <v>#REF!</v>
      </c>
      <c r="TVV247" s="29" t="e">
        <f t="shared" si="262"/>
        <v>#REF!</v>
      </c>
      <c r="TVW247" s="29" t="e">
        <f t="shared" si="262"/>
        <v>#REF!</v>
      </c>
      <c r="TVX247" s="29" t="e">
        <f t="shared" si="262"/>
        <v>#REF!</v>
      </c>
      <c r="TVY247" s="29" t="e">
        <f t="shared" si="262"/>
        <v>#REF!</v>
      </c>
      <c r="TVZ247" s="29" t="e">
        <f t="shared" si="262"/>
        <v>#REF!</v>
      </c>
      <c r="TWA247" s="29" t="e">
        <f t="shared" si="262"/>
        <v>#REF!</v>
      </c>
      <c r="TWB247" s="29" t="e">
        <f t="shared" si="262"/>
        <v>#REF!</v>
      </c>
      <c r="TWC247" s="29" t="e">
        <f t="shared" si="262"/>
        <v>#REF!</v>
      </c>
      <c r="TWD247" s="29" t="e">
        <f t="shared" si="262"/>
        <v>#REF!</v>
      </c>
      <c r="TWE247" s="29" t="e">
        <f t="shared" si="262"/>
        <v>#REF!</v>
      </c>
      <c r="TWF247" s="29" t="e">
        <f t="shared" si="262"/>
        <v>#REF!</v>
      </c>
      <c r="TWG247" s="29" t="e">
        <f t="shared" si="262"/>
        <v>#REF!</v>
      </c>
      <c r="TWH247" s="29" t="e">
        <f t="shared" si="262"/>
        <v>#REF!</v>
      </c>
      <c r="TWI247" s="29" t="e">
        <f t="shared" si="262"/>
        <v>#REF!</v>
      </c>
      <c r="TWJ247" s="29" t="e">
        <f t="shared" si="262"/>
        <v>#REF!</v>
      </c>
      <c r="TWK247" s="29" t="e">
        <f t="shared" si="262"/>
        <v>#REF!</v>
      </c>
      <c r="TWL247" s="29" t="e">
        <f t="shared" si="262"/>
        <v>#REF!</v>
      </c>
      <c r="TWM247" s="29" t="e">
        <f t="shared" si="262"/>
        <v>#REF!</v>
      </c>
      <c r="TWN247" s="29" t="e">
        <f t="shared" si="262"/>
        <v>#REF!</v>
      </c>
      <c r="TWO247" s="29" t="e">
        <f t="shared" si="262"/>
        <v>#REF!</v>
      </c>
      <c r="TWP247" s="29" t="e">
        <f t="shared" si="262"/>
        <v>#REF!</v>
      </c>
      <c r="TWQ247" s="29" t="e">
        <f t="shared" si="262"/>
        <v>#REF!</v>
      </c>
      <c r="TWR247" s="29" t="e">
        <f t="shared" si="262"/>
        <v>#REF!</v>
      </c>
      <c r="TWS247" s="29" t="e">
        <f t="shared" si="262"/>
        <v>#REF!</v>
      </c>
      <c r="TWT247" s="29" t="e">
        <f t="shared" si="262"/>
        <v>#REF!</v>
      </c>
      <c r="TWU247" s="29" t="e">
        <f t="shared" si="262"/>
        <v>#REF!</v>
      </c>
      <c r="TWV247" s="29" t="e">
        <f t="shared" si="262"/>
        <v>#REF!</v>
      </c>
      <c r="TWW247" s="29" t="e">
        <f t="shared" si="262"/>
        <v>#REF!</v>
      </c>
      <c r="TWX247" s="29" t="e">
        <f t="shared" si="262"/>
        <v>#REF!</v>
      </c>
      <c r="TWY247" s="29" t="e">
        <f t="shared" si="262"/>
        <v>#REF!</v>
      </c>
      <c r="TWZ247" s="29" t="e">
        <f t="shared" si="262"/>
        <v>#REF!</v>
      </c>
      <c r="TXA247" s="29" t="e">
        <f t="shared" si="262"/>
        <v>#REF!</v>
      </c>
      <c r="TXB247" s="29" t="e">
        <f t="shared" si="262"/>
        <v>#REF!</v>
      </c>
      <c r="TXC247" s="29" t="e">
        <f t="shared" si="262"/>
        <v>#REF!</v>
      </c>
      <c r="TXD247" s="29" t="e">
        <f t="shared" si="262"/>
        <v>#REF!</v>
      </c>
      <c r="TXE247" s="29" t="e">
        <f t="shared" si="262"/>
        <v>#REF!</v>
      </c>
      <c r="TXF247" s="29" t="e">
        <f t="shared" si="262"/>
        <v>#REF!</v>
      </c>
      <c r="TXG247" s="29" t="e">
        <f t="shared" si="262"/>
        <v>#REF!</v>
      </c>
      <c r="TXH247" s="29" t="e">
        <f t="shared" si="262"/>
        <v>#REF!</v>
      </c>
      <c r="TXI247" s="29" t="e">
        <f t="shared" si="262"/>
        <v>#REF!</v>
      </c>
      <c r="TXJ247" s="29" t="e">
        <f t="shared" si="262"/>
        <v>#REF!</v>
      </c>
      <c r="TXK247" s="29" t="e">
        <f t="shared" si="262"/>
        <v>#REF!</v>
      </c>
      <c r="TXL247" s="29" t="e">
        <f t="shared" si="262"/>
        <v>#REF!</v>
      </c>
      <c r="TXM247" s="29" t="e">
        <f t="shared" si="262"/>
        <v>#REF!</v>
      </c>
      <c r="TXN247" s="29" t="e">
        <f t="shared" si="262"/>
        <v>#REF!</v>
      </c>
      <c r="TXO247" s="29" t="e">
        <f t="shared" si="262"/>
        <v>#REF!</v>
      </c>
      <c r="TXP247" s="29" t="e">
        <f t="shared" si="262"/>
        <v>#REF!</v>
      </c>
      <c r="TXQ247" s="29" t="e">
        <f t="shared" ref="TXQ247:UAB247" si="263">TXU247&amp;TXV247</f>
        <v>#REF!</v>
      </c>
      <c r="TXR247" s="29" t="e">
        <f t="shared" si="263"/>
        <v>#REF!</v>
      </c>
      <c r="TXS247" s="29" t="e">
        <f t="shared" si="263"/>
        <v>#REF!</v>
      </c>
      <c r="TXT247" s="29" t="e">
        <f t="shared" si="263"/>
        <v>#REF!</v>
      </c>
      <c r="TXU247" s="29" t="e">
        <f t="shared" si="263"/>
        <v>#REF!</v>
      </c>
      <c r="TXV247" s="29" t="e">
        <f t="shared" si="263"/>
        <v>#REF!</v>
      </c>
      <c r="TXW247" s="29" t="e">
        <f t="shared" si="263"/>
        <v>#REF!</v>
      </c>
      <c r="TXX247" s="29" t="e">
        <f t="shared" si="263"/>
        <v>#REF!</v>
      </c>
      <c r="TXY247" s="29" t="e">
        <f t="shared" si="263"/>
        <v>#REF!</v>
      </c>
      <c r="TXZ247" s="29" t="e">
        <f t="shared" si="263"/>
        <v>#REF!</v>
      </c>
      <c r="TYA247" s="29" t="e">
        <f t="shared" si="263"/>
        <v>#REF!</v>
      </c>
      <c r="TYB247" s="29" t="e">
        <f t="shared" si="263"/>
        <v>#REF!</v>
      </c>
      <c r="TYC247" s="29" t="e">
        <f t="shared" si="263"/>
        <v>#REF!</v>
      </c>
      <c r="TYD247" s="29" t="e">
        <f t="shared" si="263"/>
        <v>#REF!</v>
      </c>
      <c r="TYE247" s="29" t="e">
        <f t="shared" si="263"/>
        <v>#REF!</v>
      </c>
      <c r="TYF247" s="29" t="e">
        <f t="shared" si="263"/>
        <v>#REF!</v>
      </c>
      <c r="TYG247" s="29" t="e">
        <f t="shared" si="263"/>
        <v>#REF!</v>
      </c>
      <c r="TYH247" s="29" t="e">
        <f t="shared" si="263"/>
        <v>#REF!</v>
      </c>
      <c r="TYI247" s="29" t="e">
        <f t="shared" si="263"/>
        <v>#REF!</v>
      </c>
      <c r="TYJ247" s="29" t="e">
        <f t="shared" si="263"/>
        <v>#REF!</v>
      </c>
      <c r="TYK247" s="29" t="e">
        <f t="shared" si="263"/>
        <v>#REF!</v>
      </c>
      <c r="TYL247" s="29" t="e">
        <f t="shared" si="263"/>
        <v>#REF!</v>
      </c>
      <c r="TYM247" s="29" t="e">
        <f t="shared" si="263"/>
        <v>#REF!</v>
      </c>
      <c r="TYN247" s="29" t="e">
        <f t="shared" si="263"/>
        <v>#REF!</v>
      </c>
      <c r="TYO247" s="29" t="e">
        <f t="shared" si="263"/>
        <v>#REF!</v>
      </c>
      <c r="TYP247" s="29" t="e">
        <f t="shared" si="263"/>
        <v>#REF!</v>
      </c>
      <c r="TYQ247" s="29" t="e">
        <f t="shared" si="263"/>
        <v>#REF!</v>
      </c>
      <c r="TYR247" s="29" t="e">
        <f t="shared" si="263"/>
        <v>#REF!</v>
      </c>
      <c r="TYS247" s="29" t="e">
        <f t="shared" si="263"/>
        <v>#REF!</v>
      </c>
      <c r="TYT247" s="29" t="e">
        <f t="shared" si="263"/>
        <v>#REF!</v>
      </c>
      <c r="TYU247" s="29" t="e">
        <f t="shared" si="263"/>
        <v>#REF!</v>
      </c>
      <c r="TYV247" s="29" t="e">
        <f t="shared" si="263"/>
        <v>#REF!</v>
      </c>
      <c r="TYW247" s="29" t="e">
        <f t="shared" si="263"/>
        <v>#REF!</v>
      </c>
      <c r="TYX247" s="29" t="e">
        <f t="shared" si="263"/>
        <v>#REF!</v>
      </c>
      <c r="TYY247" s="29" t="e">
        <f t="shared" si="263"/>
        <v>#REF!</v>
      </c>
      <c r="TYZ247" s="29" t="e">
        <f t="shared" si="263"/>
        <v>#REF!</v>
      </c>
      <c r="TZA247" s="29" t="e">
        <f t="shared" si="263"/>
        <v>#REF!</v>
      </c>
      <c r="TZB247" s="29" t="e">
        <f t="shared" si="263"/>
        <v>#REF!</v>
      </c>
      <c r="TZC247" s="29" t="e">
        <f t="shared" si="263"/>
        <v>#REF!</v>
      </c>
      <c r="TZD247" s="29" t="e">
        <f t="shared" si="263"/>
        <v>#REF!</v>
      </c>
      <c r="TZE247" s="29" t="e">
        <f t="shared" si="263"/>
        <v>#REF!</v>
      </c>
      <c r="TZF247" s="29" t="e">
        <f t="shared" si="263"/>
        <v>#REF!</v>
      </c>
      <c r="TZG247" s="29" t="e">
        <f t="shared" si="263"/>
        <v>#REF!</v>
      </c>
      <c r="TZH247" s="29" t="e">
        <f t="shared" si="263"/>
        <v>#REF!</v>
      </c>
      <c r="TZI247" s="29" t="e">
        <f t="shared" si="263"/>
        <v>#REF!</v>
      </c>
      <c r="TZJ247" s="29" t="e">
        <f t="shared" si="263"/>
        <v>#REF!</v>
      </c>
      <c r="TZK247" s="29" t="e">
        <f t="shared" si="263"/>
        <v>#REF!</v>
      </c>
      <c r="TZL247" s="29" t="e">
        <f t="shared" si="263"/>
        <v>#REF!</v>
      </c>
      <c r="TZM247" s="29" t="e">
        <f t="shared" si="263"/>
        <v>#REF!</v>
      </c>
      <c r="TZN247" s="29" t="e">
        <f t="shared" si="263"/>
        <v>#REF!</v>
      </c>
      <c r="TZO247" s="29" t="e">
        <f t="shared" si="263"/>
        <v>#REF!</v>
      </c>
      <c r="TZP247" s="29" t="e">
        <f t="shared" si="263"/>
        <v>#REF!</v>
      </c>
      <c r="TZQ247" s="29" t="e">
        <f t="shared" si="263"/>
        <v>#REF!</v>
      </c>
      <c r="TZR247" s="29" t="e">
        <f t="shared" si="263"/>
        <v>#REF!</v>
      </c>
      <c r="TZS247" s="29" t="e">
        <f t="shared" si="263"/>
        <v>#REF!</v>
      </c>
      <c r="TZT247" s="29" t="e">
        <f t="shared" si="263"/>
        <v>#REF!</v>
      </c>
      <c r="TZU247" s="29" t="e">
        <f t="shared" si="263"/>
        <v>#REF!</v>
      </c>
      <c r="TZV247" s="29" t="e">
        <f t="shared" si="263"/>
        <v>#REF!</v>
      </c>
      <c r="TZW247" s="29" t="e">
        <f t="shared" si="263"/>
        <v>#REF!</v>
      </c>
      <c r="TZX247" s="29" t="e">
        <f t="shared" si="263"/>
        <v>#REF!</v>
      </c>
      <c r="TZY247" s="29" t="e">
        <f t="shared" si="263"/>
        <v>#REF!</v>
      </c>
      <c r="TZZ247" s="29" t="e">
        <f t="shared" si="263"/>
        <v>#REF!</v>
      </c>
      <c r="UAA247" s="29" t="e">
        <f t="shared" si="263"/>
        <v>#REF!</v>
      </c>
      <c r="UAB247" s="29" t="e">
        <f t="shared" si="263"/>
        <v>#REF!</v>
      </c>
      <c r="UAC247" s="29" t="e">
        <f t="shared" ref="UAC247:UCN247" si="264">UAG247&amp;UAH247</f>
        <v>#REF!</v>
      </c>
      <c r="UAD247" s="29" t="e">
        <f t="shared" si="264"/>
        <v>#REF!</v>
      </c>
      <c r="UAE247" s="29" t="e">
        <f t="shared" si="264"/>
        <v>#REF!</v>
      </c>
      <c r="UAF247" s="29" t="e">
        <f t="shared" si="264"/>
        <v>#REF!</v>
      </c>
      <c r="UAG247" s="29" t="e">
        <f t="shared" si="264"/>
        <v>#REF!</v>
      </c>
      <c r="UAH247" s="29" t="e">
        <f t="shared" si="264"/>
        <v>#REF!</v>
      </c>
      <c r="UAI247" s="29" t="e">
        <f t="shared" si="264"/>
        <v>#REF!</v>
      </c>
      <c r="UAJ247" s="29" t="e">
        <f t="shared" si="264"/>
        <v>#REF!</v>
      </c>
      <c r="UAK247" s="29" t="e">
        <f t="shared" si="264"/>
        <v>#REF!</v>
      </c>
      <c r="UAL247" s="29" t="e">
        <f t="shared" si="264"/>
        <v>#REF!</v>
      </c>
      <c r="UAM247" s="29" t="e">
        <f t="shared" si="264"/>
        <v>#REF!</v>
      </c>
      <c r="UAN247" s="29" t="e">
        <f t="shared" si="264"/>
        <v>#REF!</v>
      </c>
      <c r="UAO247" s="29" t="e">
        <f t="shared" si="264"/>
        <v>#REF!</v>
      </c>
      <c r="UAP247" s="29" t="e">
        <f t="shared" si="264"/>
        <v>#REF!</v>
      </c>
      <c r="UAQ247" s="29" t="e">
        <f t="shared" si="264"/>
        <v>#REF!</v>
      </c>
      <c r="UAR247" s="29" t="e">
        <f t="shared" si="264"/>
        <v>#REF!</v>
      </c>
      <c r="UAS247" s="29" t="e">
        <f t="shared" si="264"/>
        <v>#REF!</v>
      </c>
      <c r="UAT247" s="29" t="e">
        <f t="shared" si="264"/>
        <v>#REF!</v>
      </c>
      <c r="UAU247" s="29" t="e">
        <f t="shared" si="264"/>
        <v>#REF!</v>
      </c>
      <c r="UAV247" s="29" t="e">
        <f t="shared" si="264"/>
        <v>#REF!</v>
      </c>
      <c r="UAW247" s="29" t="e">
        <f t="shared" si="264"/>
        <v>#REF!</v>
      </c>
      <c r="UAX247" s="29" t="e">
        <f t="shared" si="264"/>
        <v>#REF!</v>
      </c>
      <c r="UAY247" s="29" t="e">
        <f t="shared" si="264"/>
        <v>#REF!</v>
      </c>
      <c r="UAZ247" s="29" t="e">
        <f t="shared" si="264"/>
        <v>#REF!</v>
      </c>
      <c r="UBA247" s="29" t="e">
        <f t="shared" si="264"/>
        <v>#REF!</v>
      </c>
      <c r="UBB247" s="29" t="e">
        <f t="shared" si="264"/>
        <v>#REF!</v>
      </c>
      <c r="UBC247" s="29" t="e">
        <f t="shared" si="264"/>
        <v>#REF!</v>
      </c>
      <c r="UBD247" s="29" t="e">
        <f t="shared" si="264"/>
        <v>#REF!</v>
      </c>
      <c r="UBE247" s="29" t="e">
        <f t="shared" si="264"/>
        <v>#REF!</v>
      </c>
      <c r="UBF247" s="29" t="e">
        <f t="shared" si="264"/>
        <v>#REF!</v>
      </c>
      <c r="UBG247" s="29" t="e">
        <f t="shared" si="264"/>
        <v>#REF!</v>
      </c>
      <c r="UBH247" s="29" t="e">
        <f t="shared" si="264"/>
        <v>#REF!</v>
      </c>
      <c r="UBI247" s="29" t="e">
        <f t="shared" si="264"/>
        <v>#REF!</v>
      </c>
      <c r="UBJ247" s="29" t="e">
        <f t="shared" si="264"/>
        <v>#REF!</v>
      </c>
      <c r="UBK247" s="29" t="e">
        <f t="shared" si="264"/>
        <v>#REF!</v>
      </c>
      <c r="UBL247" s="29" t="e">
        <f t="shared" si="264"/>
        <v>#REF!</v>
      </c>
      <c r="UBM247" s="29" t="e">
        <f t="shared" si="264"/>
        <v>#REF!</v>
      </c>
      <c r="UBN247" s="29" t="e">
        <f t="shared" si="264"/>
        <v>#REF!</v>
      </c>
      <c r="UBO247" s="29" t="e">
        <f t="shared" si="264"/>
        <v>#REF!</v>
      </c>
      <c r="UBP247" s="29" t="e">
        <f t="shared" si="264"/>
        <v>#REF!</v>
      </c>
      <c r="UBQ247" s="29" t="e">
        <f t="shared" si="264"/>
        <v>#REF!</v>
      </c>
      <c r="UBR247" s="29" t="e">
        <f t="shared" si="264"/>
        <v>#REF!</v>
      </c>
      <c r="UBS247" s="29" t="e">
        <f t="shared" si="264"/>
        <v>#REF!</v>
      </c>
      <c r="UBT247" s="29" t="e">
        <f t="shared" si="264"/>
        <v>#REF!</v>
      </c>
      <c r="UBU247" s="29" t="e">
        <f t="shared" si="264"/>
        <v>#REF!</v>
      </c>
      <c r="UBV247" s="29" t="e">
        <f t="shared" si="264"/>
        <v>#REF!</v>
      </c>
      <c r="UBW247" s="29" t="e">
        <f t="shared" si="264"/>
        <v>#REF!</v>
      </c>
      <c r="UBX247" s="29" t="e">
        <f t="shared" si="264"/>
        <v>#REF!</v>
      </c>
      <c r="UBY247" s="29" t="e">
        <f t="shared" si="264"/>
        <v>#REF!</v>
      </c>
      <c r="UBZ247" s="29" t="e">
        <f t="shared" si="264"/>
        <v>#REF!</v>
      </c>
      <c r="UCA247" s="29" t="e">
        <f t="shared" si="264"/>
        <v>#REF!</v>
      </c>
      <c r="UCB247" s="29" t="e">
        <f t="shared" si="264"/>
        <v>#REF!</v>
      </c>
      <c r="UCC247" s="29" t="e">
        <f t="shared" si="264"/>
        <v>#REF!</v>
      </c>
      <c r="UCD247" s="29" t="e">
        <f t="shared" si="264"/>
        <v>#REF!</v>
      </c>
      <c r="UCE247" s="29" t="e">
        <f t="shared" si="264"/>
        <v>#REF!</v>
      </c>
      <c r="UCF247" s="29" t="e">
        <f t="shared" si="264"/>
        <v>#REF!</v>
      </c>
      <c r="UCG247" s="29" t="e">
        <f t="shared" si="264"/>
        <v>#REF!</v>
      </c>
      <c r="UCH247" s="29" t="e">
        <f t="shared" si="264"/>
        <v>#REF!</v>
      </c>
      <c r="UCI247" s="29" t="e">
        <f t="shared" si="264"/>
        <v>#REF!</v>
      </c>
      <c r="UCJ247" s="29" t="e">
        <f t="shared" si="264"/>
        <v>#REF!</v>
      </c>
      <c r="UCK247" s="29" t="e">
        <f t="shared" si="264"/>
        <v>#REF!</v>
      </c>
      <c r="UCL247" s="29" t="e">
        <f t="shared" si="264"/>
        <v>#REF!</v>
      </c>
      <c r="UCM247" s="29" t="e">
        <f t="shared" si="264"/>
        <v>#REF!</v>
      </c>
      <c r="UCN247" s="29" t="e">
        <f t="shared" si="264"/>
        <v>#REF!</v>
      </c>
      <c r="UCO247" s="29" t="e">
        <f t="shared" ref="UCO247:UEZ247" si="265">UCS247&amp;UCT247</f>
        <v>#REF!</v>
      </c>
      <c r="UCP247" s="29" t="e">
        <f t="shared" si="265"/>
        <v>#REF!</v>
      </c>
      <c r="UCQ247" s="29" t="e">
        <f t="shared" si="265"/>
        <v>#REF!</v>
      </c>
      <c r="UCR247" s="29" t="e">
        <f t="shared" si="265"/>
        <v>#REF!</v>
      </c>
      <c r="UCS247" s="29" t="e">
        <f t="shared" si="265"/>
        <v>#REF!</v>
      </c>
      <c r="UCT247" s="29" t="e">
        <f t="shared" si="265"/>
        <v>#REF!</v>
      </c>
      <c r="UCU247" s="29" t="e">
        <f t="shared" si="265"/>
        <v>#REF!</v>
      </c>
      <c r="UCV247" s="29" t="e">
        <f t="shared" si="265"/>
        <v>#REF!</v>
      </c>
      <c r="UCW247" s="29" t="e">
        <f t="shared" si="265"/>
        <v>#REF!</v>
      </c>
      <c r="UCX247" s="29" t="e">
        <f t="shared" si="265"/>
        <v>#REF!</v>
      </c>
      <c r="UCY247" s="29" t="e">
        <f t="shared" si="265"/>
        <v>#REF!</v>
      </c>
      <c r="UCZ247" s="29" t="e">
        <f t="shared" si="265"/>
        <v>#REF!</v>
      </c>
      <c r="UDA247" s="29" t="e">
        <f t="shared" si="265"/>
        <v>#REF!</v>
      </c>
      <c r="UDB247" s="29" t="e">
        <f t="shared" si="265"/>
        <v>#REF!</v>
      </c>
      <c r="UDC247" s="29" t="e">
        <f t="shared" si="265"/>
        <v>#REF!</v>
      </c>
      <c r="UDD247" s="29" t="e">
        <f t="shared" si="265"/>
        <v>#REF!</v>
      </c>
      <c r="UDE247" s="29" t="e">
        <f t="shared" si="265"/>
        <v>#REF!</v>
      </c>
      <c r="UDF247" s="29" t="e">
        <f t="shared" si="265"/>
        <v>#REF!</v>
      </c>
      <c r="UDG247" s="29" t="e">
        <f t="shared" si="265"/>
        <v>#REF!</v>
      </c>
      <c r="UDH247" s="29" t="e">
        <f t="shared" si="265"/>
        <v>#REF!</v>
      </c>
      <c r="UDI247" s="29" t="e">
        <f t="shared" si="265"/>
        <v>#REF!</v>
      </c>
      <c r="UDJ247" s="29" t="e">
        <f t="shared" si="265"/>
        <v>#REF!</v>
      </c>
      <c r="UDK247" s="29" t="e">
        <f t="shared" si="265"/>
        <v>#REF!</v>
      </c>
      <c r="UDL247" s="29" t="e">
        <f t="shared" si="265"/>
        <v>#REF!</v>
      </c>
      <c r="UDM247" s="29" t="e">
        <f t="shared" si="265"/>
        <v>#REF!</v>
      </c>
      <c r="UDN247" s="29" t="e">
        <f t="shared" si="265"/>
        <v>#REF!</v>
      </c>
      <c r="UDO247" s="29" t="e">
        <f t="shared" si="265"/>
        <v>#REF!</v>
      </c>
      <c r="UDP247" s="29" t="e">
        <f t="shared" si="265"/>
        <v>#REF!</v>
      </c>
      <c r="UDQ247" s="29" t="e">
        <f t="shared" si="265"/>
        <v>#REF!</v>
      </c>
      <c r="UDR247" s="29" t="e">
        <f t="shared" si="265"/>
        <v>#REF!</v>
      </c>
      <c r="UDS247" s="29" t="e">
        <f t="shared" si="265"/>
        <v>#REF!</v>
      </c>
      <c r="UDT247" s="29" t="e">
        <f t="shared" si="265"/>
        <v>#REF!</v>
      </c>
      <c r="UDU247" s="29" t="e">
        <f t="shared" si="265"/>
        <v>#REF!</v>
      </c>
      <c r="UDV247" s="29" t="e">
        <f t="shared" si="265"/>
        <v>#REF!</v>
      </c>
      <c r="UDW247" s="29" t="e">
        <f t="shared" si="265"/>
        <v>#REF!</v>
      </c>
      <c r="UDX247" s="29" t="e">
        <f t="shared" si="265"/>
        <v>#REF!</v>
      </c>
      <c r="UDY247" s="29" t="e">
        <f t="shared" si="265"/>
        <v>#REF!</v>
      </c>
      <c r="UDZ247" s="29" t="e">
        <f t="shared" si="265"/>
        <v>#REF!</v>
      </c>
      <c r="UEA247" s="29" t="e">
        <f t="shared" si="265"/>
        <v>#REF!</v>
      </c>
      <c r="UEB247" s="29" t="e">
        <f t="shared" si="265"/>
        <v>#REF!</v>
      </c>
      <c r="UEC247" s="29" t="e">
        <f t="shared" si="265"/>
        <v>#REF!</v>
      </c>
      <c r="UED247" s="29" t="e">
        <f t="shared" si="265"/>
        <v>#REF!</v>
      </c>
      <c r="UEE247" s="29" t="e">
        <f t="shared" si="265"/>
        <v>#REF!</v>
      </c>
      <c r="UEF247" s="29" t="e">
        <f t="shared" si="265"/>
        <v>#REF!</v>
      </c>
      <c r="UEG247" s="29" t="e">
        <f t="shared" si="265"/>
        <v>#REF!</v>
      </c>
      <c r="UEH247" s="29" t="e">
        <f t="shared" si="265"/>
        <v>#REF!</v>
      </c>
      <c r="UEI247" s="29" t="e">
        <f t="shared" si="265"/>
        <v>#REF!</v>
      </c>
      <c r="UEJ247" s="29" t="e">
        <f t="shared" si="265"/>
        <v>#REF!</v>
      </c>
      <c r="UEK247" s="29" t="e">
        <f t="shared" si="265"/>
        <v>#REF!</v>
      </c>
      <c r="UEL247" s="29" t="e">
        <f t="shared" si="265"/>
        <v>#REF!</v>
      </c>
      <c r="UEM247" s="29" t="e">
        <f t="shared" si="265"/>
        <v>#REF!</v>
      </c>
      <c r="UEN247" s="29" t="e">
        <f t="shared" si="265"/>
        <v>#REF!</v>
      </c>
      <c r="UEO247" s="29" t="e">
        <f t="shared" si="265"/>
        <v>#REF!</v>
      </c>
      <c r="UEP247" s="29" t="e">
        <f t="shared" si="265"/>
        <v>#REF!</v>
      </c>
      <c r="UEQ247" s="29" t="e">
        <f t="shared" si="265"/>
        <v>#REF!</v>
      </c>
      <c r="UER247" s="29" t="e">
        <f t="shared" si="265"/>
        <v>#REF!</v>
      </c>
      <c r="UES247" s="29" t="e">
        <f t="shared" si="265"/>
        <v>#REF!</v>
      </c>
      <c r="UET247" s="29" t="e">
        <f t="shared" si="265"/>
        <v>#REF!</v>
      </c>
      <c r="UEU247" s="29" t="e">
        <f t="shared" si="265"/>
        <v>#REF!</v>
      </c>
      <c r="UEV247" s="29" t="e">
        <f t="shared" si="265"/>
        <v>#REF!</v>
      </c>
      <c r="UEW247" s="29" t="e">
        <f t="shared" si="265"/>
        <v>#REF!</v>
      </c>
      <c r="UEX247" s="29" t="e">
        <f t="shared" si="265"/>
        <v>#REF!</v>
      </c>
      <c r="UEY247" s="29" t="e">
        <f t="shared" si="265"/>
        <v>#REF!</v>
      </c>
      <c r="UEZ247" s="29" t="e">
        <f t="shared" si="265"/>
        <v>#REF!</v>
      </c>
      <c r="UFA247" s="29" t="e">
        <f t="shared" ref="UFA247:UHL247" si="266">UFE247&amp;UFF247</f>
        <v>#REF!</v>
      </c>
      <c r="UFB247" s="29" t="e">
        <f t="shared" si="266"/>
        <v>#REF!</v>
      </c>
      <c r="UFC247" s="29" t="e">
        <f t="shared" si="266"/>
        <v>#REF!</v>
      </c>
      <c r="UFD247" s="29" t="e">
        <f t="shared" si="266"/>
        <v>#REF!</v>
      </c>
      <c r="UFE247" s="29" t="e">
        <f t="shared" si="266"/>
        <v>#REF!</v>
      </c>
      <c r="UFF247" s="29" t="e">
        <f t="shared" si="266"/>
        <v>#REF!</v>
      </c>
      <c r="UFG247" s="29" t="e">
        <f t="shared" si="266"/>
        <v>#REF!</v>
      </c>
      <c r="UFH247" s="29" t="e">
        <f t="shared" si="266"/>
        <v>#REF!</v>
      </c>
      <c r="UFI247" s="29" t="e">
        <f t="shared" si="266"/>
        <v>#REF!</v>
      </c>
      <c r="UFJ247" s="29" t="e">
        <f t="shared" si="266"/>
        <v>#REF!</v>
      </c>
      <c r="UFK247" s="29" t="e">
        <f t="shared" si="266"/>
        <v>#REF!</v>
      </c>
      <c r="UFL247" s="29" t="e">
        <f t="shared" si="266"/>
        <v>#REF!</v>
      </c>
      <c r="UFM247" s="29" t="e">
        <f t="shared" si="266"/>
        <v>#REF!</v>
      </c>
      <c r="UFN247" s="29" t="e">
        <f t="shared" si="266"/>
        <v>#REF!</v>
      </c>
      <c r="UFO247" s="29" t="e">
        <f t="shared" si="266"/>
        <v>#REF!</v>
      </c>
      <c r="UFP247" s="29" t="e">
        <f t="shared" si="266"/>
        <v>#REF!</v>
      </c>
      <c r="UFQ247" s="29" t="e">
        <f t="shared" si="266"/>
        <v>#REF!</v>
      </c>
      <c r="UFR247" s="29" t="e">
        <f t="shared" si="266"/>
        <v>#REF!</v>
      </c>
      <c r="UFS247" s="29" t="e">
        <f t="shared" si="266"/>
        <v>#REF!</v>
      </c>
      <c r="UFT247" s="29" t="e">
        <f t="shared" si="266"/>
        <v>#REF!</v>
      </c>
      <c r="UFU247" s="29" t="e">
        <f t="shared" si="266"/>
        <v>#REF!</v>
      </c>
      <c r="UFV247" s="29" t="e">
        <f t="shared" si="266"/>
        <v>#REF!</v>
      </c>
      <c r="UFW247" s="29" t="e">
        <f t="shared" si="266"/>
        <v>#REF!</v>
      </c>
      <c r="UFX247" s="29" t="e">
        <f t="shared" si="266"/>
        <v>#REF!</v>
      </c>
      <c r="UFY247" s="29" t="e">
        <f t="shared" si="266"/>
        <v>#REF!</v>
      </c>
      <c r="UFZ247" s="29" t="e">
        <f t="shared" si="266"/>
        <v>#REF!</v>
      </c>
      <c r="UGA247" s="29" t="e">
        <f t="shared" si="266"/>
        <v>#REF!</v>
      </c>
      <c r="UGB247" s="29" t="e">
        <f t="shared" si="266"/>
        <v>#REF!</v>
      </c>
      <c r="UGC247" s="29" t="e">
        <f t="shared" si="266"/>
        <v>#REF!</v>
      </c>
      <c r="UGD247" s="29" t="e">
        <f t="shared" si="266"/>
        <v>#REF!</v>
      </c>
      <c r="UGE247" s="29" t="e">
        <f t="shared" si="266"/>
        <v>#REF!</v>
      </c>
      <c r="UGF247" s="29" t="e">
        <f t="shared" si="266"/>
        <v>#REF!</v>
      </c>
      <c r="UGG247" s="29" t="e">
        <f t="shared" si="266"/>
        <v>#REF!</v>
      </c>
      <c r="UGH247" s="29" t="e">
        <f t="shared" si="266"/>
        <v>#REF!</v>
      </c>
      <c r="UGI247" s="29" t="e">
        <f t="shared" si="266"/>
        <v>#REF!</v>
      </c>
      <c r="UGJ247" s="29" t="e">
        <f t="shared" si="266"/>
        <v>#REF!</v>
      </c>
      <c r="UGK247" s="29" t="e">
        <f t="shared" si="266"/>
        <v>#REF!</v>
      </c>
      <c r="UGL247" s="29" t="e">
        <f t="shared" si="266"/>
        <v>#REF!</v>
      </c>
      <c r="UGM247" s="29" t="e">
        <f t="shared" si="266"/>
        <v>#REF!</v>
      </c>
      <c r="UGN247" s="29" t="e">
        <f t="shared" si="266"/>
        <v>#REF!</v>
      </c>
      <c r="UGO247" s="29" t="e">
        <f t="shared" si="266"/>
        <v>#REF!</v>
      </c>
      <c r="UGP247" s="29" t="e">
        <f t="shared" si="266"/>
        <v>#REF!</v>
      </c>
      <c r="UGQ247" s="29" t="e">
        <f t="shared" si="266"/>
        <v>#REF!</v>
      </c>
      <c r="UGR247" s="29" t="e">
        <f t="shared" si="266"/>
        <v>#REF!</v>
      </c>
      <c r="UGS247" s="29" t="e">
        <f t="shared" si="266"/>
        <v>#REF!</v>
      </c>
      <c r="UGT247" s="29" t="e">
        <f t="shared" si="266"/>
        <v>#REF!</v>
      </c>
      <c r="UGU247" s="29" t="e">
        <f t="shared" si="266"/>
        <v>#REF!</v>
      </c>
      <c r="UGV247" s="29" t="e">
        <f t="shared" si="266"/>
        <v>#REF!</v>
      </c>
      <c r="UGW247" s="29" t="e">
        <f t="shared" si="266"/>
        <v>#REF!</v>
      </c>
      <c r="UGX247" s="29" t="e">
        <f t="shared" si="266"/>
        <v>#REF!</v>
      </c>
      <c r="UGY247" s="29" t="e">
        <f t="shared" si="266"/>
        <v>#REF!</v>
      </c>
      <c r="UGZ247" s="29" t="e">
        <f t="shared" si="266"/>
        <v>#REF!</v>
      </c>
      <c r="UHA247" s="29" t="e">
        <f t="shared" si="266"/>
        <v>#REF!</v>
      </c>
      <c r="UHB247" s="29" t="e">
        <f t="shared" si="266"/>
        <v>#REF!</v>
      </c>
      <c r="UHC247" s="29" t="e">
        <f t="shared" si="266"/>
        <v>#REF!</v>
      </c>
      <c r="UHD247" s="29" t="e">
        <f t="shared" si="266"/>
        <v>#REF!</v>
      </c>
      <c r="UHE247" s="29" t="e">
        <f t="shared" si="266"/>
        <v>#REF!</v>
      </c>
      <c r="UHF247" s="29" t="e">
        <f t="shared" si="266"/>
        <v>#REF!</v>
      </c>
      <c r="UHG247" s="29" t="e">
        <f t="shared" si="266"/>
        <v>#REF!</v>
      </c>
      <c r="UHH247" s="29" t="e">
        <f t="shared" si="266"/>
        <v>#REF!</v>
      </c>
      <c r="UHI247" s="29" t="e">
        <f t="shared" si="266"/>
        <v>#REF!</v>
      </c>
      <c r="UHJ247" s="29" t="e">
        <f t="shared" si="266"/>
        <v>#REF!</v>
      </c>
      <c r="UHK247" s="29" t="e">
        <f t="shared" si="266"/>
        <v>#REF!</v>
      </c>
      <c r="UHL247" s="29" t="e">
        <f t="shared" si="266"/>
        <v>#REF!</v>
      </c>
      <c r="UHM247" s="29" t="e">
        <f t="shared" ref="UHM247:UJX247" si="267">UHQ247&amp;UHR247</f>
        <v>#REF!</v>
      </c>
      <c r="UHN247" s="29" t="e">
        <f t="shared" si="267"/>
        <v>#REF!</v>
      </c>
      <c r="UHO247" s="29" t="e">
        <f t="shared" si="267"/>
        <v>#REF!</v>
      </c>
      <c r="UHP247" s="29" t="e">
        <f t="shared" si="267"/>
        <v>#REF!</v>
      </c>
      <c r="UHQ247" s="29" t="e">
        <f t="shared" si="267"/>
        <v>#REF!</v>
      </c>
      <c r="UHR247" s="29" t="e">
        <f t="shared" si="267"/>
        <v>#REF!</v>
      </c>
      <c r="UHS247" s="29" t="e">
        <f t="shared" si="267"/>
        <v>#REF!</v>
      </c>
      <c r="UHT247" s="29" t="e">
        <f t="shared" si="267"/>
        <v>#REF!</v>
      </c>
      <c r="UHU247" s="29" t="e">
        <f t="shared" si="267"/>
        <v>#REF!</v>
      </c>
      <c r="UHV247" s="29" t="e">
        <f t="shared" si="267"/>
        <v>#REF!</v>
      </c>
      <c r="UHW247" s="29" t="e">
        <f t="shared" si="267"/>
        <v>#REF!</v>
      </c>
      <c r="UHX247" s="29" t="e">
        <f t="shared" si="267"/>
        <v>#REF!</v>
      </c>
      <c r="UHY247" s="29" t="e">
        <f t="shared" si="267"/>
        <v>#REF!</v>
      </c>
      <c r="UHZ247" s="29" t="e">
        <f t="shared" si="267"/>
        <v>#REF!</v>
      </c>
      <c r="UIA247" s="29" t="e">
        <f t="shared" si="267"/>
        <v>#REF!</v>
      </c>
      <c r="UIB247" s="29" t="e">
        <f t="shared" si="267"/>
        <v>#REF!</v>
      </c>
      <c r="UIC247" s="29" t="e">
        <f t="shared" si="267"/>
        <v>#REF!</v>
      </c>
      <c r="UID247" s="29" t="e">
        <f t="shared" si="267"/>
        <v>#REF!</v>
      </c>
      <c r="UIE247" s="29" t="e">
        <f t="shared" si="267"/>
        <v>#REF!</v>
      </c>
      <c r="UIF247" s="29" t="e">
        <f t="shared" si="267"/>
        <v>#REF!</v>
      </c>
      <c r="UIG247" s="29" t="e">
        <f t="shared" si="267"/>
        <v>#REF!</v>
      </c>
      <c r="UIH247" s="29" t="e">
        <f t="shared" si="267"/>
        <v>#REF!</v>
      </c>
      <c r="UII247" s="29" t="e">
        <f t="shared" si="267"/>
        <v>#REF!</v>
      </c>
      <c r="UIJ247" s="29" t="e">
        <f t="shared" si="267"/>
        <v>#REF!</v>
      </c>
      <c r="UIK247" s="29" t="e">
        <f t="shared" si="267"/>
        <v>#REF!</v>
      </c>
      <c r="UIL247" s="29" t="e">
        <f t="shared" si="267"/>
        <v>#REF!</v>
      </c>
      <c r="UIM247" s="29" t="e">
        <f t="shared" si="267"/>
        <v>#REF!</v>
      </c>
      <c r="UIN247" s="29" t="e">
        <f t="shared" si="267"/>
        <v>#REF!</v>
      </c>
      <c r="UIO247" s="29" t="e">
        <f t="shared" si="267"/>
        <v>#REF!</v>
      </c>
      <c r="UIP247" s="29" t="e">
        <f t="shared" si="267"/>
        <v>#REF!</v>
      </c>
      <c r="UIQ247" s="29" t="e">
        <f t="shared" si="267"/>
        <v>#REF!</v>
      </c>
      <c r="UIR247" s="29" t="e">
        <f t="shared" si="267"/>
        <v>#REF!</v>
      </c>
      <c r="UIS247" s="29" t="e">
        <f t="shared" si="267"/>
        <v>#REF!</v>
      </c>
      <c r="UIT247" s="29" t="e">
        <f t="shared" si="267"/>
        <v>#REF!</v>
      </c>
      <c r="UIU247" s="29" t="e">
        <f t="shared" si="267"/>
        <v>#REF!</v>
      </c>
      <c r="UIV247" s="29" t="e">
        <f t="shared" si="267"/>
        <v>#REF!</v>
      </c>
      <c r="UIW247" s="29" t="e">
        <f t="shared" si="267"/>
        <v>#REF!</v>
      </c>
      <c r="UIX247" s="29" t="e">
        <f t="shared" si="267"/>
        <v>#REF!</v>
      </c>
      <c r="UIY247" s="29" t="e">
        <f t="shared" si="267"/>
        <v>#REF!</v>
      </c>
      <c r="UIZ247" s="29" t="e">
        <f t="shared" si="267"/>
        <v>#REF!</v>
      </c>
      <c r="UJA247" s="29" t="e">
        <f t="shared" si="267"/>
        <v>#REF!</v>
      </c>
      <c r="UJB247" s="29" t="e">
        <f t="shared" si="267"/>
        <v>#REF!</v>
      </c>
      <c r="UJC247" s="29" t="e">
        <f t="shared" si="267"/>
        <v>#REF!</v>
      </c>
      <c r="UJD247" s="29" t="e">
        <f t="shared" si="267"/>
        <v>#REF!</v>
      </c>
      <c r="UJE247" s="29" t="e">
        <f t="shared" si="267"/>
        <v>#REF!</v>
      </c>
      <c r="UJF247" s="29" t="e">
        <f t="shared" si="267"/>
        <v>#REF!</v>
      </c>
      <c r="UJG247" s="29" t="e">
        <f t="shared" si="267"/>
        <v>#REF!</v>
      </c>
      <c r="UJH247" s="29" t="e">
        <f t="shared" si="267"/>
        <v>#REF!</v>
      </c>
      <c r="UJI247" s="29" t="e">
        <f t="shared" si="267"/>
        <v>#REF!</v>
      </c>
      <c r="UJJ247" s="29" t="e">
        <f t="shared" si="267"/>
        <v>#REF!</v>
      </c>
      <c r="UJK247" s="29" t="e">
        <f t="shared" si="267"/>
        <v>#REF!</v>
      </c>
      <c r="UJL247" s="29" t="e">
        <f t="shared" si="267"/>
        <v>#REF!</v>
      </c>
      <c r="UJM247" s="29" t="e">
        <f t="shared" si="267"/>
        <v>#REF!</v>
      </c>
      <c r="UJN247" s="29" t="e">
        <f t="shared" si="267"/>
        <v>#REF!</v>
      </c>
      <c r="UJO247" s="29" t="e">
        <f t="shared" si="267"/>
        <v>#REF!</v>
      </c>
      <c r="UJP247" s="29" t="e">
        <f t="shared" si="267"/>
        <v>#REF!</v>
      </c>
      <c r="UJQ247" s="29" t="e">
        <f t="shared" si="267"/>
        <v>#REF!</v>
      </c>
      <c r="UJR247" s="29" t="e">
        <f t="shared" si="267"/>
        <v>#REF!</v>
      </c>
      <c r="UJS247" s="29" t="e">
        <f t="shared" si="267"/>
        <v>#REF!</v>
      </c>
      <c r="UJT247" s="29" t="e">
        <f t="shared" si="267"/>
        <v>#REF!</v>
      </c>
      <c r="UJU247" s="29" t="e">
        <f t="shared" si="267"/>
        <v>#REF!</v>
      </c>
      <c r="UJV247" s="29" t="e">
        <f t="shared" si="267"/>
        <v>#REF!</v>
      </c>
      <c r="UJW247" s="29" t="e">
        <f t="shared" si="267"/>
        <v>#REF!</v>
      </c>
      <c r="UJX247" s="29" t="e">
        <f t="shared" si="267"/>
        <v>#REF!</v>
      </c>
      <c r="UJY247" s="29" t="e">
        <f t="shared" ref="UJY247:UMJ247" si="268">UKC247&amp;UKD247</f>
        <v>#REF!</v>
      </c>
      <c r="UJZ247" s="29" t="e">
        <f t="shared" si="268"/>
        <v>#REF!</v>
      </c>
      <c r="UKA247" s="29" t="e">
        <f t="shared" si="268"/>
        <v>#REF!</v>
      </c>
      <c r="UKB247" s="29" t="e">
        <f t="shared" si="268"/>
        <v>#REF!</v>
      </c>
      <c r="UKC247" s="29" t="e">
        <f t="shared" si="268"/>
        <v>#REF!</v>
      </c>
      <c r="UKD247" s="29" t="e">
        <f t="shared" si="268"/>
        <v>#REF!</v>
      </c>
      <c r="UKE247" s="29" t="e">
        <f t="shared" si="268"/>
        <v>#REF!</v>
      </c>
      <c r="UKF247" s="29" t="e">
        <f t="shared" si="268"/>
        <v>#REF!</v>
      </c>
      <c r="UKG247" s="29" t="e">
        <f t="shared" si="268"/>
        <v>#REF!</v>
      </c>
      <c r="UKH247" s="29" t="e">
        <f t="shared" si="268"/>
        <v>#REF!</v>
      </c>
      <c r="UKI247" s="29" t="e">
        <f t="shared" si="268"/>
        <v>#REF!</v>
      </c>
      <c r="UKJ247" s="29" t="e">
        <f t="shared" si="268"/>
        <v>#REF!</v>
      </c>
      <c r="UKK247" s="29" t="e">
        <f t="shared" si="268"/>
        <v>#REF!</v>
      </c>
      <c r="UKL247" s="29" t="e">
        <f t="shared" si="268"/>
        <v>#REF!</v>
      </c>
      <c r="UKM247" s="29" t="e">
        <f t="shared" si="268"/>
        <v>#REF!</v>
      </c>
      <c r="UKN247" s="29" t="e">
        <f t="shared" si="268"/>
        <v>#REF!</v>
      </c>
      <c r="UKO247" s="29" t="e">
        <f t="shared" si="268"/>
        <v>#REF!</v>
      </c>
      <c r="UKP247" s="29" t="e">
        <f t="shared" si="268"/>
        <v>#REF!</v>
      </c>
      <c r="UKQ247" s="29" t="e">
        <f t="shared" si="268"/>
        <v>#REF!</v>
      </c>
      <c r="UKR247" s="29" t="e">
        <f t="shared" si="268"/>
        <v>#REF!</v>
      </c>
      <c r="UKS247" s="29" t="e">
        <f t="shared" si="268"/>
        <v>#REF!</v>
      </c>
      <c r="UKT247" s="29" t="e">
        <f t="shared" si="268"/>
        <v>#REF!</v>
      </c>
      <c r="UKU247" s="29" t="e">
        <f t="shared" si="268"/>
        <v>#REF!</v>
      </c>
      <c r="UKV247" s="29" t="e">
        <f t="shared" si="268"/>
        <v>#REF!</v>
      </c>
      <c r="UKW247" s="29" t="e">
        <f t="shared" si="268"/>
        <v>#REF!</v>
      </c>
      <c r="UKX247" s="29" t="e">
        <f t="shared" si="268"/>
        <v>#REF!</v>
      </c>
      <c r="UKY247" s="29" t="e">
        <f t="shared" si="268"/>
        <v>#REF!</v>
      </c>
      <c r="UKZ247" s="29" t="e">
        <f t="shared" si="268"/>
        <v>#REF!</v>
      </c>
      <c r="ULA247" s="29" t="e">
        <f t="shared" si="268"/>
        <v>#REF!</v>
      </c>
      <c r="ULB247" s="29" t="e">
        <f t="shared" si="268"/>
        <v>#REF!</v>
      </c>
      <c r="ULC247" s="29" t="e">
        <f t="shared" si="268"/>
        <v>#REF!</v>
      </c>
      <c r="ULD247" s="29" t="e">
        <f t="shared" si="268"/>
        <v>#REF!</v>
      </c>
      <c r="ULE247" s="29" t="e">
        <f t="shared" si="268"/>
        <v>#REF!</v>
      </c>
      <c r="ULF247" s="29" t="e">
        <f t="shared" si="268"/>
        <v>#REF!</v>
      </c>
      <c r="ULG247" s="29" t="e">
        <f t="shared" si="268"/>
        <v>#REF!</v>
      </c>
      <c r="ULH247" s="29" t="e">
        <f t="shared" si="268"/>
        <v>#REF!</v>
      </c>
      <c r="ULI247" s="29" t="e">
        <f t="shared" si="268"/>
        <v>#REF!</v>
      </c>
      <c r="ULJ247" s="29" t="e">
        <f t="shared" si="268"/>
        <v>#REF!</v>
      </c>
      <c r="ULK247" s="29" t="e">
        <f t="shared" si="268"/>
        <v>#REF!</v>
      </c>
      <c r="ULL247" s="29" t="e">
        <f t="shared" si="268"/>
        <v>#REF!</v>
      </c>
      <c r="ULM247" s="29" t="e">
        <f t="shared" si="268"/>
        <v>#REF!</v>
      </c>
      <c r="ULN247" s="29" t="e">
        <f t="shared" si="268"/>
        <v>#REF!</v>
      </c>
      <c r="ULO247" s="29" t="e">
        <f t="shared" si="268"/>
        <v>#REF!</v>
      </c>
      <c r="ULP247" s="29" t="e">
        <f t="shared" si="268"/>
        <v>#REF!</v>
      </c>
      <c r="ULQ247" s="29" t="e">
        <f t="shared" si="268"/>
        <v>#REF!</v>
      </c>
      <c r="ULR247" s="29" t="e">
        <f t="shared" si="268"/>
        <v>#REF!</v>
      </c>
      <c r="ULS247" s="29" t="e">
        <f t="shared" si="268"/>
        <v>#REF!</v>
      </c>
      <c r="ULT247" s="29" t="e">
        <f t="shared" si="268"/>
        <v>#REF!</v>
      </c>
      <c r="ULU247" s="29" t="e">
        <f t="shared" si="268"/>
        <v>#REF!</v>
      </c>
      <c r="ULV247" s="29" t="e">
        <f t="shared" si="268"/>
        <v>#REF!</v>
      </c>
      <c r="ULW247" s="29" t="e">
        <f t="shared" si="268"/>
        <v>#REF!</v>
      </c>
      <c r="ULX247" s="29" t="e">
        <f t="shared" si="268"/>
        <v>#REF!</v>
      </c>
      <c r="ULY247" s="29" t="e">
        <f t="shared" si="268"/>
        <v>#REF!</v>
      </c>
      <c r="ULZ247" s="29" t="e">
        <f t="shared" si="268"/>
        <v>#REF!</v>
      </c>
      <c r="UMA247" s="29" t="e">
        <f t="shared" si="268"/>
        <v>#REF!</v>
      </c>
      <c r="UMB247" s="29" t="e">
        <f t="shared" si="268"/>
        <v>#REF!</v>
      </c>
      <c r="UMC247" s="29" t="e">
        <f t="shared" si="268"/>
        <v>#REF!</v>
      </c>
      <c r="UMD247" s="29" t="e">
        <f t="shared" si="268"/>
        <v>#REF!</v>
      </c>
      <c r="UME247" s="29" t="e">
        <f t="shared" si="268"/>
        <v>#REF!</v>
      </c>
      <c r="UMF247" s="29" t="e">
        <f t="shared" si="268"/>
        <v>#REF!</v>
      </c>
      <c r="UMG247" s="29" t="e">
        <f t="shared" si="268"/>
        <v>#REF!</v>
      </c>
      <c r="UMH247" s="29" t="e">
        <f t="shared" si="268"/>
        <v>#REF!</v>
      </c>
      <c r="UMI247" s="29" t="e">
        <f t="shared" si="268"/>
        <v>#REF!</v>
      </c>
      <c r="UMJ247" s="29" t="e">
        <f t="shared" si="268"/>
        <v>#REF!</v>
      </c>
      <c r="UMK247" s="29" t="e">
        <f t="shared" ref="UMK247:UOV247" si="269">UMO247&amp;UMP247</f>
        <v>#REF!</v>
      </c>
      <c r="UML247" s="29" t="e">
        <f t="shared" si="269"/>
        <v>#REF!</v>
      </c>
      <c r="UMM247" s="29" t="e">
        <f t="shared" si="269"/>
        <v>#REF!</v>
      </c>
      <c r="UMN247" s="29" t="e">
        <f t="shared" si="269"/>
        <v>#REF!</v>
      </c>
      <c r="UMO247" s="29" t="e">
        <f t="shared" si="269"/>
        <v>#REF!</v>
      </c>
      <c r="UMP247" s="29" t="e">
        <f t="shared" si="269"/>
        <v>#REF!</v>
      </c>
      <c r="UMQ247" s="29" t="e">
        <f t="shared" si="269"/>
        <v>#REF!</v>
      </c>
      <c r="UMR247" s="29" t="e">
        <f t="shared" si="269"/>
        <v>#REF!</v>
      </c>
      <c r="UMS247" s="29" t="e">
        <f t="shared" si="269"/>
        <v>#REF!</v>
      </c>
      <c r="UMT247" s="29" t="e">
        <f t="shared" si="269"/>
        <v>#REF!</v>
      </c>
      <c r="UMU247" s="29" t="e">
        <f t="shared" si="269"/>
        <v>#REF!</v>
      </c>
      <c r="UMV247" s="29" t="e">
        <f t="shared" si="269"/>
        <v>#REF!</v>
      </c>
      <c r="UMW247" s="29" t="e">
        <f t="shared" si="269"/>
        <v>#REF!</v>
      </c>
      <c r="UMX247" s="29" t="e">
        <f t="shared" si="269"/>
        <v>#REF!</v>
      </c>
      <c r="UMY247" s="29" t="e">
        <f t="shared" si="269"/>
        <v>#REF!</v>
      </c>
      <c r="UMZ247" s="29" t="e">
        <f t="shared" si="269"/>
        <v>#REF!</v>
      </c>
      <c r="UNA247" s="29" t="e">
        <f t="shared" si="269"/>
        <v>#REF!</v>
      </c>
      <c r="UNB247" s="29" t="e">
        <f t="shared" si="269"/>
        <v>#REF!</v>
      </c>
      <c r="UNC247" s="29" t="e">
        <f t="shared" si="269"/>
        <v>#REF!</v>
      </c>
      <c r="UND247" s="29" t="e">
        <f t="shared" si="269"/>
        <v>#REF!</v>
      </c>
      <c r="UNE247" s="29" t="e">
        <f t="shared" si="269"/>
        <v>#REF!</v>
      </c>
      <c r="UNF247" s="29" t="e">
        <f t="shared" si="269"/>
        <v>#REF!</v>
      </c>
      <c r="UNG247" s="29" t="e">
        <f t="shared" si="269"/>
        <v>#REF!</v>
      </c>
      <c r="UNH247" s="29" t="e">
        <f t="shared" si="269"/>
        <v>#REF!</v>
      </c>
      <c r="UNI247" s="29" t="e">
        <f t="shared" si="269"/>
        <v>#REF!</v>
      </c>
      <c r="UNJ247" s="29" t="e">
        <f t="shared" si="269"/>
        <v>#REF!</v>
      </c>
      <c r="UNK247" s="29" t="e">
        <f t="shared" si="269"/>
        <v>#REF!</v>
      </c>
      <c r="UNL247" s="29" t="e">
        <f t="shared" si="269"/>
        <v>#REF!</v>
      </c>
      <c r="UNM247" s="29" t="e">
        <f t="shared" si="269"/>
        <v>#REF!</v>
      </c>
      <c r="UNN247" s="29" t="e">
        <f t="shared" si="269"/>
        <v>#REF!</v>
      </c>
      <c r="UNO247" s="29" t="e">
        <f t="shared" si="269"/>
        <v>#REF!</v>
      </c>
      <c r="UNP247" s="29" t="e">
        <f t="shared" si="269"/>
        <v>#REF!</v>
      </c>
      <c r="UNQ247" s="29" t="e">
        <f t="shared" si="269"/>
        <v>#REF!</v>
      </c>
      <c r="UNR247" s="29" t="e">
        <f t="shared" si="269"/>
        <v>#REF!</v>
      </c>
      <c r="UNS247" s="29" t="e">
        <f t="shared" si="269"/>
        <v>#REF!</v>
      </c>
      <c r="UNT247" s="29" t="e">
        <f t="shared" si="269"/>
        <v>#REF!</v>
      </c>
      <c r="UNU247" s="29" t="e">
        <f t="shared" si="269"/>
        <v>#REF!</v>
      </c>
      <c r="UNV247" s="29" t="e">
        <f t="shared" si="269"/>
        <v>#REF!</v>
      </c>
      <c r="UNW247" s="29" t="e">
        <f t="shared" si="269"/>
        <v>#REF!</v>
      </c>
      <c r="UNX247" s="29" t="e">
        <f t="shared" si="269"/>
        <v>#REF!</v>
      </c>
      <c r="UNY247" s="29" t="e">
        <f t="shared" si="269"/>
        <v>#REF!</v>
      </c>
      <c r="UNZ247" s="29" t="e">
        <f t="shared" si="269"/>
        <v>#REF!</v>
      </c>
      <c r="UOA247" s="29" t="e">
        <f t="shared" si="269"/>
        <v>#REF!</v>
      </c>
      <c r="UOB247" s="29" t="e">
        <f t="shared" si="269"/>
        <v>#REF!</v>
      </c>
      <c r="UOC247" s="29" t="e">
        <f t="shared" si="269"/>
        <v>#REF!</v>
      </c>
      <c r="UOD247" s="29" t="e">
        <f t="shared" si="269"/>
        <v>#REF!</v>
      </c>
      <c r="UOE247" s="29" t="e">
        <f t="shared" si="269"/>
        <v>#REF!</v>
      </c>
      <c r="UOF247" s="29" t="e">
        <f t="shared" si="269"/>
        <v>#REF!</v>
      </c>
      <c r="UOG247" s="29" t="e">
        <f t="shared" si="269"/>
        <v>#REF!</v>
      </c>
      <c r="UOH247" s="29" t="e">
        <f t="shared" si="269"/>
        <v>#REF!</v>
      </c>
      <c r="UOI247" s="29" t="e">
        <f t="shared" si="269"/>
        <v>#REF!</v>
      </c>
      <c r="UOJ247" s="29" t="e">
        <f t="shared" si="269"/>
        <v>#REF!</v>
      </c>
      <c r="UOK247" s="29" t="e">
        <f t="shared" si="269"/>
        <v>#REF!</v>
      </c>
      <c r="UOL247" s="29" t="e">
        <f t="shared" si="269"/>
        <v>#REF!</v>
      </c>
      <c r="UOM247" s="29" t="e">
        <f t="shared" si="269"/>
        <v>#REF!</v>
      </c>
      <c r="UON247" s="29" t="e">
        <f t="shared" si="269"/>
        <v>#REF!</v>
      </c>
      <c r="UOO247" s="29" t="e">
        <f t="shared" si="269"/>
        <v>#REF!</v>
      </c>
      <c r="UOP247" s="29" t="e">
        <f t="shared" si="269"/>
        <v>#REF!</v>
      </c>
      <c r="UOQ247" s="29" t="e">
        <f t="shared" si="269"/>
        <v>#REF!</v>
      </c>
      <c r="UOR247" s="29" t="e">
        <f t="shared" si="269"/>
        <v>#REF!</v>
      </c>
      <c r="UOS247" s="29" t="e">
        <f t="shared" si="269"/>
        <v>#REF!</v>
      </c>
      <c r="UOT247" s="29" t="e">
        <f t="shared" si="269"/>
        <v>#REF!</v>
      </c>
      <c r="UOU247" s="29" t="e">
        <f t="shared" si="269"/>
        <v>#REF!</v>
      </c>
      <c r="UOV247" s="29" t="e">
        <f t="shared" si="269"/>
        <v>#REF!</v>
      </c>
      <c r="UOW247" s="29" t="e">
        <f t="shared" ref="UOW247:URH247" si="270">UPA247&amp;UPB247</f>
        <v>#REF!</v>
      </c>
      <c r="UOX247" s="29" t="e">
        <f t="shared" si="270"/>
        <v>#REF!</v>
      </c>
      <c r="UOY247" s="29" t="e">
        <f t="shared" si="270"/>
        <v>#REF!</v>
      </c>
      <c r="UOZ247" s="29" t="e">
        <f t="shared" si="270"/>
        <v>#REF!</v>
      </c>
      <c r="UPA247" s="29" t="e">
        <f t="shared" si="270"/>
        <v>#REF!</v>
      </c>
      <c r="UPB247" s="29" t="e">
        <f t="shared" si="270"/>
        <v>#REF!</v>
      </c>
      <c r="UPC247" s="29" t="e">
        <f t="shared" si="270"/>
        <v>#REF!</v>
      </c>
      <c r="UPD247" s="29" t="e">
        <f t="shared" si="270"/>
        <v>#REF!</v>
      </c>
      <c r="UPE247" s="29" t="e">
        <f t="shared" si="270"/>
        <v>#REF!</v>
      </c>
      <c r="UPF247" s="29" t="e">
        <f t="shared" si="270"/>
        <v>#REF!</v>
      </c>
      <c r="UPG247" s="29" t="e">
        <f t="shared" si="270"/>
        <v>#REF!</v>
      </c>
      <c r="UPH247" s="29" t="e">
        <f t="shared" si="270"/>
        <v>#REF!</v>
      </c>
      <c r="UPI247" s="29" t="e">
        <f t="shared" si="270"/>
        <v>#REF!</v>
      </c>
      <c r="UPJ247" s="29" t="e">
        <f t="shared" si="270"/>
        <v>#REF!</v>
      </c>
      <c r="UPK247" s="29" t="e">
        <f t="shared" si="270"/>
        <v>#REF!</v>
      </c>
      <c r="UPL247" s="29" t="e">
        <f t="shared" si="270"/>
        <v>#REF!</v>
      </c>
      <c r="UPM247" s="29" t="e">
        <f t="shared" si="270"/>
        <v>#REF!</v>
      </c>
      <c r="UPN247" s="29" t="e">
        <f t="shared" si="270"/>
        <v>#REF!</v>
      </c>
      <c r="UPO247" s="29" t="e">
        <f t="shared" si="270"/>
        <v>#REF!</v>
      </c>
      <c r="UPP247" s="29" t="e">
        <f t="shared" si="270"/>
        <v>#REF!</v>
      </c>
      <c r="UPQ247" s="29" t="e">
        <f t="shared" si="270"/>
        <v>#REF!</v>
      </c>
      <c r="UPR247" s="29" t="e">
        <f t="shared" si="270"/>
        <v>#REF!</v>
      </c>
      <c r="UPS247" s="29" t="e">
        <f t="shared" si="270"/>
        <v>#REF!</v>
      </c>
      <c r="UPT247" s="29" t="e">
        <f t="shared" si="270"/>
        <v>#REF!</v>
      </c>
      <c r="UPU247" s="29" t="e">
        <f t="shared" si="270"/>
        <v>#REF!</v>
      </c>
      <c r="UPV247" s="29" t="e">
        <f t="shared" si="270"/>
        <v>#REF!</v>
      </c>
      <c r="UPW247" s="29" t="e">
        <f t="shared" si="270"/>
        <v>#REF!</v>
      </c>
      <c r="UPX247" s="29" t="e">
        <f t="shared" si="270"/>
        <v>#REF!</v>
      </c>
      <c r="UPY247" s="29" t="e">
        <f t="shared" si="270"/>
        <v>#REF!</v>
      </c>
      <c r="UPZ247" s="29" t="e">
        <f t="shared" si="270"/>
        <v>#REF!</v>
      </c>
      <c r="UQA247" s="29" t="e">
        <f t="shared" si="270"/>
        <v>#REF!</v>
      </c>
      <c r="UQB247" s="29" t="e">
        <f t="shared" si="270"/>
        <v>#REF!</v>
      </c>
      <c r="UQC247" s="29" t="e">
        <f t="shared" si="270"/>
        <v>#REF!</v>
      </c>
      <c r="UQD247" s="29" t="e">
        <f t="shared" si="270"/>
        <v>#REF!</v>
      </c>
      <c r="UQE247" s="29" t="e">
        <f t="shared" si="270"/>
        <v>#REF!</v>
      </c>
      <c r="UQF247" s="29" t="e">
        <f t="shared" si="270"/>
        <v>#REF!</v>
      </c>
      <c r="UQG247" s="29" t="e">
        <f t="shared" si="270"/>
        <v>#REF!</v>
      </c>
      <c r="UQH247" s="29" t="e">
        <f t="shared" si="270"/>
        <v>#REF!</v>
      </c>
      <c r="UQI247" s="29" t="e">
        <f t="shared" si="270"/>
        <v>#REF!</v>
      </c>
      <c r="UQJ247" s="29" t="e">
        <f t="shared" si="270"/>
        <v>#REF!</v>
      </c>
      <c r="UQK247" s="29" t="e">
        <f t="shared" si="270"/>
        <v>#REF!</v>
      </c>
      <c r="UQL247" s="29" t="e">
        <f t="shared" si="270"/>
        <v>#REF!</v>
      </c>
      <c r="UQM247" s="29" t="e">
        <f t="shared" si="270"/>
        <v>#REF!</v>
      </c>
      <c r="UQN247" s="29" t="e">
        <f t="shared" si="270"/>
        <v>#REF!</v>
      </c>
      <c r="UQO247" s="29" t="e">
        <f t="shared" si="270"/>
        <v>#REF!</v>
      </c>
      <c r="UQP247" s="29" t="e">
        <f t="shared" si="270"/>
        <v>#REF!</v>
      </c>
      <c r="UQQ247" s="29" t="e">
        <f t="shared" si="270"/>
        <v>#REF!</v>
      </c>
      <c r="UQR247" s="29" t="e">
        <f t="shared" si="270"/>
        <v>#REF!</v>
      </c>
      <c r="UQS247" s="29" t="e">
        <f t="shared" si="270"/>
        <v>#REF!</v>
      </c>
      <c r="UQT247" s="29" t="e">
        <f t="shared" si="270"/>
        <v>#REF!</v>
      </c>
      <c r="UQU247" s="29" t="e">
        <f t="shared" si="270"/>
        <v>#REF!</v>
      </c>
      <c r="UQV247" s="29" t="e">
        <f t="shared" si="270"/>
        <v>#REF!</v>
      </c>
      <c r="UQW247" s="29" t="e">
        <f t="shared" si="270"/>
        <v>#REF!</v>
      </c>
      <c r="UQX247" s="29" t="e">
        <f t="shared" si="270"/>
        <v>#REF!</v>
      </c>
      <c r="UQY247" s="29" t="e">
        <f t="shared" si="270"/>
        <v>#REF!</v>
      </c>
      <c r="UQZ247" s="29" t="e">
        <f t="shared" si="270"/>
        <v>#REF!</v>
      </c>
      <c r="URA247" s="29" t="e">
        <f t="shared" si="270"/>
        <v>#REF!</v>
      </c>
      <c r="URB247" s="29" t="e">
        <f t="shared" si="270"/>
        <v>#REF!</v>
      </c>
      <c r="URC247" s="29" t="e">
        <f t="shared" si="270"/>
        <v>#REF!</v>
      </c>
      <c r="URD247" s="29" t="e">
        <f t="shared" si="270"/>
        <v>#REF!</v>
      </c>
      <c r="URE247" s="29" t="e">
        <f t="shared" si="270"/>
        <v>#REF!</v>
      </c>
      <c r="URF247" s="29" t="e">
        <f t="shared" si="270"/>
        <v>#REF!</v>
      </c>
      <c r="URG247" s="29" t="e">
        <f t="shared" si="270"/>
        <v>#REF!</v>
      </c>
      <c r="URH247" s="29" t="e">
        <f t="shared" si="270"/>
        <v>#REF!</v>
      </c>
      <c r="URI247" s="29" t="e">
        <f t="shared" ref="URI247:UTT247" si="271">URM247&amp;URN247</f>
        <v>#REF!</v>
      </c>
      <c r="URJ247" s="29" t="e">
        <f t="shared" si="271"/>
        <v>#REF!</v>
      </c>
      <c r="URK247" s="29" t="e">
        <f t="shared" si="271"/>
        <v>#REF!</v>
      </c>
      <c r="URL247" s="29" t="e">
        <f t="shared" si="271"/>
        <v>#REF!</v>
      </c>
      <c r="URM247" s="29" t="e">
        <f t="shared" si="271"/>
        <v>#REF!</v>
      </c>
      <c r="URN247" s="29" t="e">
        <f t="shared" si="271"/>
        <v>#REF!</v>
      </c>
      <c r="URO247" s="29" t="e">
        <f t="shared" si="271"/>
        <v>#REF!</v>
      </c>
      <c r="URP247" s="29" t="e">
        <f t="shared" si="271"/>
        <v>#REF!</v>
      </c>
      <c r="URQ247" s="29" t="e">
        <f t="shared" si="271"/>
        <v>#REF!</v>
      </c>
      <c r="URR247" s="29" t="e">
        <f t="shared" si="271"/>
        <v>#REF!</v>
      </c>
      <c r="URS247" s="29" t="e">
        <f t="shared" si="271"/>
        <v>#REF!</v>
      </c>
      <c r="URT247" s="29" t="e">
        <f t="shared" si="271"/>
        <v>#REF!</v>
      </c>
      <c r="URU247" s="29" t="e">
        <f t="shared" si="271"/>
        <v>#REF!</v>
      </c>
      <c r="URV247" s="29" t="e">
        <f t="shared" si="271"/>
        <v>#REF!</v>
      </c>
      <c r="URW247" s="29" t="e">
        <f t="shared" si="271"/>
        <v>#REF!</v>
      </c>
      <c r="URX247" s="29" t="e">
        <f t="shared" si="271"/>
        <v>#REF!</v>
      </c>
      <c r="URY247" s="29" t="e">
        <f t="shared" si="271"/>
        <v>#REF!</v>
      </c>
      <c r="URZ247" s="29" t="e">
        <f t="shared" si="271"/>
        <v>#REF!</v>
      </c>
      <c r="USA247" s="29" t="e">
        <f t="shared" si="271"/>
        <v>#REF!</v>
      </c>
      <c r="USB247" s="29" t="e">
        <f t="shared" si="271"/>
        <v>#REF!</v>
      </c>
      <c r="USC247" s="29" t="e">
        <f t="shared" si="271"/>
        <v>#REF!</v>
      </c>
      <c r="USD247" s="29" t="e">
        <f t="shared" si="271"/>
        <v>#REF!</v>
      </c>
      <c r="USE247" s="29" t="e">
        <f t="shared" si="271"/>
        <v>#REF!</v>
      </c>
      <c r="USF247" s="29" t="e">
        <f t="shared" si="271"/>
        <v>#REF!</v>
      </c>
      <c r="USG247" s="29" t="e">
        <f t="shared" si="271"/>
        <v>#REF!</v>
      </c>
      <c r="USH247" s="29" t="e">
        <f t="shared" si="271"/>
        <v>#REF!</v>
      </c>
      <c r="USI247" s="29" t="e">
        <f t="shared" si="271"/>
        <v>#REF!</v>
      </c>
      <c r="USJ247" s="29" t="e">
        <f t="shared" si="271"/>
        <v>#REF!</v>
      </c>
      <c r="USK247" s="29" t="e">
        <f t="shared" si="271"/>
        <v>#REF!</v>
      </c>
      <c r="USL247" s="29" t="e">
        <f t="shared" si="271"/>
        <v>#REF!</v>
      </c>
      <c r="USM247" s="29" t="e">
        <f t="shared" si="271"/>
        <v>#REF!</v>
      </c>
      <c r="USN247" s="29" t="e">
        <f t="shared" si="271"/>
        <v>#REF!</v>
      </c>
      <c r="USO247" s="29" t="e">
        <f t="shared" si="271"/>
        <v>#REF!</v>
      </c>
      <c r="USP247" s="29" t="e">
        <f t="shared" si="271"/>
        <v>#REF!</v>
      </c>
      <c r="USQ247" s="29" t="e">
        <f t="shared" si="271"/>
        <v>#REF!</v>
      </c>
      <c r="USR247" s="29" t="e">
        <f t="shared" si="271"/>
        <v>#REF!</v>
      </c>
      <c r="USS247" s="29" t="e">
        <f t="shared" si="271"/>
        <v>#REF!</v>
      </c>
      <c r="UST247" s="29" t="e">
        <f t="shared" si="271"/>
        <v>#REF!</v>
      </c>
      <c r="USU247" s="29" t="e">
        <f t="shared" si="271"/>
        <v>#REF!</v>
      </c>
      <c r="USV247" s="29" t="e">
        <f t="shared" si="271"/>
        <v>#REF!</v>
      </c>
      <c r="USW247" s="29" t="e">
        <f t="shared" si="271"/>
        <v>#REF!</v>
      </c>
      <c r="USX247" s="29" t="e">
        <f t="shared" si="271"/>
        <v>#REF!</v>
      </c>
      <c r="USY247" s="29" t="e">
        <f t="shared" si="271"/>
        <v>#REF!</v>
      </c>
      <c r="USZ247" s="29" t="e">
        <f t="shared" si="271"/>
        <v>#REF!</v>
      </c>
      <c r="UTA247" s="29" t="e">
        <f t="shared" si="271"/>
        <v>#REF!</v>
      </c>
      <c r="UTB247" s="29" t="e">
        <f t="shared" si="271"/>
        <v>#REF!</v>
      </c>
      <c r="UTC247" s="29" t="e">
        <f t="shared" si="271"/>
        <v>#REF!</v>
      </c>
      <c r="UTD247" s="29" t="e">
        <f t="shared" si="271"/>
        <v>#REF!</v>
      </c>
      <c r="UTE247" s="29" t="e">
        <f t="shared" si="271"/>
        <v>#REF!</v>
      </c>
      <c r="UTF247" s="29" t="e">
        <f t="shared" si="271"/>
        <v>#REF!</v>
      </c>
      <c r="UTG247" s="29" t="e">
        <f t="shared" si="271"/>
        <v>#REF!</v>
      </c>
      <c r="UTH247" s="29" t="e">
        <f t="shared" si="271"/>
        <v>#REF!</v>
      </c>
      <c r="UTI247" s="29" t="e">
        <f t="shared" si="271"/>
        <v>#REF!</v>
      </c>
      <c r="UTJ247" s="29" t="e">
        <f t="shared" si="271"/>
        <v>#REF!</v>
      </c>
      <c r="UTK247" s="29" t="e">
        <f t="shared" si="271"/>
        <v>#REF!</v>
      </c>
      <c r="UTL247" s="29" t="e">
        <f t="shared" si="271"/>
        <v>#REF!</v>
      </c>
      <c r="UTM247" s="29" t="e">
        <f t="shared" si="271"/>
        <v>#REF!</v>
      </c>
      <c r="UTN247" s="29" t="e">
        <f t="shared" si="271"/>
        <v>#REF!</v>
      </c>
      <c r="UTO247" s="29" t="e">
        <f t="shared" si="271"/>
        <v>#REF!</v>
      </c>
      <c r="UTP247" s="29" t="e">
        <f t="shared" si="271"/>
        <v>#REF!</v>
      </c>
      <c r="UTQ247" s="29" t="e">
        <f t="shared" si="271"/>
        <v>#REF!</v>
      </c>
      <c r="UTR247" s="29" t="e">
        <f t="shared" si="271"/>
        <v>#REF!</v>
      </c>
      <c r="UTS247" s="29" t="e">
        <f t="shared" si="271"/>
        <v>#REF!</v>
      </c>
      <c r="UTT247" s="29" t="e">
        <f t="shared" si="271"/>
        <v>#REF!</v>
      </c>
      <c r="UTU247" s="29" t="e">
        <f t="shared" ref="UTU247:UWF247" si="272">UTY247&amp;UTZ247</f>
        <v>#REF!</v>
      </c>
      <c r="UTV247" s="29" t="e">
        <f t="shared" si="272"/>
        <v>#REF!</v>
      </c>
      <c r="UTW247" s="29" t="e">
        <f t="shared" si="272"/>
        <v>#REF!</v>
      </c>
      <c r="UTX247" s="29" t="e">
        <f t="shared" si="272"/>
        <v>#REF!</v>
      </c>
      <c r="UTY247" s="29" t="e">
        <f t="shared" si="272"/>
        <v>#REF!</v>
      </c>
      <c r="UTZ247" s="29" t="e">
        <f t="shared" si="272"/>
        <v>#REF!</v>
      </c>
      <c r="UUA247" s="29" t="e">
        <f t="shared" si="272"/>
        <v>#REF!</v>
      </c>
      <c r="UUB247" s="29" t="e">
        <f t="shared" si="272"/>
        <v>#REF!</v>
      </c>
      <c r="UUC247" s="29" t="e">
        <f t="shared" si="272"/>
        <v>#REF!</v>
      </c>
      <c r="UUD247" s="29" t="e">
        <f t="shared" si="272"/>
        <v>#REF!</v>
      </c>
      <c r="UUE247" s="29" t="e">
        <f t="shared" si="272"/>
        <v>#REF!</v>
      </c>
      <c r="UUF247" s="29" t="e">
        <f t="shared" si="272"/>
        <v>#REF!</v>
      </c>
      <c r="UUG247" s="29" t="e">
        <f t="shared" si="272"/>
        <v>#REF!</v>
      </c>
      <c r="UUH247" s="29" t="e">
        <f t="shared" si="272"/>
        <v>#REF!</v>
      </c>
      <c r="UUI247" s="29" t="e">
        <f t="shared" si="272"/>
        <v>#REF!</v>
      </c>
      <c r="UUJ247" s="29" t="e">
        <f t="shared" si="272"/>
        <v>#REF!</v>
      </c>
      <c r="UUK247" s="29" t="e">
        <f t="shared" si="272"/>
        <v>#REF!</v>
      </c>
      <c r="UUL247" s="29" t="e">
        <f t="shared" si="272"/>
        <v>#REF!</v>
      </c>
      <c r="UUM247" s="29" t="e">
        <f t="shared" si="272"/>
        <v>#REF!</v>
      </c>
      <c r="UUN247" s="29" t="e">
        <f t="shared" si="272"/>
        <v>#REF!</v>
      </c>
      <c r="UUO247" s="29" t="e">
        <f t="shared" si="272"/>
        <v>#REF!</v>
      </c>
      <c r="UUP247" s="29" t="e">
        <f t="shared" si="272"/>
        <v>#REF!</v>
      </c>
      <c r="UUQ247" s="29" t="e">
        <f t="shared" si="272"/>
        <v>#REF!</v>
      </c>
      <c r="UUR247" s="29" t="e">
        <f t="shared" si="272"/>
        <v>#REF!</v>
      </c>
      <c r="UUS247" s="29" t="e">
        <f t="shared" si="272"/>
        <v>#REF!</v>
      </c>
      <c r="UUT247" s="29" t="e">
        <f t="shared" si="272"/>
        <v>#REF!</v>
      </c>
      <c r="UUU247" s="29" t="e">
        <f t="shared" si="272"/>
        <v>#REF!</v>
      </c>
      <c r="UUV247" s="29" t="e">
        <f t="shared" si="272"/>
        <v>#REF!</v>
      </c>
      <c r="UUW247" s="29" t="e">
        <f t="shared" si="272"/>
        <v>#REF!</v>
      </c>
      <c r="UUX247" s="29" t="e">
        <f t="shared" si="272"/>
        <v>#REF!</v>
      </c>
      <c r="UUY247" s="29" t="e">
        <f t="shared" si="272"/>
        <v>#REF!</v>
      </c>
      <c r="UUZ247" s="29" t="e">
        <f t="shared" si="272"/>
        <v>#REF!</v>
      </c>
      <c r="UVA247" s="29" t="e">
        <f t="shared" si="272"/>
        <v>#REF!</v>
      </c>
      <c r="UVB247" s="29" t="e">
        <f t="shared" si="272"/>
        <v>#REF!</v>
      </c>
      <c r="UVC247" s="29" t="e">
        <f t="shared" si="272"/>
        <v>#REF!</v>
      </c>
      <c r="UVD247" s="29" t="e">
        <f t="shared" si="272"/>
        <v>#REF!</v>
      </c>
      <c r="UVE247" s="29" t="e">
        <f t="shared" si="272"/>
        <v>#REF!</v>
      </c>
      <c r="UVF247" s="29" t="e">
        <f t="shared" si="272"/>
        <v>#REF!</v>
      </c>
      <c r="UVG247" s="29" t="e">
        <f t="shared" si="272"/>
        <v>#REF!</v>
      </c>
      <c r="UVH247" s="29" t="e">
        <f t="shared" si="272"/>
        <v>#REF!</v>
      </c>
      <c r="UVI247" s="29" t="e">
        <f t="shared" si="272"/>
        <v>#REF!</v>
      </c>
      <c r="UVJ247" s="29" t="e">
        <f t="shared" si="272"/>
        <v>#REF!</v>
      </c>
      <c r="UVK247" s="29" t="e">
        <f t="shared" si="272"/>
        <v>#REF!</v>
      </c>
      <c r="UVL247" s="29" t="e">
        <f t="shared" si="272"/>
        <v>#REF!</v>
      </c>
      <c r="UVM247" s="29" t="e">
        <f t="shared" si="272"/>
        <v>#REF!</v>
      </c>
      <c r="UVN247" s="29" t="e">
        <f t="shared" si="272"/>
        <v>#REF!</v>
      </c>
      <c r="UVO247" s="29" t="e">
        <f t="shared" si="272"/>
        <v>#REF!</v>
      </c>
      <c r="UVP247" s="29" t="e">
        <f t="shared" si="272"/>
        <v>#REF!</v>
      </c>
      <c r="UVQ247" s="29" t="e">
        <f t="shared" si="272"/>
        <v>#REF!</v>
      </c>
      <c r="UVR247" s="29" t="e">
        <f t="shared" si="272"/>
        <v>#REF!</v>
      </c>
      <c r="UVS247" s="29" t="e">
        <f t="shared" si="272"/>
        <v>#REF!</v>
      </c>
      <c r="UVT247" s="29" t="e">
        <f t="shared" si="272"/>
        <v>#REF!</v>
      </c>
      <c r="UVU247" s="29" t="e">
        <f t="shared" si="272"/>
        <v>#REF!</v>
      </c>
      <c r="UVV247" s="29" t="e">
        <f t="shared" si="272"/>
        <v>#REF!</v>
      </c>
      <c r="UVW247" s="29" t="e">
        <f t="shared" si="272"/>
        <v>#REF!</v>
      </c>
      <c r="UVX247" s="29" t="e">
        <f t="shared" si="272"/>
        <v>#REF!</v>
      </c>
      <c r="UVY247" s="29" t="e">
        <f t="shared" si="272"/>
        <v>#REF!</v>
      </c>
      <c r="UVZ247" s="29" t="e">
        <f t="shared" si="272"/>
        <v>#REF!</v>
      </c>
      <c r="UWA247" s="29" t="e">
        <f t="shared" si="272"/>
        <v>#REF!</v>
      </c>
      <c r="UWB247" s="29" t="e">
        <f t="shared" si="272"/>
        <v>#REF!</v>
      </c>
      <c r="UWC247" s="29" t="e">
        <f t="shared" si="272"/>
        <v>#REF!</v>
      </c>
      <c r="UWD247" s="29" t="e">
        <f t="shared" si="272"/>
        <v>#REF!</v>
      </c>
      <c r="UWE247" s="29" t="e">
        <f t="shared" si="272"/>
        <v>#REF!</v>
      </c>
      <c r="UWF247" s="29" t="e">
        <f t="shared" si="272"/>
        <v>#REF!</v>
      </c>
      <c r="UWG247" s="29" t="e">
        <f t="shared" ref="UWG247:UYR247" si="273">UWK247&amp;UWL247</f>
        <v>#REF!</v>
      </c>
      <c r="UWH247" s="29" t="e">
        <f t="shared" si="273"/>
        <v>#REF!</v>
      </c>
      <c r="UWI247" s="29" t="e">
        <f t="shared" si="273"/>
        <v>#REF!</v>
      </c>
      <c r="UWJ247" s="29" t="e">
        <f t="shared" si="273"/>
        <v>#REF!</v>
      </c>
      <c r="UWK247" s="29" t="e">
        <f t="shared" si="273"/>
        <v>#REF!</v>
      </c>
      <c r="UWL247" s="29" t="e">
        <f t="shared" si="273"/>
        <v>#REF!</v>
      </c>
      <c r="UWM247" s="29" t="e">
        <f t="shared" si="273"/>
        <v>#REF!</v>
      </c>
      <c r="UWN247" s="29" t="e">
        <f t="shared" si="273"/>
        <v>#REF!</v>
      </c>
      <c r="UWO247" s="29" t="e">
        <f t="shared" si="273"/>
        <v>#REF!</v>
      </c>
      <c r="UWP247" s="29" t="e">
        <f t="shared" si="273"/>
        <v>#REF!</v>
      </c>
      <c r="UWQ247" s="29" t="e">
        <f t="shared" si="273"/>
        <v>#REF!</v>
      </c>
      <c r="UWR247" s="29" t="e">
        <f t="shared" si="273"/>
        <v>#REF!</v>
      </c>
      <c r="UWS247" s="29" t="e">
        <f t="shared" si="273"/>
        <v>#REF!</v>
      </c>
      <c r="UWT247" s="29" t="e">
        <f t="shared" si="273"/>
        <v>#REF!</v>
      </c>
      <c r="UWU247" s="29" t="e">
        <f t="shared" si="273"/>
        <v>#REF!</v>
      </c>
      <c r="UWV247" s="29" t="e">
        <f t="shared" si="273"/>
        <v>#REF!</v>
      </c>
      <c r="UWW247" s="29" t="e">
        <f t="shared" si="273"/>
        <v>#REF!</v>
      </c>
      <c r="UWX247" s="29" t="e">
        <f t="shared" si="273"/>
        <v>#REF!</v>
      </c>
      <c r="UWY247" s="29" t="e">
        <f t="shared" si="273"/>
        <v>#REF!</v>
      </c>
      <c r="UWZ247" s="29" t="e">
        <f t="shared" si="273"/>
        <v>#REF!</v>
      </c>
      <c r="UXA247" s="29" t="e">
        <f t="shared" si="273"/>
        <v>#REF!</v>
      </c>
      <c r="UXB247" s="29" t="e">
        <f t="shared" si="273"/>
        <v>#REF!</v>
      </c>
      <c r="UXC247" s="29" t="e">
        <f t="shared" si="273"/>
        <v>#REF!</v>
      </c>
      <c r="UXD247" s="29" t="e">
        <f t="shared" si="273"/>
        <v>#REF!</v>
      </c>
      <c r="UXE247" s="29" t="e">
        <f t="shared" si="273"/>
        <v>#REF!</v>
      </c>
      <c r="UXF247" s="29" t="e">
        <f t="shared" si="273"/>
        <v>#REF!</v>
      </c>
      <c r="UXG247" s="29" t="e">
        <f t="shared" si="273"/>
        <v>#REF!</v>
      </c>
      <c r="UXH247" s="29" t="e">
        <f t="shared" si="273"/>
        <v>#REF!</v>
      </c>
      <c r="UXI247" s="29" t="e">
        <f t="shared" si="273"/>
        <v>#REF!</v>
      </c>
      <c r="UXJ247" s="29" t="e">
        <f t="shared" si="273"/>
        <v>#REF!</v>
      </c>
      <c r="UXK247" s="29" t="e">
        <f t="shared" si="273"/>
        <v>#REF!</v>
      </c>
      <c r="UXL247" s="29" t="e">
        <f t="shared" si="273"/>
        <v>#REF!</v>
      </c>
      <c r="UXM247" s="29" t="e">
        <f t="shared" si="273"/>
        <v>#REF!</v>
      </c>
      <c r="UXN247" s="29" t="e">
        <f t="shared" si="273"/>
        <v>#REF!</v>
      </c>
      <c r="UXO247" s="29" t="e">
        <f t="shared" si="273"/>
        <v>#REF!</v>
      </c>
      <c r="UXP247" s="29" t="e">
        <f t="shared" si="273"/>
        <v>#REF!</v>
      </c>
      <c r="UXQ247" s="29" t="e">
        <f t="shared" si="273"/>
        <v>#REF!</v>
      </c>
      <c r="UXR247" s="29" t="e">
        <f t="shared" si="273"/>
        <v>#REF!</v>
      </c>
      <c r="UXS247" s="29" t="e">
        <f t="shared" si="273"/>
        <v>#REF!</v>
      </c>
      <c r="UXT247" s="29" t="e">
        <f t="shared" si="273"/>
        <v>#REF!</v>
      </c>
      <c r="UXU247" s="29" t="e">
        <f t="shared" si="273"/>
        <v>#REF!</v>
      </c>
      <c r="UXV247" s="29" t="e">
        <f t="shared" si="273"/>
        <v>#REF!</v>
      </c>
      <c r="UXW247" s="29" t="e">
        <f t="shared" si="273"/>
        <v>#REF!</v>
      </c>
      <c r="UXX247" s="29" t="e">
        <f t="shared" si="273"/>
        <v>#REF!</v>
      </c>
      <c r="UXY247" s="29" t="e">
        <f t="shared" si="273"/>
        <v>#REF!</v>
      </c>
      <c r="UXZ247" s="29" t="e">
        <f t="shared" si="273"/>
        <v>#REF!</v>
      </c>
      <c r="UYA247" s="29" t="e">
        <f t="shared" si="273"/>
        <v>#REF!</v>
      </c>
      <c r="UYB247" s="29" t="e">
        <f t="shared" si="273"/>
        <v>#REF!</v>
      </c>
      <c r="UYC247" s="29" t="e">
        <f t="shared" si="273"/>
        <v>#REF!</v>
      </c>
      <c r="UYD247" s="29" t="e">
        <f t="shared" si="273"/>
        <v>#REF!</v>
      </c>
      <c r="UYE247" s="29" t="e">
        <f t="shared" si="273"/>
        <v>#REF!</v>
      </c>
      <c r="UYF247" s="29" t="e">
        <f t="shared" si="273"/>
        <v>#REF!</v>
      </c>
      <c r="UYG247" s="29" t="e">
        <f t="shared" si="273"/>
        <v>#REF!</v>
      </c>
      <c r="UYH247" s="29" t="e">
        <f t="shared" si="273"/>
        <v>#REF!</v>
      </c>
      <c r="UYI247" s="29" t="e">
        <f t="shared" si="273"/>
        <v>#REF!</v>
      </c>
      <c r="UYJ247" s="29" t="e">
        <f t="shared" si="273"/>
        <v>#REF!</v>
      </c>
      <c r="UYK247" s="29" t="e">
        <f t="shared" si="273"/>
        <v>#REF!</v>
      </c>
      <c r="UYL247" s="29" t="e">
        <f t="shared" si="273"/>
        <v>#REF!</v>
      </c>
      <c r="UYM247" s="29" t="e">
        <f t="shared" si="273"/>
        <v>#REF!</v>
      </c>
      <c r="UYN247" s="29" t="e">
        <f t="shared" si="273"/>
        <v>#REF!</v>
      </c>
      <c r="UYO247" s="29" t="e">
        <f t="shared" si="273"/>
        <v>#REF!</v>
      </c>
      <c r="UYP247" s="29" t="e">
        <f t="shared" si="273"/>
        <v>#REF!</v>
      </c>
      <c r="UYQ247" s="29" t="e">
        <f t="shared" si="273"/>
        <v>#REF!</v>
      </c>
      <c r="UYR247" s="29" t="e">
        <f t="shared" si="273"/>
        <v>#REF!</v>
      </c>
      <c r="UYS247" s="29" t="e">
        <f t="shared" ref="UYS247:VBD247" si="274">UYW247&amp;UYX247</f>
        <v>#REF!</v>
      </c>
      <c r="UYT247" s="29" t="e">
        <f t="shared" si="274"/>
        <v>#REF!</v>
      </c>
      <c r="UYU247" s="29" t="e">
        <f t="shared" si="274"/>
        <v>#REF!</v>
      </c>
      <c r="UYV247" s="29" t="e">
        <f t="shared" si="274"/>
        <v>#REF!</v>
      </c>
      <c r="UYW247" s="29" t="e">
        <f t="shared" si="274"/>
        <v>#REF!</v>
      </c>
      <c r="UYX247" s="29" t="e">
        <f t="shared" si="274"/>
        <v>#REF!</v>
      </c>
      <c r="UYY247" s="29" t="e">
        <f t="shared" si="274"/>
        <v>#REF!</v>
      </c>
      <c r="UYZ247" s="29" t="e">
        <f t="shared" si="274"/>
        <v>#REF!</v>
      </c>
      <c r="UZA247" s="29" t="e">
        <f t="shared" si="274"/>
        <v>#REF!</v>
      </c>
      <c r="UZB247" s="29" t="e">
        <f t="shared" si="274"/>
        <v>#REF!</v>
      </c>
      <c r="UZC247" s="29" t="e">
        <f t="shared" si="274"/>
        <v>#REF!</v>
      </c>
      <c r="UZD247" s="29" t="e">
        <f t="shared" si="274"/>
        <v>#REF!</v>
      </c>
      <c r="UZE247" s="29" t="e">
        <f t="shared" si="274"/>
        <v>#REF!</v>
      </c>
      <c r="UZF247" s="29" t="e">
        <f t="shared" si="274"/>
        <v>#REF!</v>
      </c>
      <c r="UZG247" s="29" t="e">
        <f t="shared" si="274"/>
        <v>#REF!</v>
      </c>
      <c r="UZH247" s="29" t="e">
        <f t="shared" si="274"/>
        <v>#REF!</v>
      </c>
      <c r="UZI247" s="29" t="e">
        <f t="shared" si="274"/>
        <v>#REF!</v>
      </c>
      <c r="UZJ247" s="29" t="e">
        <f t="shared" si="274"/>
        <v>#REF!</v>
      </c>
      <c r="UZK247" s="29" t="e">
        <f t="shared" si="274"/>
        <v>#REF!</v>
      </c>
      <c r="UZL247" s="29" t="e">
        <f t="shared" si="274"/>
        <v>#REF!</v>
      </c>
      <c r="UZM247" s="29" t="e">
        <f t="shared" si="274"/>
        <v>#REF!</v>
      </c>
      <c r="UZN247" s="29" t="e">
        <f t="shared" si="274"/>
        <v>#REF!</v>
      </c>
      <c r="UZO247" s="29" t="e">
        <f t="shared" si="274"/>
        <v>#REF!</v>
      </c>
      <c r="UZP247" s="29" t="e">
        <f t="shared" si="274"/>
        <v>#REF!</v>
      </c>
      <c r="UZQ247" s="29" t="e">
        <f t="shared" si="274"/>
        <v>#REF!</v>
      </c>
      <c r="UZR247" s="29" t="e">
        <f t="shared" si="274"/>
        <v>#REF!</v>
      </c>
      <c r="UZS247" s="29" t="e">
        <f t="shared" si="274"/>
        <v>#REF!</v>
      </c>
      <c r="UZT247" s="29" t="e">
        <f t="shared" si="274"/>
        <v>#REF!</v>
      </c>
      <c r="UZU247" s="29" t="e">
        <f t="shared" si="274"/>
        <v>#REF!</v>
      </c>
      <c r="UZV247" s="29" t="e">
        <f t="shared" si="274"/>
        <v>#REF!</v>
      </c>
      <c r="UZW247" s="29" t="e">
        <f t="shared" si="274"/>
        <v>#REF!</v>
      </c>
      <c r="UZX247" s="29" t="e">
        <f t="shared" si="274"/>
        <v>#REF!</v>
      </c>
      <c r="UZY247" s="29" t="e">
        <f t="shared" si="274"/>
        <v>#REF!</v>
      </c>
      <c r="UZZ247" s="29" t="e">
        <f t="shared" si="274"/>
        <v>#REF!</v>
      </c>
      <c r="VAA247" s="29" t="e">
        <f t="shared" si="274"/>
        <v>#REF!</v>
      </c>
      <c r="VAB247" s="29" t="e">
        <f t="shared" si="274"/>
        <v>#REF!</v>
      </c>
      <c r="VAC247" s="29" t="e">
        <f t="shared" si="274"/>
        <v>#REF!</v>
      </c>
      <c r="VAD247" s="29" t="e">
        <f t="shared" si="274"/>
        <v>#REF!</v>
      </c>
      <c r="VAE247" s="29" t="e">
        <f t="shared" si="274"/>
        <v>#REF!</v>
      </c>
      <c r="VAF247" s="29" t="e">
        <f t="shared" si="274"/>
        <v>#REF!</v>
      </c>
      <c r="VAG247" s="29" t="e">
        <f t="shared" si="274"/>
        <v>#REF!</v>
      </c>
      <c r="VAH247" s="29" t="e">
        <f t="shared" si="274"/>
        <v>#REF!</v>
      </c>
      <c r="VAI247" s="29" t="e">
        <f t="shared" si="274"/>
        <v>#REF!</v>
      </c>
      <c r="VAJ247" s="29" t="e">
        <f t="shared" si="274"/>
        <v>#REF!</v>
      </c>
      <c r="VAK247" s="29" t="e">
        <f t="shared" si="274"/>
        <v>#REF!</v>
      </c>
      <c r="VAL247" s="29" t="e">
        <f t="shared" si="274"/>
        <v>#REF!</v>
      </c>
      <c r="VAM247" s="29" t="e">
        <f t="shared" si="274"/>
        <v>#REF!</v>
      </c>
      <c r="VAN247" s="29" t="e">
        <f t="shared" si="274"/>
        <v>#REF!</v>
      </c>
      <c r="VAO247" s="29" t="e">
        <f t="shared" si="274"/>
        <v>#REF!</v>
      </c>
      <c r="VAP247" s="29" t="e">
        <f t="shared" si="274"/>
        <v>#REF!</v>
      </c>
      <c r="VAQ247" s="29" t="e">
        <f t="shared" si="274"/>
        <v>#REF!</v>
      </c>
      <c r="VAR247" s="29" t="e">
        <f t="shared" si="274"/>
        <v>#REF!</v>
      </c>
      <c r="VAS247" s="29" t="e">
        <f t="shared" si="274"/>
        <v>#REF!</v>
      </c>
      <c r="VAT247" s="29" t="e">
        <f t="shared" si="274"/>
        <v>#REF!</v>
      </c>
      <c r="VAU247" s="29" t="e">
        <f t="shared" si="274"/>
        <v>#REF!</v>
      </c>
      <c r="VAV247" s="29" t="e">
        <f t="shared" si="274"/>
        <v>#REF!</v>
      </c>
      <c r="VAW247" s="29" t="e">
        <f t="shared" si="274"/>
        <v>#REF!</v>
      </c>
      <c r="VAX247" s="29" t="e">
        <f t="shared" si="274"/>
        <v>#REF!</v>
      </c>
      <c r="VAY247" s="29" t="e">
        <f t="shared" si="274"/>
        <v>#REF!</v>
      </c>
      <c r="VAZ247" s="29" t="e">
        <f t="shared" si="274"/>
        <v>#REF!</v>
      </c>
      <c r="VBA247" s="29" t="e">
        <f t="shared" si="274"/>
        <v>#REF!</v>
      </c>
      <c r="VBB247" s="29" t="e">
        <f t="shared" si="274"/>
        <v>#REF!</v>
      </c>
      <c r="VBC247" s="29" t="e">
        <f t="shared" si="274"/>
        <v>#REF!</v>
      </c>
      <c r="VBD247" s="29" t="e">
        <f t="shared" si="274"/>
        <v>#REF!</v>
      </c>
      <c r="VBE247" s="29" t="e">
        <f t="shared" ref="VBE247:VDP247" si="275">VBI247&amp;VBJ247</f>
        <v>#REF!</v>
      </c>
      <c r="VBF247" s="29" t="e">
        <f t="shared" si="275"/>
        <v>#REF!</v>
      </c>
      <c r="VBG247" s="29" t="e">
        <f t="shared" si="275"/>
        <v>#REF!</v>
      </c>
      <c r="VBH247" s="29" t="e">
        <f t="shared" si="275"/>
        <v>#REF!</v>
      </c>
      <c r="VBI247" s="29" t="e">
        <f t="shared" si="275"/>
        <v>#REF!</v>
      </c>
      <c r="VBJ247" s="29" t="e">
        <f t="shared" si="275"/>
        <v>#REF!</v>
      </c>
      <c r="VBK247" s="29" t="e">
        <f t="shared" si="275"/>
        <v>#REF!</v>
      </c>
      <c r="VBL247" s="29" t="e">
        <f t="shared" si="275"/>
        <v>#REF!</v>
      </c>
      <c r="VBM247" s="29" t="e">
        <f t="shared" si="275"/>
        <v>#REF!</v>
      </c>
      <c r="VBN247" s="29" t="e">
        <f t="shared" si="275"/>
        <v>#REF!</v>
      </c>
      <c r="VBO247" s="29" t="e">
        <f t="shared" si="275"/>
        <v>#REF!</v>
      </c>
      <c r="VBP247" s="29" t="e">
        <f t="shared" si="275"/>
        <v>#REF!</v>
      </c>
      <c r="VBQ247" s="29" t="e">
        <f t="shared" si="275"/>
        <v>#REF!</v>
      </c>
      <c r="VBR247" s="29" t="e">
        <f t="shared" si="275"/>
        <v>#REF!</v>
      </c>
      <c r="VBS247" s="29" t="e">
        <f t="shared" si="275"/>
        <v>#REF!</v>
      </c>
      <c r="VBT247" s="29" t="e">
        <f t="shared" si="275"/>
        <v>#REF!</v>
      </c>
      <c r="VBU247" s="29" t="e">
        <f t="shared" si="275"/>
        <v>#REF!</v>
      </c>
      <c r="VBV247" s="29" t="e">
        <f t="shared" si="275"/>
        <v>#REF!</v>
      </c>
      <c r="VBW247" s="29" t="e">
        <f t="shared" si="275"/>
        <v>#REF!</v>
      </c>
      <c r="VBX247" s="29" t="e">
        <f t="shared" si="275"/>
        <v>#REF!</v>
      </c>
      <c r="VBY247" s="29" t="e">
        <f t="shared" si="275"/>
        <v>#REF!</v>
      </c>
      <c r="VBZ247" s="29" t="e">
        <f t="shared" si="275"/>
        <v>#REF!</v>
      </c>
      <c r="VCA247" s="29" t="e">
        <f t="shared" si="275"/>
        <v>#REF!</v>
      </c>
      <c r="VCB247" s="29" t="e">
        <f t="shared" si="275"/>
        <v>#REF!</v>
      </c>
      <c r="VCC247" s="29" t="e">
        <f t="shared" si="275"/>
        <v>#REF!</v>
      </c>
      <c r="VCD247" s="29" t="e">
        <f t="shared" si="275"/>
        <v>#REF!</v>
      </c>
      <c r="VCE247" s="29" t="e">
        <f t="shared" si="275"/>
        <v>#REF!</v>
      </c>
      <c r="VCF247" s="29" t="e">
        <f t="shared" si="275"/>
        <v>#REF!</v>
      </c>
      <c r="VCG247" s="29" t="e">
        <f t="shared" si="275"/>
        <v>#REF!</v>
      </c>
      <c r="VCH247" s="29" t="e">
        <f t="shared" si="275"/>
        <v>#REF!</v>
      </c>
      <c r="VCI247" s="29" t="e">
        <f t="shared" si="275"/>
        <v>#REF!</v>
      </c>
      <c r="VCJ247" s="29" t="e">
        <f t="shared" si="275"/>
        <v>#REF!</v>
      </c>
      <c r="VCK247" s="29" t="e">
        <f t="shared" si="275"/>
        <v>#REF!</v>
      </c>
      <c r="VCL247" s="29" t="e">
        <f t="shared" si="275"/>
        <v>#REF!</v>
      </c>
      <c r="VCM247" s="29" t="e">
        <f t="shared" si="275"/>
        <v>#REF!</v>
      </c>
      <c r="VCN247" s="29" t="e">
        <f t="shared" si="275"/>
        <v>#REF!</v>
      </c>
      <c r="VCO247" s="29" t="e">
        <f t="shared" si="275"/>
        <v>#REF!</v>
      </c>
      <c r="VCP247" s="29" t="e">
        <f t="shared" si="275"/>
        <v>#REF!</v>
      </c>
      <c r="VCQ247" s="29" t="e">
        <f t="shared" si="275"/>
        <v>#REF!</v>
      </c>
      <c r="VCR247" s="29" t="e">
        <f t="shared" si="275"/>
        <v>#REF!</v>
      </c>
      <c r="VCS247" s="29" t="e">
        <f t="shared" si="275"/>
        <v>#REF!</v>
      </c>
      <c r="VCT247" s="29" t="e">
        <f t="shared" si="275"/>
        <v>#REF!</v>
      </c>
      <c r="VCU247" s="29" t="e">
        <f t="shared" si="275"/>
        <v>#REF!</v>
      </c>
      <c r="VCV247" s="29" t="e">
        <f t="shared" si="275"/>
        <v>#REF!</v>
      </c>
      <c r="VCW247" s="29" t="e">
        <f t="shared" si="275"/>
        <v>#REF!</v>
      </c>
      <c r="VCX247" s="29" t="e">
        <f t="shared" si="275"/>
        <v>#REF!</v>
      </c>
      <c r="VCY247" s="29" t="e">
        <f t="shared" si="275"/>
        <v>#REF!</v>
      </c>
      <c r="VCZ247" s="29" t="e">
        <f t="shared" si="275"/>
        <v>#REF!</v>
      </c>
      <c r="VDA247" s="29" t="e">
        <f t="shared" si="275"/>
        <v>#REF!</v>
      </c>
      <c r="VDB247" s="29" t="e">
        <f t="shared" si="275"/>
        <v>#REF!</v>
      </c>
      <c r="VDC247" s="29" t="e">
        <f t="shared" si="275"/>
        <v>#REF!</v>
      </c>
      <c r="VDD247" s="29" t="e">
        <f t="shared" si="275"/>
        <v>#REF!</v>
      </c>
      <c r="VDE247" s="29" t="e">
        <f t="shared" si="275"/>
        <v>#REF!</v>
      </c>
      <c r="VDF247" s="29" t="e">
        <f t="shared" si="275"/>
        <v>#REF!</v>
      </c>
      <c r="VDG247" s="29" t="e">
        <f t="shared" si="275"/>
        <v>#REF!</v>
      </c>
      <c r="VDH247" s="29" t="e">
        <f t="shared" si="275"/>
        <v>#REF!</v>
      </c>
      <c r="VDI247" s="29" t="e">
        <f t="shared" si="275"/>
        <v>#REF!</v>
      </c>
      <c r="VDJ247" s="29" t="e">
        <f t="shared" si="275"/>
        <v>#REF!</v>
      </c>
      <c r="VDK247" s="29" t="e">
        <f t="shared" si="275"/>
        <v>#REF!</v>
      </c>
      <c r="VDL247" s="29" t="e">
        <f t="shared" si="275"/>
        <v>#REF!</v>
      </c>
      <c r="VDM247" s="29" t="e">
        <f t="shared" si="275"/>
        <v>#REF!</v>
      </c>
      <c r="VDN247" s="29" t="e">
        <f t="shared" si="275"/>
        <v>#REF!</v>
      </c>
      <c r="VDO247" s="29" t="e">
        <f t="shared" si="275"/>
        <v>#REF!</v>
      </c>
      <c r="VDP247" s="29" t="e">
        <f t="shared" si="275"/>
        <v>#REF!</v>
      </c>
      <c r="VDQ247" s="29" t="e">
        <f t="shared" ref="VDQ247:VGB247" si="276">VDU247&amp;VDV247</f>
        <v>#REF!</v>
      </c>
      <c r="VDR247" s="29" t="e">
        <f t="shared" si="276"/>
        <v>#REF!</v>
      </c>
      <c r="VDS247" s="29" t="e">
        <f t="shared" si="276"/>
        <v>#REF!</v>
      </c>
      <c r="VDT247" s="29" t="e">
        <f t="shared" si="276"/>
        <v>#REF!</v>
      </c>
      <c r="VDU247" s="29" t="e">
        <f t="shared" si="276"/>
        <v>#REF!</v>
      </c>
      <c r="VDV247" s="29" t="e">
        <f t="shared" si="276"/>
        <v>#REF!</v>
      </c>
      <c r="VDW247" s="29" t="e">
        <f t="shared" si="276"/>
        <v>#REF!</v>
      </c>
      <c r="VDX247" s="29" t="e">
        <f t="shared" si="276"/>
        <v>#REF!</v>
      </c>
      <c r="VDY247" s="29" t="e">
        <f t="shared" si="276"/>
        <v>#REF!</v>
      </c>
      <c r="VDZ247" s="29" t="e">
        <f t="shared" si="276"/>
        <v>#REF!</v>
      </c>
      <c r="VEA247" s="29" t="e">
        <f t="shared" si="276"/>
        <v>#REF!</v>
      </c>
      <c r="VEB247" s="29" t="e">
        <f t="shared" si="276"/>
        <v>#REF!</v>
      </c>
      <c r="VEC247" s="29" t="e">
        <f t="shared" si="276"/>
        <v>#REF!</v>
      </c>
      <c r="VED247" s="29" t="e">
        <f t="shared" si="276"/>
        <v>#REF!</v>
      </c>
      <c r="VEE247" s="29" t="e">
        <f t="shared" si="276"/>
        <v>#REF!</v>
      </c>
      <c r="VEF247" s="29" t="e">
        <f t="shared" si="276"/>
        <v>#REF!</v>
      </c>
      <c r="VEG247" s="29" t="e">
        <f t="shared" si="276"/>
        <v>#REF!</v>
      </c>
      <c r="VEH247" s="29" t="e">
        <f t="shared" si="276"/>
        <v>#REF!</v>
      </c>
      <c r="VEI247" s="29" t="e">
        <f t="shared" si="276"/>
        <v>#REF!</v>
      </c>
      <c r="VEJ247" s="29" t="e">
        <f t="shared" si="276"/>
        <v>#REF!</v>
      </c>
      <c r="VEK247" s="29" t="e">
        <f t="shared" si="276"/>
        <v>#REF!</v>
      </c>
      <c r="VEL247" s="29" t="e">
        <f t="shared" si="276"/>
        <v>#REF!</v>
      </c>
      <c r="VEM247" s="29" t="e">
        <f t="shared" si="276"/>
        <v>#REF!</v>
      </c>
      <c r="VEN247" s="29" t="e">
        <f t="shared" si="276"/>
        <v>#REF!</v>
      </c>
      <c r="VEO247" s="29" t="e">
        <f t="shared" si="276"/>
        <v>#REF!</v>
      </c>
      <c r="VEP247" s="29" t="e">
        <f t="shared" si="276"/>
        <v>#REF!</v>
      </c>
      <c r="VEQ247" s="29" t="e">
        <f t="shared" si="276"/>
        <v>#REF!</v>
      </c>
      <c r="VER247" s="29" t="e">
        <f t="shared" si="276"/>
        <v>#REF!</v>
      </c>
      <c r="VES247" s="29" t="e">
        <f t="shared" si="276"/>
        <v>#REF!</v>
      </c>
      <c r="VET247" s="29" t="e">
        <f t="shared" si="276"/>
        <v>#REF!</v>
      </c>
      <c r="VEU247" s="29" t="e">
        <f t="shared" si="276"/>
        <v>#REF!</v>
      </c>
      <c r="VEV247" s="29" t="e">
        <f t="shared" si="276"/>
        <v>#REF!</v>
      </c>
      <c r="VEW247" s="29" t="e">
        <f t="shared" si="276"/>
        <v>#REF!</v>
      </c>
      <c r="VEX247" s="29" t="e">
        <f t="shared" si="276"/>
        <v>#REF!</v>
      </c>
      <c r="VEY247" s="29" t="e">
        <f t="shared" si="276"/>
        <v>#REF!</v>
      </c>
      <c r="VEZ247" s="29" t="e">
        <f t="shared" si="276"/>
        <v>#REF!</v>
      </c>
      <c r="VFA247" s="29" t="e">
        <f t="shared" si="276"/>
        <v>#REF!</v>
      </c>
      <c r="VFB247" s="29" t="e">
        <f t="shared" si="276"/>
        <v>#REF!</v>
      </c>
      <c r="VFC247" s="29" t="e">
        <f t="shared" si="276"/>
        <v>#REF!</v>
      </c>
      <c r="VFD247" s="29" t="e">
        <f t="shared" si="276"/>
        <v>#REF!</v>
      </c>
      <c r="VFE247" s="29" t="e">
        <f t="shared" si="276"/>
        <v>#REF!</v>
      </c>
      <c r="VFF247" s="29" t="e">
        <f t="shared" si="276"/>
        <v>#REF!</v>
      </c>
      <c r="VFG247" s="29" t="e">
        <f t="shared" si="276"/>
        <v>#REF!</v>
      </c>
      <c r="VFH247" s="29" t="e">
        <f t="shared" si="276"/>
        <v>#REF!</v>
      </c>
      <c r="VFI247" s="29" t="e">
        <f t="shared" si="276"/>
        <v>#REF!</v>
      </c>
      <c r="VFJ247" s="29" t="e">
        <f t="shared" si="276"/>
        <v>#REF!</v>
      </c>
      <c r="VFK247" s="29" t="e">
        <f t="shared" si="276"/>
        <v>#REF!</v>
      </c>
      <c r="VFL247" s="29" t="e">
        <f t="shared" si="276"/>
        <v>#REF!</v>
      </c>
      <c r="VFM247" s="29" t="e">
        <f t="shared" si="276"/>
        <v>#REF!</v>
      </c>
      <c r="VFN247" s="29" t="e">
        <f t="shared" si="276"/>
        <v>#REF!</v>
      </c>
      <c r="VFO247" s="29" t="e">
        <f t="shared" si="276"/>
        <v>#REF!</v>
      </c>
      <c r="VFP247" s="29" t="e">
        <f t="shared" si="276"/>
        <v>#REF!</v>
      </c>
      <c r="VFQ247" s="29" t="e">
        <f t="shared" si="276"/>
        <v>#REF!</v>
      </c>
      <c r="VFR247" s="29" t="e">
        <f t="shared" si="276"/>
        <v>#REF!</v>
      </c>
      <c r="VFS247" s="29" t="e">
        <f t="shared" si="276"/>
        <v>#REF!</v>
      </c>
      <c r="VFT247" s="29" t="e">
        <f t="shared" si="276"/>
        <v>#REF!</v>
      </c>
      <c r="VFU247" s="29" t="e">
        <f t="shared" si="276"/>
        <v>#REF!</v>
      </c>
      <c r="VFV247" s="29" t="e">
        <f t="shared" si="276"/>
        <v>#REF!</v>
      </c>
      <c r="VFW247" s="29" t="e">
        <f t="shared" si="276"/>
        <v>#REF!</v>
      </c>
      <c r="VFX247" s="29" t="e">
        <f t="shared" si="276"/>
        <v>#REF!</v>
      </c>
      <c r="VFY247" s="29" t="e">
        <f t="shared" si="276"/>
        <v>#REF!</v>
      </c>
      <c r="VFZ247" s="29" t="e">
        <f t="shared" si="276"/>
        <v>#REF!</v>
      </c>
      <c r="VGA247" s="29" t="e">
        <f t="shared" si="276"/>
        <v>#REF!</v>
      </c>
      <c r="VGB247" s="29" t="e">
        <f t="shared" si="276"/>
        <v>#REF!</v>
      </c>
      <c r="VGC247" s="29" t="e">
        <f t="shared" ref="VGC247:VIN247" si="277">VGG247&amp;VGH247</f>
        <v>#REF!</v>
      </c>
      <c r="VGD247" s="29" t="e">
        <f t="shared" si="277"/>
        <v>#REF!</v>
      </c>
      <c r="VGE247" s="29" t="e">
        <f t="shared" si="277"/>
        <v>#REF!</v>
      </c>
      <c r="VGF247" s="29" t="e">
        <f t="shared" si="277"/>
        <v>#REF!</v>
      </c>
      <c r="VGG247" s="29" t="e">
        <f t="shared" si="277"/>
        <v>#REF!</v>
      </c>
      <c r="VGH247" s="29" t="e">
        <f t="shared" si="277"/>
        <v>#REF!</v>
      </c>
      <c r="VGI247" s="29" t="e">
        <f t="shared" si="277"/>
        <v>#REF!</v>
      </c>
      <c r="VGJ247" s="29" t="e">
        <f t="shared" si="277"/>
        <v>#REF!</v>
      </c>
      <c r="VGK247" s="29" t="e">
        <f t="shared" si="277"/>
        <v>#REF!</v>
      </c>
      <c r="VGL247" s="29" t="e">
        <f t="shared" si="277"/>
        <v>#REF!</v>
      </c>
      <c r="VGM247" s="29" t="e">
        <f t="shared" si="277"/>
        <v>#REF!</v>
      </c>
      <c r="VGN247" s="29" t="e">
        <f t="shared" si="277"/>
        <v>#REF!</v>
      </c>
      <c r="VGO247" s="29" t="e">
        <f t="shared" si="277"/>
        <v>#REF!</v>
      </c>
      <c r="VGP247" s="29" t="e">
        <f t="shared" si="277"/>
        <v>#REF!</v>
      </c>
      <c r="VGQ247" s="29" t="e">
        <f t="shared" si="277"/>
        <v>#REF!</v>
      </c>
      <c r="VGR247" s="29" t="e">
        <f t="shared" si="277"/>
        <v>#REF!</v>
      </c>
      <c r="VGS247" s="29" t="e">
        <f t="shared" si="277"/>
        <v>#REF!</v>
      </c>
      <c r="VGT247" s="29" t="e">
        <f t="shared" si="277"/>
        <v>#REF!</v>
      </c>
      <c r="VGU247" s="29" t="e">
        <f t="shared" si="277"/>
        <v>#REF!</v>
      </c>
      <c r="VGV247" s="29" t="e">
        <f t="shared" si="277"/>
        <v>#REF!</v>
      </c>
      <c r="VGW247" s="29" t="e">
        <f t="shared" si="277"/>
        <v>#REF!</v>
      </c>
      <c r="VGX247" s="29" t="e">
        <f t="shared" si="277"/>
        <v>#REF!</v>
      </c>
      <c r="VGY247" s="29" t="e">
        <f t="shared" si="277"/>
        <v>#REF!</v>
      </c>
      <c r="VGZ247" s="29" t="e">
        <f t="shared" si="277"/>
        <v>#REF!</v>
      </c>
      <c r="VHA247" s="29" t="e">
        <f t="shared" si="277"/>
        <v>#REF!</v>
      </c>
      <c r="VHB247" s="29" t="e">
        <f t="shared" si="277"/>
        <v>#REF!</v>
      </c>
      <c r="VHC247" s="29" t="e">
        <f t="shared" si="277"/>
        <v>#REF!</v>
      </c>
      <c r="VHD247" s="29" t="e">
        <f t="shared" si="277"/>
        <v>#REF!</v>
      </c>
      <c r="VHE247" s="29" t="e">
        <f t="shared" si="277"/>
        <v>#REF!</v>
      </c>
      <c r="VHF247" s="29" t="e">
        <f t="shared" si="277"/>
        <v>#REF!</v>
      </c>
      <c r="VHG247" s="29" t="e">
        <f t="shared" si="277"/>
        <v>#REF!</v>
      </c>
      <c r="VHH247" s="29" t="e">
        <f t="shared" si="277"/>
        <v>#REF!</v>
      </c>
      <c r="VHI247" s="29" t="e">
        <f t="shared" si="277"/>
        <v>#REF!</v>
      </c>
      <c r="VHJ247" s="29" t="e">
        <f t="shared" si="277"/>
        <v>#REF!</v>
      </c>
      <c r="VHK247" s="29" t="e">
        <f t="shared" si="277"/>
        <v>#REF!</v>
      </c>
      <c r="VHL247" s="29" t="e">
        <f t="shared" si="277"/>
        <v>#REF!</v>
      </c>
      <c r="VHM247" s="29" t="e">
        <f t="shared" si="277"/>
        <v>#REF!</v>
      </c>
      <c r="VHN247" s="29" t="e">
        <f t="shared" si="277"/>
        <v>#REF!</v>
      </c>
      <c r="VHO247" s="29" t="e">
        <f t="shared" si="277"/>
        <v>#REF!</v>
      </c>
      <c r="VHP247" s="29" t="e">
        <f t="shared" si="277"/>
        <v>#REF!</v>
      </c>
      <c r="VHQ247" s="29" t="e">
        <f t="shared" si="277"/>
        <v>#REF!</v>
      </c>
      <c r="VHR247" s="29" t="e">
        <f t="shared" si="277"/>
        <v>#REF!</v>
      </c>
      <c r="VHS247" s="29" t="e">
        <f t="shared" si="277"/>
        <v>#REF!</v>
      </c>
      <c r="VHT247" s="29" t="e">
        <f t="shared" si="277"/>
        <v>#REF!</v>
      </c>
      <c r="VHU247" s="29" t="e">
        <f t="shared" si="277"/>
        <v>#REF!</v>
      </c>
      <c r="VHV247" s="29" t="e">
        <f t="shared" si="277"/>
        <v>#REF!</v>
      </c>
      <c r="VHW247" s="29" t="e">
        <f t="shared" si="277"/>
        <v>#REF!</v>
      </c>
      <c r="VHX247" s="29" t="e">
        <f t="shared" si="277"/>
        <v>#REF!</v>
      </c>
      <c r="VHY247" s="29" t="e">
        <f t="shared" si="277"/>
        <v>#REF!</v>
      </c>
      <c r="VHZ247" s="29" t="e">
        <f t="shared" si="277"/>
        <v>#REF!</v>
      </c>
      <c r="VIA247" s="29" t="e">
        <f t="shared" si="277"/>
        <v>#REF!</v>
      </c>
      <c r="VIB247" s="29" t="e">
        <f t="shared" si="277"/>
        <v>#REF!</v>
      </c>
      <c r="VIC247" s="29" t="e">
        <f t="shared" si="277"/>
        <v>#REF!</v>
      </c>
      <c r="VID247" s="29" t="e">
        <f t="shared" si="277"/>
        <v>#REF!</v>
      </c>
      <c r="VIE247" s="29" t="e">
        <f t="shared" si="277"/>
        <v>#REF!</v>
      </c>
      <c r="VIF247" s="29" t="e">
        <f t="shared" si="277"/>
        <v>#REF!</v>
      </c>
      <c r="VIG247" s="29" t="e">
        <f t="shared" si="277"/>
        <v>#REF!</v>
      </c>
      <c r="VIH247" s="29" t="e">
        <f t="shared" si="277"/>
        <v>#REF!</v>
      </c>
      <c r="VII247" s="29" t="e">
        <f t="shared" si="277"/>
        <v>#REF!</v>
      </c>
      <c r="VIJ247" s="29" t="e">
        <f t="shared" si="277"/>
        <v>#REF!</v>
      </c>
      <c r="VIK247" s="29" t="e">
        <f t="shared" si="277"/>
        <v>#REF!</v>
      </c>
      <c r="VIL247" s="29" t="e">
        <f t="shared" si="277"/>
        <v>#REF!</v>
      </c>
      <c r="VIM247" s="29" t="e">
        <f t="shared" si="277"/>
        <v>#REF!</v>
      </c>
      <c r="VIN247" s="29" t="e">
        <f t="shared" si="277"/>
        <v>#REF!</v>
      </c>
      <c r="VIO247" s="29" t="e">
        <f t="shared" ref="VIO247:VKZ247" si="278">VIS247&amp;VIT247</f>
        <v>#REF!</v>
      </c>
      <c r="VIP247" s="29" t="e">
        <f t="shared" si="278"/>
        <v>#REF!</v>
      </c>
      <c r="VIQ247" s="29" t="e">
        <f t="shared" si="278"/>
        <v>#REF!</v>
      </c>
      <c r="VIR247" s="29" t="e">
        <f t="shared" si="278"/>
        <v>#REF!</v>
      </c>
      <c r="VIS247" s="29" t="e">
        <f t="shared" si="278"/>
        <v>#REF!</v>
      </c>
      <c r="VIT247" s="29" t="e">
        <f t="shared" si="278"/>
        <v>#REF!</v>
      </c>
      <c r="VIU247" s="29" t="e">
        <f t="shared" si="278"/>
        <v>#REF!</v>
      </c>
      <c r="VIV247" s="29" t="e">
        <f t="shared" si="278"/>
        <v>#REF!</v>
      </c>
      <c r="VIW247" s="29" t="e">
        <f t="shared" si="278"/>
        <v>#REF!</v>
      </c>
      <c r="VIX247" s="29" t="e">
        <f t="shared" si="278"/>
        <v>#REF!</v>
      </c>
      <c r="VIY247" s="29" t="e">
        <f t="shared" si="278"/>
        <v>#REF!</v>
      </c>
      <c r="VIZ247" s="29" t="e">
        <f t="shared" si="278"/>
        <v>#REF!</v>
      </c>
      <c r="VJA247" s="29" t="e">
        <f t="shared" si="278"/>
        <v>#REF!</v>
      </c>
      <c r="VJB247" s="29" t="e">
        <f t="shared" si="278"/>
        <v>#REF!</v>
      </c>
      <c r="VJC247" s="29" t="e">
        <f t="shared" si="278"/>
        <v>#REF!</v>
      </c>
      <c r="VJD247" s="29" t="e">
        <f t="shared" si="278"/>
        <v>#REF!</v>
      </c>
      <c r="VJE247" s="29" t="e">
        <f t="shared" si="278"/>
        <v>#REF!</v>
      </c>
      <c r="VJF247" s="29" t="e">
        <f t="shared" si="278"/>
        <v>#REF!</v>
      </c>
      <c r="VJG247" s="29" t="e">
        <f t="shared" si="278"/>
        <v>#REF!</v>
      </c>
      <c r="VJH247" s="29" t="e">
        <f t="shared" si="278"/>
        <v>#REF!</v>
      </c>
      <c r="VJI247" s="29" t="e">
        <f t="shared" si="278"/>
        <v>#REF!</v>
      </c>
      <c r="VJJ247" s="29" t="e">
        <f t="shared" si="278"/>
        <v>#REF!</v>
      </c>
      <c r="VJK247" s="29" t="e">
        <f t="shared" si="278"/>
        <v>#REF!</v>
      </c>
      <c r="VJL247" s="29" t="e">
        <f t="shared" si="278"/>
        <v>#REF!</v>
      </c>
      <c r="VJM247" s="29" t="e">
        <f t="shared" si="278"/>
        <v>#REF!</v>
      </c>
      <c r="VJN247" s="29" t="e">
        <f t="shared" si="278"/>
        <v>#REF!</v>
      </c>
      <c r="VJO247" s="29" t="e">
        <f t="shared" si="278"/>
        <v>#REF!</v>
      </c>
      <c r="VJP247" s="29" t="e">
        <f t="shared" si="278"/>
        <v>#REF!</v>
      </c>
      <c r="VJQ247" s="29" t="e">
        <f t="shared" si="278"/>
        <v>#REF!</v>
      </c>
      <c r="VJR247" s="29" t="e">
        <f t="shared" si="278"/>
        <v>#REF!</v>
      </c>
      <c r="VJS247" s="29" t="e">
        <f t="shared" si="278"/>
        <v>#REF!</v>
      </c>
      <c r="VJT247" s="29" t="e">
        <f t="shared" si="278"/>
        <v>#REF!</v>
      </c>
      <c r="VJU247" s="29" t="e">
        <f t="shared" si="278"/>
        <v>#REF!</v>
      </c>
      <c r="VJV247" s="29" t="e">
        <f t="shared" si="278"/>
        <v>#REF!</v>
      </c>
      <c r="VJW247" s="29" t="e">
        <f t="shared" si="278"/>
        <v>#REF!</v>
      </c>
      <c r="VJX247" s="29" t="e">
        <f t="shared" si="278"/>
        <v>#REF!</v>
      </c>
      <c r="VJY247" s="29" t="e">
        <f t="shared" si="278"/>
        <v>#REF!</v>
      </c>
      <c r="VJZ247" s="29" t="e">
        <f t="shared" si="278"/>
        <v>#REF!</v>
      </c>
      <c r="VKA247" s="29" t="e">
        <f t="shared" si="278"/>
        <v>#REF!</v>
      </c>
      <c r="VKB247" s="29" t="e">
        <f t="shared" si="278"/>
        <v>#REF!</v>
      </c>
      <c r="VKC247" s="29" t="e">
        <f t="shared" si="278"/>
        <v>#REF!</v>
      </c>
      <c r="VKD247" s="29" t="e">
        <f t="shared" si="278"/>
        <v>#REF!</v>
      </c>
      <c r="VKE247" s="29" t="e">
        <f t="shared" si="278"/>
        <v>#REF!</v>
      </c>
      <c r="VKF247" s="29" t="e">
        <f t="shared" si="278"/>
        <v>#REF!</v>
      </c>
      <c r="VKG247" s="29" t="e">
        <f t="shared" si="278"/>
        <v>#REF!</v>
      </c>
      <c r="VKH247" s="29" t="e">
        <f t="shared" si="278"/>
        <v>#REF!</v>
      </c>
      <c r="VKI247" s="29" t="e">
        <f t="shared" si="278"/>
        <v>#REF!</v>
      </c>
      <c r="VKJ247" s="29" t="e">
        <f t="shared" si="278"/>
        <v>#REF!</v>
      </c>
      <c r="VKK247" s="29" t="e">
        <f t="shared" si="278"/>
        <v>#REF!</v>
      </c>
      <c r="VKL247" s="29" t="e">
        <f t="shared" si="278"/>
        <v>#REF!</v>
      </c>
      <c r="VKM247" s="29" t="e">
        <f t="shared" si="278"/>
        <v>#REF!</v>
      </c>
      <c r="VKN247" s="29" t="e">
        <f t="shared" si="278"/>
        <v>#REF!</v>
      </c>
      <c r="VKO247" s="29" t="e">
        <f t="shared" si="278"/>
        <v>#REF!</v>
      </c>
      <c r="VKP247" s="29" t="e">
        <f t="shared" si="278"/>
        <v>#REF!</v>
      </c>
      <c r="VKQ247" s="29" t="e">
        <f t="shared" si="278"/>
        <v>#REF!</v>
      </c>
      <c r="VKR247" s="29" t="e">
        <f t="shared" si="278"/>
        <v>#REF!</v>
      </c>
      <c r="VKS247" s="29" t="e">
        <f t="shared" si="278"/>
        <v>#REF!</v>
      </c>
      <c r="VKT247" s="29" t="e">
        <f t="shared" si="278"/>
        <v>#REF!</v>
      </c>
      <c r="VKU247" s="29" t="e">
        <f t="shared" si="278"/>
        <v>#REF!</v>
      </c>
      <c r="VKV247" s="29" t="e">
        <f t="shared" si="278"/>
        <v>#REF!</v>
      </c>
      <c r="VKW247" s="29" t="e">
        <f t="shared" si="278"/>
        <v>#REF!</v>
      </c>
      <c r="VKX247" s="29" t="e">
        <f t="shared" si="278"/>
        <v>#REF!</v>
      </c>
      <c r="VKY247" s="29" t="e">
        <f t="shared" si="278"/>
        <v>#REF!</v>
      </c>
      <c r="VKZ247" s="29" t="e">
        <f t="shared" si="278"/>
        <v>#REF!</v>
      </c>
      <c r="VLA247" s="29" t="e">
        <f t="shared" ref="VLA247:VNL247" si="279">VLE247&amp;VLF247</f>
        <v>#REF!</v>
      </c>
      <c r="VLB247" s="29" t="e">
        <f t="shared" si="279"/>
        <v>#REF!</v>
      </c>
      <c r="VLC247" s="29" t="e">
        <f t="shared" si="279"/>
        <v>#REF!</v>
      </c>
      <c r="VLD247" s="29" t="e">
        <f t="shared" si="279"/>
        <v>#REF!</v>
      </c>
      <c r="VLE247" s="29" t="e">
        <f t="shared" si="279"/>
        <v>#REF!</v>
      </c>
      <c r="VLF247" s="29" t="e">
        <f t="shared" si="279"/>
        <v>#REF!</v>
      </c>
      <c r="VLG247" s="29" t="e">
        <f t="shared" si="279"/>
        <v>#REF!</v>
      </c>
      <c r="VLH247" s="29" t="e">
        <f t="shared" si="279"/>
        <v>#REF!</v>
      </c>
      <c r="VLI247" s="29" t="e">
        <f t="shared" si="279"/>
        <v>#REF!</v>
      </c>
      <c r="VLJ247" s="29" t="e">
        <f t="shared" si="279"/>
        <v>#REF!</v>
      </c>
      <c r="VLK247" s="29" t="e">
        <f t="shared" si="279"/>
        <v>#REF!</v>
      </c>
      <c r="VLL247" s="29" t="e">
        <f t="shared" si="279"/>
        <v>#REF!</v>
      </c>
      <c r="VLM247" s="29" t="e">
        <f t="shared" si="279"/>
        <v>#REF!</v>
      </c>
      <c r="VLN247" s="29" t="e">
        <f t="shared" si="279"/>
        <v>#REF!</v>
      </c>
      <c r="VLO247" s="29" t="e">
        <f t="shared" si="279"/>
        <v>#REF!</v>
      </c>
      <c r="VLP247" s="29" t="e">
        <f t="shared" si="279"/>
        <v>#REF!</v>
      </c>
      <c r="VLQ247" s="29" t="e">
        <f t="shared" si="279"/>
        <v>#REF!</v>
      </c>
      <c r="VLR247" s="29" t="e">
        <f t="shared" si="279"/>
        <v>#REF!</v>
      </c>
      <c r="VLS247" s="29" t="e">
        <f t="shared" si="279"/>
        <v>#REF!</v>
      </c>
      <c r="VLT247" s="29" t="e">
        <f t="shared" si="279"/>
        <v>#REF!</v>
      </c>
      <c r="VLU247" s="29" t="e">
        <f t="shared" si="279"/>
        <v>#REF!</v>
      </c>
      <c r="VLV247" s="29" t="e">
        <f t="shared" si="279"/>
        <v>#REF!</v>
      </c>
      <c r="VLW247" s="29" t="e">
        <f t="shared" si="279"/>
        <v>#REF!</v>
      </c>
      <c r="VLX247" s="29" t="e">
        <f t="shared" si="279"/>
        <v>#REF!</v>
      </c>
      <c r="VLY247" s="29" t="e">
        <f t="shared" si="279"/>
        <v>#REF!</v>
      </c>
      <c r="VLZ247" s="29" t="e">
        <f t="shared" si="279"/>
        <v>#REF!</v>
      </c>
      <c r="VMA247" s="29" t="e">
        <f t="shared" si="279"/>
        <v>#REF!</v>
      </c>
      <c r="VMB247" s="29" t="e">
        <f t="shared" si="279"/>
        <v>#REF!</v>
      </c>
      <c r="VMC247" s="29" t="e">
        <f t="shared" si="279"/>
        <v>#REF!</v>
      </c>
      <c r="VMD247" s="29" t="e">
        <f t="shared" si="279"/>
        <v>#REF!</v>
      </c>
      <c r="VME247" s="29" t="e">
        <f t="shared" si="279"/>
        <v>#REF!</v>
      </c>
      <c r="VMF247" s="29" t="e">
        <f t="shared" si="279"/>
        <v>#REF!</v>
      </c>
      <c r="VMG247" s="29" t="e">
        <f t="shared" si="279"/>
        <v>#REF!</v>
      </c>
      <c r="VMH247" s="29" t="e">
        <f t="shared" si="279"/>
        <v>#REF!</v>
      </c>
      <c r="VMI247" s="29" t="e">
        <f t="shared" si="279"/>
        <v>#REF!</v>
      </c>
      <c r="VMJ247" s="29" t="e">
        <f t="shared" si="279"/>
        <v>#REF!</v>
      </c>
      <c r="VMK247" s="29" t="e">
        <f t="shared" si="279"/>
        <v>#REF!</v>
      </c>
      <c r="VML247" s="29" t="e">
        <f t="shared" si="279"/>
        <v>#REF!</v>
      </c>
      <c r="VMM247" s="29" t="e">
        <f t="shared" si="279"/>
        <v>#REF!</v>
      </c>
      <c r="VMN247" s="29" t="e">
        <f t="shared" si="279"/>
        <v>#REF!</v>
      </c>
      <c r="VMO247" s="29" t="e">
        <f t="shared" si="279"/>
        <v>#REF!</v>
      </c>
      <c r="VMP247" s="29" t="e">
        <f t="shared" si="279"/>
        <v>#REF!</v>
      </c>
      <c r="VMQ247" s="29" t="e">
        <f t="shared" si="279"/>
        <v>#REF!</v>
      </c>
      <c r="VMR247" s="29" t="e">
        <f t="shared" si="279"/>
        <v>#REF!</v>
      </c>
      <c r="VMS247" s="29" t="e">
        <f t="shared" si="279"/>
        <v>#REF!</v>
      </c>
      <c r="VMT247" s="29" t="e">
        <f t="shared" si="279"/>
        <v>#REF!</v>
      </c>
      <c r="VMU247" s="29" t="e">
        <f t="shared" si="279"/>
        <v>#REF!</v>
      </c>
      <c r="VMV247" s="29" t="e">
        <f t="shared" si="279"/>
        <v>#REF!</v>
      </c>
      <c r="VMW247" s="29" t="e">
        <f t="shared" si="279"/>
        <v>#REF!</v>
      </c>
      <c r="VMX247" s="29" t="e">
        <f t="shared" si="279"/>
        <v>#REF!</v>
      </c>
      <c r="VMY247" s="29" t="e">
        <f t="shared" si="279"/>
        <v>#REF!</v>
      </c>
      <c r="VMZ247" s="29" t="e">
        <f t="shared" si="279"/>
        <v>#REF!</v>
      </c>
      <c r="VNA247" s="29" t="e">
        <f t="shared" si="279"/>
        <v>#REF!</v>
      </c>
      <c r="VNB247" s="29" t="e">
        <f t="shared" si="279"/>
        <v>#REF!</v>
      </c>
      <c r="VNC247" s="29" t="e">
        <f t="shared" si="279"/>
        <v>#REF!</v>
      </c>
      <c r="VND247" s="29" t="e">
        <f t="shared" si="279"/>
        <v>#REF!</v>
      </c>
      <c r="VNE247" s="29" t="e">
        <f t="shared" si="279"/>
        <v>#REF!</v>
      </c>
      <c r="VNF247" s="29" t="e">
        <f t="shared" si="279"/>
        <v>#REF!</v>
      </c>
      <c r="VNG247" s="29" t="e">
        <f t="shared" si="279"/>
        <v>#REF!</v>
      </c>
      <c r="VNH247" s="29" t="e">
        <f t="shared" si="279"/>
        <v>#REF!</v>
      </c>
      <c r="VNI247" s="29" t="e">
        <f t="shared" si="279"/>
        <v>#REF!</v>
      </c>
      <c r="VNJ247" s="29" t="e">
        <f t="shared" si="279"/>
        <v>#REF!</v>
      </c>
      <c r="VNK247" s="29" t="e">
        <f t="shared" si="279"/>
        <v>#REF!</v>
      </c>
      <c r="VNL247" s="29" t="e">
        <f t="shared" si="279"/>
        <v>#REF!</v>
      </c>
      <c r="VNM247" s="29" t="e">
        <f t="shared" ref="VNM247:VPX247" si="280">VNQ247&amp;VNR247</f>
        <v>#REF!</v>
      </c>
      <c r="VNN247" s="29" t="e">
        <f t="shared" si="280"/>
        <v>#REF!</v>
      </c>
      <c r="VNO247" s="29" t="e">
        <f t="shared" si="280"/>
        <v>#REF!</v>
      </c>
      <c r="VNP247" s="29" t="e">
        <f t="shared" si="280"/>
        <v>#REF!</v>
      </c>
      <c r="VNQ247" s="29" t="e">
        <f t="shared" si="280"/>
        <v>#REF!</v>
      </c>
      <c r="VNR247" s="29" t="e">
        <f t="shared" si="280"/>
        <v>#REF!</v>
      </c>
      <c r="VNS247" s="29" t="e">
        <f t="shared" si="280"/>
        <v>#REF!</v>
      </c>
      <c r="VNT247" s="29" t="e">
        <f t="shared" si="280"/>
        <v>#REF!</v>
      </c>
      <c r="VNU247" s="29" t="e">
        <f t="shared" si="280"/>
        <v>#REF!</v>
      </c>
      <c r="VNV247" s="29" t="e">
        <f t="shared" si="280"/>
        <v>#REF!</v>
      </c>
      <c r="VNW247" s="29" t="e">
        <f t="shared" si="280"/>
        <v>#REF!</v>
      </c>
      <c r="VNX247" s="29" t="e">
        <f t="shared" si="280"/>
        <v>#REF!</v>
      </c>
      <c r="VNY247" s="29" t="e">
        <f t="shared" si="280"/>
        <v>#REF!</v>
      </c>
      <c r="VNZ247" s="29" t="e">
        <f t="shared" si="280"/>
        <v>#REF!</v>
      </c>
      <c r="VOA247" s="29" t="e">
        <f t="shared" si="280"/>
        <v>#REF!</v>
      </c>
      <c r="VOB247" s="29" t="e">
        <f t="shared" si="280"/>
        <v>#REF!</v>
      </c>
      <c r="VOC247" s="29" t="e">
        <f t="shared" si="280"/>
        <v>#REF!</v>
      </c>
      <c r="VOD247" s="29" t="e">
        <f t="shared" si="280"/>
        <v>#REF!</v>
      </c>
      <c r="VOE247" s="29" t="e">
        <f t="shared" si="280"/>
        <v>#REF!</v>
      </c>
      <c r="VOF247" s="29" t="e">
        <f t="shared" si="280"/>
        <v>#REF!</v>
      </c>
      <c r="VOG247" s="29" t="e">
        <f t="shared" si="280"/>
        <v>#REF!</v>
      </c>
      <c r="VOH247" s="29" t="e">
        <f t="shared" si="280"/>
        <v>#REF!</v>
      </c>
      <c r="VOI247" s="29" t="e">
        <f t="shared" si="280"/>
        <v>#REF!</v>
      </c>
      <c r="VOJ247" s="29" t="e">
        <f t="shared" si="280"/>
        <v>#REF!</v>
      </c>
      <c r="VOK247" s="29" t="e">
        <f t="shared" si="280"/>
        <v>#REF!</v>
      </c>
      <c r="VOL247" s="29" t="e">
        <f t="shared" si="280"/>
        <v>#REF!</v>
      </c>
      <c r="VOM247" s="29" t="e">
        <f t="shared" si="280"/>
        <v>#REF!</v>
      </c>
      <c r="VON247" s="29" t="e">
        <f t="shared" si="280"/>
        <v>#REF!</v>
      </c>
      <c r="VOO247" s="29" t="e">
        <f t="shared" si="280"/>
        <v>#REF!</v>
      </c>
      <c r="VOP247" s="29" t="e">
        <f t="shared" si="280"/>
        <v>#REF!</v>
      </c>
      <c r="VOQ247" s="29" t="e">
        <f t="shared" si="280"/>
        <v>#REF!</v>
      </c>
      <c r="VOR247" s="29" t="e">
        <f t="shared" si="280"/>
        <v>#REF!</v>
      </c>
      <c r="VOS247" s="29" t="e">
        <f t="shared" si="280"/>
        <v>#REF!</v>
      </c>
      <c r="VOT247" s="29" t="e">
        <f t="shared" si="280"/>
        <v>#REF!</v>
      </c>
      <c r="VOU247" s="29" t="e">
        <f t="shared" si="280"/>
        <v>#REF!</v>
      </c>
      <c r="VOV247" s="29" t="e">
        <f t="shared" si="280"/>
        <v>#REF!</v>
      </c>
      <c r="VOW247" s="29" t="e">
        <f t="shared" si="280"/>
        <v>#REF!</v>
      </c>
      <c r="VOX247" s="29" t="e">
        <f t="shared" si="280"/>
        <v>#REF!</v>
      </c>
      <c r="VOY247" s="29" t="e">
        <f t="shared" si="280"/>
        <v>#REF!</v>
      </c>
      <c r="VOZ247" s="29" t="e">
        <f t="shared" si="280"/>
        <v>#REF!</v>
      </c>
      <c r="VPA247" s="29" t="e">
        <f t="shared" si="280"/>
        <v>#REF!</v>
      </c>
      <c r="VPB247" s="29" t="e">
        <f t="shared" si="280"/>
        <v>#REF!</v>
      </c>
      <c r="VPC247" s="29" t="e">
        <f t="shared" si="280"/>
        <v>#REF!</v>
      </c>
      <c r="VPD247" s="29" t="e">
        <f t="shared" si="280"/>
        <v>#REF!</v>
      </c>
      <c r="VPE247" s="29" t="e">
        <f t="shared" si="280"/>
        <v>#REF!</v>
      </c>
      <c r="VPF247" s="29" t="e">
        <f t="shared" si="280"/>
        <v>#REF!</v>
      </c>
      <c r="VPG247" s="29" t="e">
        <f t="shared" si="280"/>
        <v>#REF!</v>
      </c>
      <c r="VPH247" s="29" t="e">
        <f t="shared" si="280"/>
        <v>#REF!</v>
      </c>
      <c r="VPI247" s="29" t="e">
        <f t="shared" si="280"/>
        <v>#REF!</v>
      </c>
      <c r="VPJ247" s="29" t="e">
        <f t="shared" si="280"/>
        <v>#REF!</v>
      </c>
      <c r="VPK247" s="29" t="e">
        <f t="shared" si="280"/>
        <v>#REF!</v>
      </c>
      <c r="VPL247" s="29" t="e">
        <f t="shared" si="280"/>
        <v>#REF!</v>
      </c>
      <c r="VPM247" s="29" t="e">
        <f t="shared" si="280"/>
        <v>#REF!</v>
      </c>
      <c r="VPN247" s="29" t="e">
        <f t="shared" si="280"/>
        <v>#REF!</v>
      </c>
      <c r="VPO247" s="29" t="e">
        <f t="shared" si="280"/>
        <v>#REF!</v>
      </c>
      <c r="VPP247" s="29" t="e">
        <f t="shared" si="280"/>
        <v>#REF!</v>
      </c>
      <c r="VPQ247" s="29" t="e">
        <f t="shared" si="280"/>
        <v>#REF!</v>
      </c>
      <c r="VPR247" s="29" t="e">
        <f t="shared" si="280"/>
        <v>#REF!</v>
      </c>
      <c r="VPS247" s="29" t="e">
        <f t="shared" si="280"/>
        <v>#REF!</v>
      </c>
      <c r="VPT247" s="29" t="e">
        <f t="shared" si="280"/>
        <v>#REF!</v>
      </c>
      <c r="VPU247" s="29" t="e">
        <f t="shared" si="280"/>
        <v>#REF!</v>
      </c>
      <c r="VPV247" s="29" t="e">
        <f t="shared" si="280"/>
        <v>#REF!</v>
      </c>
      <c r="VPW247" s="29" t="e">
        <f t="shared" si="280"/>
        <v>#REF!</v>
      </c>
      <c r="VPX247" s="29" t="e">
        <f t="shared" si="280"/>
        <v>#REF!</v>
      </c>
      <c r="VPY247" s="29" t="e">
        <f t="shared" ref="VPY247:VSJ247" si="281">VQC247&amp;VQD247</f>
        <v>#REF!</v>
      </c>
      <c r="VPZ247" s="29" t="e">
        <f t="shared" si="281"/>
        <v>#REF!</v>
      </c>
      <c r="VQA247" s="29" t="e">
        <f t="shared" si="281"/>
        <v>#REF!</v>
      </c>
      <c r="VQB247" s="29" t="e">
        <f t="shared" si="281"/>
        <v>#REF!</v>
      </c>
      <c r="VQC247" s="29" t="e">
        <f t="shared" si="281"/>
        <v>#REF!</v>
      </c>
      <c r="VQD247" s="29" t="e">
        <f t="shared" si="281"/>
        <v>#REF!</v>
      </c>
      <c r="VQE247" s="29" t="e">
        <f t="shared" si="281"/>
        <v>#REF!</v>
      </c>
      <c r="VQF247" s="29" t="e">
        <f t="shared" si="281"/>
        <v>#REF!</v>
      </c>
      <c r="VQG247" s="29" t="e">
        <f t="shared" si="281"/>
        <v>#REF!</v>
      </c>
      <c r="VQH247" s="29" t="e">
        <f t="shared" si="281"/>
        <v>#REF!</v>
      </c>
      <c r="VQI247" s="29" t="e">
        <f t="shared" si="281"/>
        <v>#REF!</v>
      </c>
      <c r="VQJ247" s="29" t="e">
        <f t="shared" si="281"/>
        <v>#REF!</v>
      </c>
      <c r="VQK247" s="29" t="e">
        <f t="shared" si="281"/>
        <v>#REF!</v>
      </c>
      <c r="VQL247" s="29" t="e">
        <f t="shared" si="281"/>
        <v>#REF!</v>
      </c>
      <c r="VQM247" s="29" t="e">
        <f t="shared" si="281"/>
        <v>#REF!</v>
      </c>
      <c r="VQN247" s="29" t="e">
        <f t="shared" si="281"/>
        <v>#REF!</v>
      </c>
      <c r="VQO247" s="29" t="e">
        <f t="shared" si="281"/>
        <v>#REF!</v>
      </c>
      <c r="VQP247" s="29" t="e">
        <f t="shared" si="281"/>
        <v>#REF!</v>
      </c>
      <c r="VQQ247" s="29" t="e">
        <f t="shared" si="281"/>
        <v>#REF!</v>
      </c>
      <c r="VQR247" s="29" t="e">
        <f t="shared" si="281"/>
        <v>#REF!</v>
      </c>
      <c r="VQS247" s="29" t="e">
        <f t="shared" si="281"/>
        <v>#REF!</v>
      </c>
      <c r="VQT247" s="29" t="e">
        <f t="shared" si="281"/>
        <v>#REF!</v>
      </c>
      <c r="VQU247" s="29" t="e">
        <f t="shared" si="281"/>
        <v>#REF!</v>
      </c>
      <c r="VQV247" s="29" t="e">
        <f t="shared" si="281"/>
        <v>#REF!</v>
      </c>
      <c r="VQW247" s="29" t="e">
        <f t="shared" si="281"/>
        <v>#REF!</v>
      </c>
      <c r="VQX247" s="29" t="e">
        <f t="shared" si="281"/>
        <v>#REF!</v>
      </c>
      <c r="VQY247" s="29" t="e">
        <f t="shared" si="281"/>
        <v>#REF!</v>
      </c>
      <c r="VQZ247" s="29" t="e">
        <f t="shared" si="281"/>
        <v>#REF!</v>
      </c>
      <c r="VRA247" s="29" t="e">
        <f t="shared" si="281"/>
        <v>#REF!</v>
      </c>
      <c r="VRB247" s="29" t="e">
        <f t="shared" si="281"/>
        <v>#REF!</v>
      </c>
      <c r="VRC247" s="29" t="e">
        <f t="shared" si="281"/>
        <v>#REF!</v>
      </c>
      <c r="VRD247" s="29" t="e">
        <f t="shared" si="281"/>
        <v>#REF!</v>
      </c>
      <c r="VRE247" s="29" t="e">
        <f t="shared" si="281"/>
        <v>#REF!</v>
      </c>
      <c r="VRF247" s="29" t="e">
        <f t="shared" si="281"/>
        <v>#REF!</v>
      </c>
      <c r="VRG247" s="29" t="e">
        <f t="shared" si="281"/>
        <v>#REF!</v>
      </c>
      <c r="VRH247" s="29" t="e">
        <f t="shared" si="281"/>
        <v>#REF!</v>
      </c>
      <c r="VRI247" s="29" t="e">
        <f t="shared" si="281"/>
        <v>#REF!</v>
      </c>
      <c r="VRJ247" s="29" t="e">
        <f t="shared" si="281"/>
        <v>#REF!</v>
      </c>
      <c r="VRK247" s="29" t="e">
        <f t="shared" si="281"/>
        <v>#REF!</v>
      </c>
      <c r="VRL247" s="29" t="e">
        <f t="shared" si="281"/>
        <v>#REF!</v>
      </c>
      <c r="VRM247" s="29" t="e">
        <f t="shared" si="281"/>
        <v>#REF!</v>
      </c>
      <c r="VRN247" s="29" t="e">
        <f t="shared" si="281"/>
        <v>#REF!</v>
      </c>
      <c r="VRO247" s="29" t="e">
        <f t="shared" si="281"/>
        <v>#REF!</v>
      </c>
      <c r="VRP247" s="29" t="e">
        <f t="shared" si="281"/>
        <v>#REF!</v>
      </c>
      <c r="VRQ247" s="29" t="e">
        <f t="shared" si="281"/>
        <v>#REF!</v>
      </c>
      <c r="VRR247" s="29" t="e">
        <f t="shared" si="281"/>
        <v>#REF!</v>
      </c>
      <c r="VRS247" s="29" t="e">
        <f t="shared" si="281"/>
        <v>#REF!</v>
      </c>
      <c r="VRT247" s="29" t="e">
        <f t="shared" si="281"/>
        <v>#REF!</v>
      </c>
      <c r="VRU247" s="29" t="e">
        <f t="shared" si="281"/>
        <v>#REF!</v>
      </c>
      <c r="VRV247" s="29" t="e">
        <f t="shared" si="281"/>
        <v>#REF!</v>
      </c>
      <c r="VRW247" s="29" t="e">
        <f t="shared" si="281"/>
        <v>#REF!</v>
      </c>
      <c r="VRX247" s="29" t="e">
        <f t="shared" si="281"/>
        <v>#REF!</v>
      </c>
      <c r="VRY247" s="29" t="e">
        <f t="shared" si="281"/>
        <v>#REF!</v>
      </c>
      <c r="VRZ247" s="29" t="e">
        <f t="shared" si="281"/>
        <v>#REF!</v>
      </c>
      <c r="VSA247" s="29" t="e">
        <f t="shared" si="281"/>
        <v>#REF!</v>
      </c>
      <c r="VSB247" s="29" t="e">
        <f t="shared" si="281"/>
        <v>#REF!</v>
      </c>
      <c r="VSC247" s="29" t="e">
        <f t="shared" si="281"/>
        <v>#REF!</v>
      </c>
      <c r="VSD247" s="29" t="e">
        <f t="shared" si="281"/>
        <v>#REF!</v>
      </c>
      <c r="VSE247" s="29" t="e">
        <f t="shared" si="281"/>
        <v>#REF!</v>
      </c>
      <c r="VSF247" s="29" t="e">
        <f t="shared" si="281"/>
        <v>#REF!</v>
      </c>
      <c r="VSG247" s="29" t="e">
        <f t="shared" si="281"/>
        <v>#REF!</v>
      </c>
      <c r="VSH247" s="29" t="e">
        <f t="shared" si="281"/>
        <v>#REF!</v>
      </c>
      <c r="VSI247" s="29" t="e">
        <f t="shared" si="281"/>
        <v>#REF!</v>
      </c>
      <c r="VSJ247" s="29" t="e">
        <f t="shared" si="281"/>
        <v>#REF!</v>
      </c>
      <c r="VSK247" s="29" t="e">
        <f t="shared" ref="VSK247:VUV247" si="282">VSO247&amp;VSP247</f>
        <v>#REF!</v>
      </c>
      <c r="VSL247" s="29" t="e">
        <f t="shared" si="282"/>
        <v>#REF!</v>
      </c>
      <c r="VSM247" s="29" t="e">
        <f t="shared" si="282"/>
        <v>#REF!</v>
      </c>
      <c r="VSN247" s="29" t="e">
        <f t="shared" si="282"/>
        <v>#REF!</v>
      </c>
      <c r="VSO247" s="29" t="e">
        <f t="shared" si="282"/>
        <v>#REF!</v>
      </c>
      <c r="VSP247" s="29" t="e">
        <f t="shared" si="282"/>
        <v>#REF!</v>
      </c>
      <c r="VSQ247" s="29" t="e">
        <f t="shared" si="282"/>
        <v>#REF!</v>
      </c>
      <c r="VSR247" s="29" t="e">
        <f t="shared" si="282"/>
        <v>#REF!</v>
      </c>
      <c r="VSS247" s="29" t="e">
        <f t="shared" si="282"/>
        <v>#REF!</v>
      </c>
      <c r="VST247" s="29" t="e">
        <f t="shared" si="282"/>
        <v>#REF!</v>
      </c>
      <c r="VSU247" s="29" t="e">
        <f t="shared" si="282"/>
        <v>#REF!</v>
      </c>
      <c r="VSV247" s="29" t="e">
        <f t="shared" si="282"/>
        <v>#REF!</v>
      </c>
      <c r="VSW247" s="29" t="e">
        <f t="shared" si="282"/>
        <v>#REF!</v>
      </c>
      <c r="VSX247" s="29" t="e">
        <f t="shared" si="282"/>
        <v>#REF!</v>
      </c>
      <c r="VSY247" s="29" t="e">
        <f t="shared" si="282"/>
        <v>#REF!</v>
      </c>
      <c r="VSZ247" s="29" t="e">
        <f t="shared" si="282"/>
        <v>#REF!</v>
      </c>
      <c r="VTA247" s="29" t="e">
        <f t="shared" si="282"/>
        <v>#REF!</v>
      </c>
      <c r="VTB247" s="29" t="e">
        <f t="shared" si="282"/>
        <v>#REF!</v>
      </c>
      <c r="VTC247" s="29" t="e">
        <f t="shared" si="282"/>
        <v>#REF!</v>
      </c>
      <c r="VTD247" s="29" t="e">
        <f t="shared" si="282"/>
        <v>#REF!</v>
      </c>
      <c r="VTE247" s="29" t="e">
        <f t="shared" si="282"/>
        <v>#REF!</v>
      </c>
      <c r="VTF247" s="29" t="e">
        <f t="shared" si="282"/>
        <v>#REF!</v>
      </c>
      <c r="VTG247" s="29" t="e">
        <f t="shared" si="282"/>
        <v>#REF!</v>
      </c>
      <c r="VTH247" s="29" t="e">
        <f t="shared" si="282"/>
        <v>#REF!</v>
      </c>
      <c r="VTI247" s="29" t="e">
        <f t="shared" si="282"/>
        <v>#REF!</v>
      </c>
      <c r="VTJ247" s="29" t="e">
        <f t="shared" si="282"/>
        <v>#REF!</v>
      </c>
      <c r="VTK247" s="29" t="e">
        <f t="shared" si="282"/>
        <v>#REF!</v>
      </c>
      <c r="VTL247" s="29" t="e">
        <f t="shared" si="282"/>
        <v>#REF!</v>
      </c>
      <c r="VTM247" s="29" t="e">
        <f t="shared" si="282"/>
        <v>#REF!</v>
      </c>
      <c r="VTN247" s="29" t="e">
        <f t="shared" si="282"/>
        <v>#REF!</v>
      </c>
      <c r="VTO247" s="29" t="e">
        <f t="shared" si="282"/>
        <v>#REF!</v>
      </c>
      <c r="VTP247" s="29" t="e">
        <f t="shared" si="282"/>
        <v>#REF!</v>
      </c>
      <c r="VTQ247" s="29" t="e">
        <f t="shared" si="282"/>
        <v>#REF!</v>
      </c>
      <c r="VTR247" s="29" t="e">
        <f t="shared" si="282"/>
        <v>#REF!</v>
      </c>
      <c r="VTS247" s="29" t="e">
        <f t="shared" si="282"/>
        <v>#REF!</v>
      </c>
      <c r="VTT247" s="29" t="e">
        <f t="shared" si="282"/>
        <v>#REF!</v>
      </c>
      <c r="VTU247" s="29" t="e">
        <f t="shared" si="282"/>
        <v>#REF!</v>
      </c>
      <c r="VTV247" s="29" t="e">
        <f t="shared" si="282"/>
        <v>#REF!</v>
      </c>
      <c r="VTW247" s="29" t="e">
        <f t="shared" si="282"/>
        <v>#REF!</v>
      </c>
      <c r="VTX247" s="29" t="e">
        <f t="shared" si="282"/>
        <v>#REF!</v>
      </c>
      <c r="VTY247" s="29" t="e">
        <f t="shared" si="282"/>
        <v>#REF!</v>
      </c>
      <c r="VTZ247" s="29" t="e">
        <f t="shared" si="282"/>
        <v>#REF!</v>
      </c>
      <c r="VUA247" s="29" t="e">
        <f t="shared" si="282"/>
        <v>#REF!</v>
      </c>
      <c r="VUB247" s="29" t="e">
        <f t="shared" si="282"/>
        <v>#REF!</v>
      </c>
      <c r="VUC247" s="29" t="e">
        <f t="shared" si="282"/>
        <v>#REF!</v>
      </c>
      <c r="VUD247" s="29" t="e">
        <f t="shared" si="282"/>
        <v>#REF!</v>
      </c>
      <c r="VUE247" s="29" t="e">
        <f t="shared" si="282"/>
        <v>#REF!</v>
      </c>
      <c r="VUF247" s="29" t="e">
        <f t="shared" si="282"/>
        <v>#REF!</v>
      </c>
      <c r="VUG247" s="29" t="e">
        <f t="shared" si="282"/>
        <v>#REF!</v>
      </c>
      <c r="VUH247" s="29" t="e">
        <f t="shared" si="282"/>
        <v>#REF!</v>
      </c>
      <c r="VUI247" s="29" t="e">
        <f t="shared" si="282"/>
        <v>#REF!</v>
      </c>
      <c r="VUJ247" s="29" t="e">
        <f t="shared" si="282"/>
        <v>#REF!</v>
      </c>
      <c r="VUK247" s="29" t="e">
        <f t="shared" si="282"/>
        <v>#REF!</v>
      </c>
      <c r="VUL247" s="29" t="e">
        <f t="shared" si="282"/>
        <v>#REF!</v>
      </c>
      <c r="VUM247" s="29" t="e">
        <f t="shared" si="282"/>
        <v>#REF!</v>
      </c>
      <c r="VUN247" s="29" t="e">
        <f t="shared" si="282"/>
        <v>#REF!</v>
      </c>
      <c r="VUO247" s="29" t="e">
        <f t="shared" si="282"/>
        <v>#REF!</v>
      </c>
      <c r="VUP247" s="29" t="e">
        <f t="shared" si="282"/>
        <v>#REF!</v>
      </c>
      <c r="VUQ247" s="29" t="e">
        <f t="shared" si="282"/>
        <v>#REF!</v>
      </c>
      <c r="VUR247" s="29" t="e">
        <f t="shared" si="282"/>
        <v>#REF!</v>
      </c>
      <c r="VUS247" s="29" t="e">
        <f t="shared" si="282"/>
        <v>#REF!</v>
      </c>
      <c r="VUT247" s="29" t="e">
        <f t="shared" si="282"/>
        <v>#REF!</v>
      </c>
      <c r="VUU247" s="29" t="e">
        <f t="shared" si="282"/>
        <v>#REF!</v>
      </c>
      <c r="VUV247" s="29" t="e">
        <f t="shared" si="282"/>
        <v>#REF!</v>
      </c>
      <c r="VUW247" s="29" t="e">
        <f t="shared" ref="VUW247:VXH247" si="283">VVA247&amp;VVB247</f>
        <v>#REF!</v>
      </c>
      <c r="VUX247" s="29" t="e">
        <f t="shared" si="283"/>
        <v>#REF!</v>
      </c>
      <c r="VUY247" s="29" t="e">
        <f t="shared" si="283"/>
        <v>#REF!</v>
      </c>
      <c r="VUZ247" s="29" t="e">
        <f t="shared" si="283"/>
        <v>#REF!</v>
      </c>
      <c r="VVA247" s="29" t="e">
        <f t="shared" si="283"/>
        <v>#REF!</v>
      </c>
      <c r="VVB247" s="29" t="e">
        <f t="shared" si="283"/>
        <v>#REF!</v>
      </c>
      <c r="VVC247" s="29" t="e">
        <f t="shared" si="283"/>
        <v>#REF!</v>
      </c>
      <c r="VVD247" s="29" t="e">
        <f t="shared" si="283"/>
        <v>#REF!</v>
      </c>
      <c r="VVE247" s="29" t="e">
        <f t="shared" si="283"/>
        <v>#REF!</v>
      </c>
      <c r="VVF247" s="29" t="e">
        <f t="shared" si="283"/>
        <v>#REF!</v>
      </c>
      <c r="VVG247" s="29" t="e">
        <f t="shared" si="283"/>
        <v>#REF!</v>
      </c>
      <c r="VVH247" s="29" t="e">
        <f t="shared" si="283"/>
        <v>#REF!</v>
      </c>
      <c r="VVI247" s="29" t="e">
        <f t="shared" si="283"/>
        <v>#REF!</v>
      </c>
      <c r="VVJ247" s="29" t="e">
        <f t="shared" si="283"/>
        <v>#REF!</v>
      </c>
      <c r="VVK247" s="29" t="e">
        <f t="shared" si="283"/>
        <v>#REF!</v>
      </c>
      <c r="VVL247" s="29" t="e">
        <f t="shared" si="283"/>
        <v>#REF!</v>
      </c>
      <c r="VVM247" s="29" t="e">
        <f t="shared" si="283"/>
        <v>#REF!</v>
      </c>
      <c r="VVN247" s="29" t="e">
        <f t="shared" si="283"/>
        <v>#REF!</v>
      </c>
      <c r="VVO247" s="29" t="e">
        <f t="shared" si="283"/>
        <v>#REF!</v>
      </c>
      <c r="VVP247" s="29" t="e">
        <f t="shared" si="283"/>
        <v>#REF!</v>
      </c>
      <c r="VVQ247" s="29" t="e">
        <f t="shared" si="283"/>
        <v>#REF!</v>
      </c>
      <c r="VVR247" s="29" t="e">
        <f t="shared" si="283"/>
        <v>#REF!</v>
      </c>
      <c r="VVS247" s="29" t="e">
        <f t="shared" si="283"/>
        <v>#REF!</v>
      </c>
      <c r="VVT247" s="29" t="e">
        <f t="shared" si="283"/>
        <v>#REF!</v>
      </c>
      <c r="VVU247" s="29" t="e">
        <f t="shared" si="283"/>
        <v>#REF!</v>
      </c>
      <c r="VVV247" s="29" t="e">
        <f t="shared" si="283"/>
        <v>#REF!</v>
      </c>
      <c r="VVW247" s="29" t="e">
        <f t="shared" si="283"/>
        <v>#REF!</v>
      </c>
      <c r="VVX247" s="29" t="e">
        <f t="shared" si="283"/>
        <v>#REF!</v>
      </c>
      <c r="VVY247" s="29" t="e">
        <f t="shared" si="283"/>
        <v>#REF!</v>
      </c>
      <c r="VVZ247" s="29" t="e">
        <f t="shared" si="283"/>
        <v>#REF!</v>
      </c>
      <c r="VWA247" s="29" t="e">
        <f t="shared" si="283"/>
        <v>#REF!</v>
      </c>
      <c r="VWB247" s="29" t="e">
        <f t="shared" si="283"/>
        <v>#REF!</v>
      </c>
      <c r="VWC247" s="29" t="e">
        <f t="shared" si="283"/>
        <v>#REF!</v>
      </c>
      <c r="VWD247" s="29" t="e">
        <f t="shared" si="283"/>
        <v>#REF!</v>
      </c>
      <c r="VWE247" s="29" t="e">
        <f t="shared" si="283"/>
        <v>#REF!</v>
      </c>
      <c r="VWF247" s="29" t="e">
        <f t="shared" si="283"/>
        <v>#REF!</v>
      </c>
      <c r="VWG247" s="29" t="e">
        <f t="shared" si="283"/>
        <v>#REF!</v>
      </c>
      <c r="VWH247" s="29" t="e">
        <f t="shared" si="283"/>
        <v>#REF!</v>
      </c>
      <c r="VWI247" s="29" t="e">
        <f t="shared" si="283"/>
        <v>#REF!</v>
      </c>
      <c r="VWJ247" s="29" t="e">
        <f t="shared" si="283"/>
        <v>#REF!</v>
      </c>
      <c r="VWK247" s="29" t="e">
        <f t="shared" si="283"/>
        <v>#REF!</v>
      </c>
      <c r="VWL247" s="29" t="e">
        <f t="shared" si="283"/>
        <v>#REF!</v>
      </c>
      <c r="VWM247" s="29" t="e">
        <f t="shared" si="283"/>
        <v>#REF!</v>
      </c>
      <c r="VWN247" s="29" t="e">
        <f t="shared" si="283"/>
        <v>#REF!</v>
      </c>
      <c r="VWO247" s="29" t="e">
        <f t="shared" si="283"/>
        <v>#REF!</v>
      </c>
      <c r="VWP247" s="29" t="e">
        <f t="shared" si="283"/>
        <v>#REF!</v>
      </c>
      <c r="VWQ247" s="29" t="e">
        <f t="shared" si="283"/>
        <v>#REF!</v>
      </c>
      <c r="VWR247" s="29" t="e">
        <f t="shared" si="283"/>
        <v>#REF!</v>
      </c>
      <c r="VWS247" s="29" t="e">
        <f t="shared" si="283"/>
        <v>#REF!</v>
      </c>
      <c r="VWT247" s="29" t="e">
        <f t="shared" si="283"/>
        <v>#REF!</v>
      </c>
      <c r="VWU247" s="29" t="e">
        <f t="shared" si="283"/>
        <v>#REF!</v>
      </c>
      <c r="VWV247" s="29" t="e">
        <f t="shared" si="283"/>
        <v>#REF!</v>
      </c>
      <c r="VWW247" s="29" t="e">
        <f t="shared" si="283"/>
        <v>#REF!</v>
      </c>
      <c r="VWX247" s="29" t="e">
        <f t="shared" si="283"/>
        <v>#REF!</v>
      </c>
      <c r="VWY247" s="29" t="e">
        <f t="shared" si="283"/>
        <v>#REF!</v>
      </c>
      <c r="VWZ247" s="29" t="e">
        <f t="shared" si="283"/>
        <v>#REF!</v>
      </c>
      <c r="VXA247" s="29" t="e">
        <f t="shared" si="283"/>
        <v>#REF!</v>
      </c>
      <c r="VXB247" s="29" t="e">
        <f t="shared" si="283"/>
        <v>#REF!</v>
      </c>
      <c r="VXC247" s="29" t="e">
        <f t="shared" si="283"/>
        <v>#REF!</v>
      </c>
      <c r="VXD247" s="29" t="e">
        <f t="shared" si="283"/>
        <v>#REF!</v>
      </c>
      <c r="VXE247" s="29" t="e">
        <f t="shared" si="283"/>
        <v>#REF!</v>
      </c>
      <c r="VXF247" s="29" t="e">
        <f t="shared" si="283"/>
        <v>#REF!</v>
      </c>
      <c r="VXG247" s="29" t="e">
        <f t="shared" si="283"/>
        <v>#REF!</v>
      </c>
      <c r="VXH247" s="29" t="e">
        <f t="shared" si="283"/>
        <v>#REF!</v>
      </c>
      <c r="VXI247" s="29" t="e">
        <f t="shared" ref="VXI247:VZT247" si="284">VXM247&amp;VXN247</f>
        <v>#REF!</v>
      </c>
      <c r="VXJ247" s="29" t="e">
        <f t="shared" si="284"/>
        <v>#REF!</v>
      </c>
      <c r="VXK247" s="29" t="e">
        <f t="shared" si="284"/>
        <v>#REF!</v>
      </c>
      <c r="VXL247" s="29" t="e">
        <f t="shared" si="284"/>
        <v>#REF!</v>
      </c>
      <c r="VXM247" s="29" t="e">
        <f t="shared" si="284"/>
        <v>#REF!</v>
      </c>
      <c r="VXN247" s="29" t="e">
        <f t="shared" si="284"/>
        <v>#REF!</v>
      </c>
      <c r="VXO247" s="29" t="e">
        <f t="shared" si="284"/>
        <v>#REF!</v>
      </c>
      <c r="VXP247" s="29" t="e">
        <f t="shared" si="284"/>
        <v>#REF!</v>
      </c>
      <c r="VXQ247" s="29" t="e">
        <f t="shared" si="284"/>
        <v>#REF!</v>
      </c>
      <c r="VXR247" s="29" t="e">
        <f t="shared" si="284"/>
        <v>#REF!</v>
      </c>
      <c r="VXS247" s="29" t="e">
        <f t="shared" si="284"/>
        <v>#REF!</v>
      </c>
      <c r="VXT247" s="29" t="e">
        <f t="shared" si="284"/>
        <v>#REF!</v>
      </c>
      <c r="VXU247" s="29" t="e">
        <f t="shared" si="284"/>
        <v>#REF!</v>
      </c>
      <c r="VXV247" s="29" t="e">
        <f t="shared" si="284"/>
        <v>#REF!</v>
      </c>
      <c r="VXW247" s="29" t="e">
        <f t="shared" si="284"/>
        <v>#REF!</v>
      </c>
      <c r="VXX247" s="29" t="e">
        <f t="shared" si="284"/>
        <v>#REF!</v>
      </c>
      <c r="VXY247" s="29" t="e">
        <f t="shared" si="284"/>
        <v>#REF!</v>
      </c>
      <c r="VXZ247" s="29" t="e">
        <f t="shared" si="284"/>
        <v>#REF!</v>
      </c>
      <c r="VYA247" s="29" t="e">
        <f t="shared" si="284"/>
        <v>#REF!</v>
      </c>
      <c r="VYB247" s="29" t="e">
        <f t="shared" si="284"/>
        <v>#REF!</v>
      </c>
      <c r="VYC247" s="29" t="e">
        <f t="shared" si="284"/>
        <v>#REF!</v>
      </c>
      <c r="VYD247" s="29" t="e">
        <f t="shared" si="284"/>
        <v>#REF!</v>
      </c>
      <c r="VYE247" s="29" t="e">
        <f t="shared" si="284"/>
        <v>#REF!</v>
      </c>
      <c r="VYF247" s="29" t="e">
        <f t="shared" si="284"/>
        <v>#REF!</v>
      </c>
      <c r="VYG247" s="29" t="e">
        <f t="shared" si="284"/>
        <v>#REF!</v>
      </c>
      <c r="VYH247" s="29" t="e">
        <f t="shared" si="284"/>
        <v>#REF!</v>
      </c>
      <c r="VYI247" s="29" t="e">
        <f t="shared" si="284"/>
        <v>#REF!</v>
      </c>
      <c r="VYJ247" s="29" t="e">
        <f t="shared" si="284"/>
        <v>#REF!</v>
      </c>
      <c r="VYK247" s="29" t="e">
        <f t="shared" si="284"/>
        <v>#REF!</v>
      </c>
      <c r="VYL247" s="29" t="e">
        <f t="shared" si="284"/>
        <v>#REF!</v>
      </c>
      <c r="VYM247" s="29" t="e">
        <f t="shared" si="284"/>
        <v>#REF!</v>
      </c>
      <c r="VYN247" s="29" t="e">
        <f t="shared" si="284"/>
        <v>#REF!</v>
      </c>
      <c r="VYO247" s="29" t="e">
        <f t="shared" si="284"/>
        <v>#REF!</v>
      </c>
      <c r="VYP247" s="29" t="e">
        <f t="shared" si="284"/>
        <v>#REF!</v>
      </c>
      <c r="VYQ247" s="29" t="e">
        <f t="shared" si="284"/>
        <v>#REF!</v>
      </c>
      <c r="VYR247" s="29" t="e">
        <f t="shared" si="284"/>
        <v>#REF!</v>
      </c>
      <c r="VYS247" s="29" t="e">
        <f t="shared" si="284"/>
        <v>#REF!</v>
      </c>
      <c r="VYT247" s="29" t="e">
        <f t="shared" si="284"/>
        <v>#REF!</v>
      </c>
      <c r="VYU247" s="29" t="e">
        <f t="shared" si="284"/>
        <v>#REF!</v>
      </c>
      <c r="VYV247" s="29" t="e">
        <f t="shared" si="284"/>
        <v>#REF!</v>
      </c>
      <c r="VYW247" s="29" t="e">
        <f t="shared" si="284"/>
        <v>#REF!</v>
      </c>
      <c r="VYX247" s="29" t="e">
        <f t="shared" si="284"/>
        <v>#REF!</v>
      </c>
      <c r="VYY247" s="29" t="e">
        <f t="shared" si="284"/>
        <v>#REF!</v>
      </c>
      <c r="VYZ247" s="29" t="e">
        <f t="shared" si="284"/>
        <v>#REF!</v>
      </c>
      <c r="VZA247" s="29" t="e">
        <f t="shared" si="284"/>
        <v>#REF!</v>
      </c>
      <c r="VZB247" s="29" t="e">
        <f t="shared" si="284"/>
        <v>#REF!</v>
      </c>
      <c r="VZC247" s="29" t="e">
        <f t="shared" si="284"/>
        <v>#REF!</v>
      </c>
      <c r="VZD247" s="29" t="e">
        <f t="shared" si="284"/>
        <v>#REF!</v>
      </c>
      <c r="VZE247" s="29" t="e">
        <f t="shared" si="284"/>
        <v>#REF!</v>
      </c>
      <c r="VZF247" s="29" t="e">
        <f t="shared" si="284"/>
        <v>#REF!</v>
      </c>
      <c r="VZG247" s="29" t="e">
        <f t="shared" si="284"/>
        <v>#REF!</v>
      </c>
      <c r="VZH247" s="29" t="e">
        <f t="shared" si="284"/>
        <v>#REF!</v>
      </c>
      <c r="VZI247" s="29" t="e">
        <f t="shared" si="284"/>
        <v>#REF!</v>
      </c>
      <c r="VZJ247" s="29" t="e">
        <f t="shared" si="284"/>
        <v>#REF!</v>
      </c>
      <c r="VZK247" s="29" t="e">
        <f t="shared" si="284"/>
        <v>#REF!</v>
      </c>
      <c r="VZL247" s="29" t="e">
        <f t="shared" si="284"/>
        <v>#REF!</v>
      </c>
      <c r="VZM247" s="29" t="e">
        <f t="shared" si="284"/>
        <v>#REF!</v>
      </c>
      <c r="VZN247" s="29" t="e">
        <f t="shared" si="284"/>
        <v>#REF!</v>
      </c>
      <c r="VZO247" s="29" t="e">
        <f t="shared" si="284"/>
        <v>#REF!</v>
      </c>
      <c r="VZP247" s="29" t="e">
        <f t="shared" si="284"/>
        <v>#REF!</v>
      </c>
      <c r="VZQ247" s="29" t="e">
        <f t="shared" si="284"/>
        <v>#REF!</v>
      </c>
      <c r="VZR247" s="29" t="e">
        <f t="shared" si="284"/>
        <v>#REF!</v>
      </c>
      <c r="VZS247" s="29" t="e">
        <f t="shared" si="284"/>
        <v>#REF!</v>
      </c>
      <c r="VZT247" s="29" t="e">
        <f t="shared" si="284"/>
        <v>#REF!</v>
      </c>
      <c r="VZU247" s="29" t="e">
        <f t="shared" ref="VZU247:WCF247" si="285">VZY247&amp;VZZ247</f>
        <v>#REF!</v>
      </c>
      <c r="VZV247" s="29" t="e">
        <f t="shared" si="285"/>
        <v>#REF!</v>
      </c>
      <c r="VZW247" s="29" t="e">
        <f t="shared" si="285"/>
        <v>#REF!</v>
      </c>
      <c r="VZX247" s="29" t="e">
        <f t="shared" si="285"/>
        <v>#REF!</v>
      </c>
      <c r="VZY247" s="29" t="e">
        <f t="shared" si="285"/>
        <v>#REF!</v>
      </c>
      <c r="VZZ247" s="29" t="e">
        <f t="shared" si="285"/>
        <v>#REF!</v>
      </c>
      <c r="WAA247" s="29" t="e">
        <f t="shared" si="285"/>
        <v>#REF!</v>
      </c>
      <c r="WAB247" s="29" t="e">
        <f t="shared" si="285"/>
        <v>#REF!</v>
      </c>
      <c r="WAC247" s="29" t="e">
        <f t="shared" si="285"/>
        <v>#REF!</v>
      </c>
      <c r="WAD247" s="29" t="e">
        <f t="shared" si="285"/>
        <v>#REF!</v>
      </c>
      <c r="WAE247" s="29" t="e">
        <f t="shared" si="285"/>
        <v>#REF!</v>
      </c>
      <c r="WAF247" s="29" t="e">
        <f t="shared" si="285"/>
        <v>#REF!</v>
      </c>
      <c r="WAG247" s="29" t="e">
        <f t="shared" si="285"/>
        <v>#REF!</v>
      </c>
      <c r="WAH247" s="29" t="e">
        <f t="shared" si="285"/>
        <v>#REF!</v>
      </c>
      <c r="WAI247" s="29" t="e">
        <f t="shared" si="285"/>
        <v>#REF!</v>
      </c>
      <c r="WAJ247" s="29" t="e">
        <f t="shared" si="285"/>
        <v>#REF!</v>
      </c>
      <c r="WAK247" s="29" t="e">
        <f t="shared" si="285"/>
        <v>#REF!</v>
      </c>
      <c r="WAL247" s="29" t="e">
        <f t="shared" si="285"/>
        <v>#REF!</v>
      </c>
      <c r="WAM247" s="29" t="e">
        <f t="shared" si="285"/>
        <v>#REF!</v>
      </c>
      <c r="WAN247" s="29" t="e">
        <f t="shared" si="285"/>
        <v>#REF!</v>
      </c>
      <c r="WAO247" s="29" t="e">
        <f t="shared" si="285"/>
        <v>#REF!</v>
      </c>
      <c r="WAP247" s="29" t="e">
        <f t="shared" si="285"/>
        <v>#REF!</v>
      </c>
      <c r="WAQ247" s="29" t="e">
        <f t="shared" si="285"/>
        <v>#REF!</v>
      </c>
      <c r="WAR247" s="29" t="e">
        <f t="shared" si="285"/>
        <v>#REF!</v>
      </c>
      <c r="WAS247" s="29" t="e">
        <f t="shared" si="285"/>
        <v>#REF!</v>
      </c>
      <c r="WAT247" s="29" t="e">
        <f t="shared" si="285"/>
        <v>#REF!</v>
      </c>
      <c r="WAU247" s="29" t="e">
        <f t="shared" si="285"/>
        <v>#REF!</v>
      </c>
      <c r="WAV247" s="29" t="e">
        <f t="shared" si="285"/>
        <v>#REF!</v>
      </c>
      <c r="WAW247" s="29" t="e">
        <f t="shared" si="285"/>
        <v>#REF!</v>
      </c>
      <c r="WAX247" s="29" t="e">
        <f t="shared" si="285"/>
        <v>#REF!</v>
      </c>
      <c r="WAY247" s="29" t="e">
        <f t="shared" si="285"/>
        <v>#REF!</v>
      </c>
      <c r="WAZ247" s="29" t="e">
        <f t="shared" si="285"/>
        <v>#REF!</v>
      </c>
      <c r="WBA247" s="29" t="e">
        <f t="shared" si="285"/>
        <v>#REF!</v>
      </c>
      <c r="WBB247" s="29" t="e">
        <f t="shared" si="285"/>
        <v>#REF!</v>
      </c>
      <c r="WBC247" s="29" t="e">
        <f t="shared" si="285"/>
        <v>#REF!</v>
      </c>
      <c r="WBD247" s="29" t="e">
        <f t="shared" si="285"/>
        <v>#REF!</v>
      </c>
      <c r="WBE247" s="29" t="e">
        <f t="shared" si="285"/>
        <v>#REF!</v>
      </c>
      <c r="WBF247" s="29" t="e">
        <f t="shared" si="285"/>
        <v>#REF!</v>
      </c>
      <c r="WBG247" s="29" t="e">
        <f t="shared" si="285"/>
        <v>#REF!</v>
      </c>
      <c r="WBH247" s="29" t="e">
        <f t="shared" si="285"/>
        <v>#REF!</v>
      </c>
      <c r="WBI247" s="29" t="e">
        <f t="shared" si="285"/>
        <v>#REF!</v>
      </c>
      <c r="WBJ247" s="29" t="e">
        <f t="shared" si="285"/>
        <v>#REF!</v>
      </c>
      <c r="WBK247" s="29" t="e">
        <f t="shared" si="285"/>
        <v>#REF!</v>
      </c>
      <c r="WBL247" s="29" t="e">
        <f t="shared" si="285"/>
        <v>#REF!</v>
      </c>
      <c r="WBM247" s="29" t="e">
        <f t="shared" si="285"/>
        <v>#REF!</v>
      </c>
      <c r="WBN247" s="29" t="e">
        <f t="shared" si="285"/>
        <v>#REF!</v>
      </c>
      <c r="WBO247" s="29" t="e">
        <f t="shared" si="285"/>
        <v>#REF!</v>
      </c>
      <c r="WBP247" s="29" t="e">
        <f t="shared" si="285"/>
        <v>#REF!</v>
      </c>
      <c r="WBQ247" s="29" t="e">
        <f t="shared" si="285"/>
        <v>#REF!</v>
      </c>
      <c r="WBR247" s="29" t="e">
        <f t="shared" si="285"/>
        <v>#REF!</v>
      </c>
      <c r="WBS247" s="29" t="e">
        <f t="shared" si="285"/>
        <v>#REF!</v>
      </c>
      <c r="WBT247" s="29" t="e">
        <f t="shared" si="285"/>
        <v>#REF!</v>
      </c>
      <c r="WBU247" s="29" t="e">
        <f t="shared" si="285"/>
        <v>#REF!</v>
      </c>
      <c r="WBV247" s="29" t="e">
        <f t="shared" si="285"/>
        <v>#REF!</v>
      </c>
      <c r="WBW247" s="29" t="e">
        <f t="shared" si="285"/>
        <v>#REF!</v>
      </c>
      <c r="WBX247" s="29" t="e">
        <f t="shared" si="285"/>
        <v>#REF!</v>
      </c>
      <c r="WBY247" s="29" t="e">
        <f t="shared" si="285"/>
        <v>#REF!</v>
      </c>
      <c r="WBZ247" s="29" t="e">
        <f t="shared" si="285"/>
        <v>#REF!</v>
      </c>
      <c r="WCA247" s="29" t="e">
        <f t="shared" si="285"/>
        <v>#REF!</v>
      </c>
      <c r="WCB247" s="29" t="e">
        <f t="shared" si="285"/>
        <v>#REF!</v>
      </c>
      <c r="WCC247" s="29" t="e">
        <f t="shared" si="285"/>
        <v>#REF!</v>
      </c>
      <c r="WCD247" s="29" t="e">
        <f t="shared" si="285"/>
        <v>#REF!</v>
      </c>
      <c r="WCE247" s="29" t="e">
        <f t="shared" si="285"/>
        <v>#REF!</v>
      </c>
      <c r="WCF247" s="29" t="e">
        <f t="shared" si="285"/>
        <v>#REF!</v>
      </c>
      <c r="WCG247" s="29" t="e">
        <f t="shared" ref="WCG247:WER247" si="286">WCK247&amp;WCL247</f>
        <v>#REF!</v>
      </c>
      <c r="WCH247" s="29" t="e">
        <f t="shared" si="286"/>
        <v>#REF!</v>
      </c>
      <c r="WCI247" s="29" t="e">
        <f t="shared" si="286"/>
        <v>#REF!</v>
      </c>
      <c r="WCJ247" s="29" t="e">
        <f t="shared" si="286"/>
        <v>#REF!</v>
      </c>
      <c r="WCK247" s="29" t="e">
        <f t="shared" si="286"/>
        <v>#REF!</v>
      </c>
      <c r="WCL247" s="29" t="e">
        <f t="shared" si="286"/>
        <v>#REF!</v>
      </c>
      <c r="WCM247" s="29" t="e">
        <f t="shared" si="286"/>
        <v>#REF!</v>
      </c>
      <c r="WCN247" s="29" t="e">
        <f t="shared" si="286"/>
        <v>#REF!</v>
      </c>
      <c r="WCO247" s="29" t="e">
        <f t="shared" si="286"/>
        <v>#REF!</v>
      </c>
      <c r="WCP247" s="29" t="e">
        <f t="shared" si="286"/>
        <v>#REF!</v>
      </c>
      <c r="WCQ247" s="29" t="e">
        <f t="shared" si="286"/>
        <v>#REF!</v>
      </c>
      <c r="WCR247" s="29" t="e">
        <f t="shared" si="286"/>
        <v>#REF!</v>
      </c>
      <c r="WCS247" s="29" t="e">
        <f t="shared" si="286"/>
        <v>#REF!</v>
      </c>
      <c r="WCT247" s="29" t="e">
        <f t="shared" si="286"/>
        <v>#REF!</v>
      </c>
      <c r="WCU247" s="29" t="e">
        <f t="shared" si="286"/>
        <v>#REF!</v>
      </c>
      <c r="WCV247" s="29" t="e">
        <f t="shared" si="286"/>
        <v>#REF!</v>
      </c>
      <c r="WCW247" s="29" t="e">
        <f t="shared" si="286"/>
        <v>#REF!</v>
      </c>
      <c r="WCX247" s="29" t="e">
        <f t="shared" si="286"/>
        <v>#REF!</v>
      </c>
      <c r="WCY247" s="29" t="e">
        <f t="shared" si="286"/>
        <v>#REF!</v>
      </c>
      <c r="WCZ247" s="29" t="e">
        <f t="shared" si="286"/>
        <v>#REF!</v>
      </c>
      <c r="WDA247" s="29" t="e">
        <f t="shared" si="286"/>
        <v>#REF!</v>
      </c>
      <c r="WDB247" s="29" t="e">
        <f t="shared" si="286"/>
        <v>#REF!</v>
      </c>
      <c r="WDC247" s="29" t="e">
        <f t="shared" si="286"/>
        <v>#REF!</v>
      </c>
      <c r="WDD247" s="29" t="e">
        <f t="shared" si="286"/>
        <v>#REF!</v>
      </c>
      <c r="WDE247" s="29" t="e">
        <f t="shared" si="286"/>
        <v>#REF!</v>
      </c>
      <c r="WDF247" s="29" t="e">
        <f t="shared" si="286"/>
        <v>#REF!</v>
      </c>
      <c r="WDG247" s="29" t="e">
        <f t="shared" si="286"/>
        <v>#REF!</v>
      </c>
      <c r="WDH247" s="29" t="e">
        <f t="shared" si="286"/>
        <v>#REF!</v>
      </c>
      <c r="WDI247" s="29" t="e">
        <f t="shared" si="286"/>
        <v>#REF!</v>
      </c>
      <c r="WDJ247" s="29" t="e">
        <f t="shared" si="286"/>
        <v>#REF!</v>
      </c>
      <c r="WDK247" s="29" t="e">
        <f t="shared" si="286"/>
        <v>#REF!</v>
      </c>
      <c r="WDL247" s="29" t="e">
        <f t="shared" si="286"/>
        <v>#REF!</v>
      </c>
      <c r="WDM247" s="29" t="e">
        <f t="shared" si="286"/>
        <v>#REF!</v>
      </c>
      <c r="WDN247" s="29" t="e">
        <f t="shared" si="286"/>
        <v>#REF!</v>
      </c>
      <c r="WDO247" s="29" t="e">
        <f t="shared" si="286"/>
        <v>#REF!</v>
      </c>
      <c r="WDP247" s="29" t="e">
        <f t="shared" si="286"/>
        <v>#REF!</v>
      </c>
      <c r="WDQ247" s="29" t="e">
        <f t="shared" si="286"/>
        <v>#REF!</v>
      </c>
      <c r="WDR247" s="29" t="e">
        <f t="shared" si="286"/>
        <v>#REF!</v>
      </c>
      <c r="WDS247" s="29" t="e">
        <f t="shared" si="286"/>
        <v>#REF!</v>
      </c>
      <c r="WDT247" s="29" t="e">
        <f t="shared" si="286"/>
        <v>#REF!</v>
      </c>
      <c r="WDU247" s="29" t="e">
        <f t="shared" si="286"/>
        <v>#REF!</v>
      </c>
      <c r="WDV247" s="29" t="e">
        <f t="shared" si="286"/>
        <v>#REF!</v>
      </c>
      <c r="WDW247" s="29" t="e">
        <f t="shared" si="286"/>
        <v>#REF!</v>
      </c>
      <c r="WDX247" s="29" t="e">
        <f t="shared" si="286"/>
        <v>#REF!</v>
      </c>
      <c r="WDY247" s="29" t="e">
        <f t="shared" si="286"/>
        <v>#REF!</v>
      </c>
      <c r="WDZ247" s="29" t="e">
        <f t="shared" si="286"/>
        <v>#REF!</v>
      </c>
      <c r="WEA247" s="29" t="e">
        <f t="shared" si="286"/>
        <v>#REF!</v>
      </c>
      <c r="WEB247" s="29" t="e">
        <f t="shared" si="286"/>
        <v>#REF!</v>
      </c>
      <c r="WEC247" s="29" t="e">
        <f t="shared" si="286"/>
        <v>#REF!</v>
      </c>
      <c r="WED247" s="29" t="e">
        <f t="shared" si="286"/>
        <v>#REF!</v>
      </c>
      <c r="WEE247" s="29" t="e">
        <f t="shared" si="286"/>
        <v>#REF!</v>
      </c>
      <c r="WEF247" s="29" t="e">
        <f t="shared" si="286"/>
        <v>#REF!</v>
      </c>
      <c r="WEG247" s="29" t="e">
        <f t="shared" si="286"/>
        <v>#REF!</v>
      </c>
      <c r="WEH247" s="29" t="e">
        <f t="shared" si="286"/>
        <v>#REF!</v>
      </c>
      <c r="WEI247" s="29" t="e">
        <f t="shared" si="286"/>
        <v>#REF!</v>
      </c>
      <c r="WEJ247" s="29" t="e">
        <f t="shared" si="286"/>
        <v>#REF!</v>
      </c>
      <c r="WEK247" s="29" t="e">
        <f t="shared" si="286"/>
        <v>#REF!</v>
      </c>
      <c r="WEL247" s="29" t="e">
        <f t="shared" si="286"/>
        <v>#REF!</v>
      </c>
      <c r="WEM247" s="29" t="e">
        <f t="shared" si="286"/>
        <v>#REF!</v>
      </c>
      <c r="WEN247" s="29" t="e">
        <f t="shared" si="286"/>
        <v>#REF!</v>
      </c>
      <c r="WEO247" s="29" t="e">
        <f t="shared" si="286"/>
        <v>#REF!</v>
      </c>
      <c r="WEP247" s="29" t="e">
        <f t="shared" si="286"/>
        <v>#REF!</v>
      </c>
      <c r="WEQ247" s="29" t="e">
        <f t="shared" si="286"/>
        <v>#REF!</v>
      </c>
      <c r="WER247" s="29" t="e">
        <f t="shared" si="286"/>
        <v>#REF!</v>
      </c>
      <c r="WES247" s="29" t="e">
        <f t="shared" ref="WES247:WHD247" si="287">WEW247&amp;WEX247</f>
        <v>#REF!</v>
      </c>
      <c r="WET247" s="29" t="e">
        <f t="shared" si="287"/>
        <v>#REF!</v>
      </c>
      <c r="WEU247" s="29" t="e">
        <f t="shared" si="287"/>
        <v>#REF!</v>
      </c>
      <c r="WEV247" s="29" t="e">
        <f t="shared" si="287"/>
        <v>#REF!</v>
      </c>
      <c r="WEW247" s="29" t="e">
        <f t="shared" si="287"/>
        <v>#REF!</v>
      </c>
      <c r="WEX247" s="29" t="e">
        <f t="shared" si="287"/>
        <v>#REF!</v>
      </c>
      <c r="WEY247" s="29" t="e">
        <f t="shared" si="287"/>
        <v>#REF!</v>
      </c>
      <c r="WEZ247" s="29" t="e">
        <f t="shared" si="287"/>
        <v>#REF!</v>
      </c>
      <c r="WFA247" s="29" t="e">
        <f t="shared" si="287"/>
        <v>#REF!</v>
      </c>
      <c r="WFB247" s="29" t="e">
        <f t="shared" si="287"/>
        <v>#REF!</v>
      </c>
      <c r="WFC247" s="29" t="e">
        <f t="shared" si="287"/>
        <v>#REF!</v>
      </c>
      <c r="WFD247" s="29" t="e">
        <f t="shared" si="287"/>
        <v>#REF!</v>
      </c>
      <c r="WFE247" s="29" t="e">
        <f t="shared" si="287"/>
        <v>#REF!</v>
      </c>
      <c r="WFF247" s="29" t="e">
        <f t="shared" si="287"/>
        <v>#REF!</v>
      </c>
      <c r="WFG247" s="29" t="e">
        <f t="shared" si="287"/>
        <v>#REF!</v>
      </c>
      <c r="WFH247" s="29" t="e">
        <f t="shared" si="287"/>
        <v>#REF!</v>
      </c>
      <c r="WFI247" s="29" t="e">
        <f t="shared" si="287"/>
        <v>#REF!</v>
      </c>
      <c r="WFJ247" s="29" t="e">
        <f t="shared" si="287"/>
        <v>#REF!</v>
      </c>
      <c r="WFK247" s="29" t="e">
        <f t="shared" si="287"/>
        <v>#REF!</v>
      </c>
      <c r="WFL247" s="29" t="e">
        <f t="shared" si="287"/>
        <v>#REF!</v>
      </c>
      <c r="WFM247" s="29" t="e">
        <f t="shared" si="287"/>
        <v>#REF!</v>
      </c>
      <c r="WFN247" s="29" t="e">
        <f t="shared" si="287"/>
        <v>#REF!</v>
      </c>
      <c r="WFO247" s="29" t="e">
        <f t="shared" si="287"/>
        <v>#REF!</v>
      </c>
      <c r="WFP247" s="29" t="e">
        <f t="shared" si="287"/>
        <v>#REF!</v>
      </c>
      <c r="WFQ247" s="29" t="e">
        <f t="shared" si="287"/>
        <v>#REF!</v>
      </c>
      <c r="WFR247" s="29" t="e">
        <f t="shared" si="287"/>
        <v>#REF!</v>
      </c>
      <c r="WFS247" s="29" t="e">
        <f t="shared" si="287"/>
        <v>#REF!</v>
      </c>
      <c r="WFT247" s="29" t="e">
        <f t="shared" si="287"/>
        <v>#REF!</v>
      </c>
      <c r="WFU247" s="29" t="e">
        <f t="shared" si="287"/>
        <v>#REF!</v>
      </c>
      <c r="WFV247" s="29" t="e">
        <f t="shared" si="287"/>
        <v>#REF!</v>
      </c>
      <c r="WFW247" s="29" t="e">
        <f t="shared" si="287"/>
        <v>#REF!</v>
      </c>
      <c r="WFX247" s="29" t="e">
        <f t="shared" si="287"/>
        <v>#REF!</v>
      </c>
      <c r="WFY247" s="29" t="e">
        <f t="shared" si="287"/>
        <v>#REF!</v>
      </c>
      <c r="WFZ247" s="29" t="e">
        <f t="shared" si="287"/>
        <v>#REF!</v>
      </c>
      <c r="WGA247" s="29" t="e">
        <f t="shared" si="287"/>
        <v>#REF!</v>
      </c>
      <c r="WGB247" s="29" t="e">
        <f t="shared" si="287"/>
        <v>#REF!</v>
      </c>
      <c r="WGC247" s="29" t="e">
        <f t="shared" si="287"/>
        <v>#REF!</v>
      </c>
      <c r="WGD247" s="29" t="e">
        <f t="shared" si="287"/>
        <v>#REF!</v>
      </c>
      <c r="WGE247" s="29" t="e">
        <f t="shared" si="287"/>
        <v>#REF!</v>
      </c>
      <c r="WGF247" s="29" t="e">
        <f t="shared" si="287"/>
        <v>#REF!</v>
      </c>
      <c r="WGG247" s="29" t="e">
        <f t="shared" si="287"/>
        <v>#REF!</v>
      </c>
      <c r="WGH247" s="29" t="e">
        <f t="shared" si="287"/>
        <v>#REF!</v>
      </c>
      <c r="WGI247" s="29" t="e">
        <f t="shared" si="287"/>
        <v>#REF!</v>
      </c>
      <c r="WGJ247" s="29" t="e">
        <f t="shared" si="287"/>
        <v>#REF!</v>
      </c>
      <c r="WGK247" s="29" t="e">
        <f t="shared" si="287"/>
        <v>#REF!</v>
      </c>
      <c r="WGL247" s="29" t="e">
        <f t="shared" si="287"/>
        <v>#REF!</v>
      </c>
      <c r="WGM247" s="29" t="e">
        <f t="shared" si="287"/>
        <v>#REF!</v>
      </c>
      <c r="WGN247" s="29" t="e">
        <f t="shared" si="287"/>
        <v>#REF!</v>
      </c>
      <c r="WGO247" s="29" t="e">
        <f t="shared" si="287"/>
        <v>#REF!</v>
      </c>
      <c r="WGP247" s="29" t="e">
        <f t="shared" si="287"/>
        <v>#REF!</v>
      </c>
      <c r="WGQ247" s="29" t="e">
        <f t="shared" si="287"/>
        <v>#REF!</v>
      </c>
      <c r="WGR247" s="29" t="e">
        <f t="shared" si="287"/>
        <v>#REF!</v>
      </c>
      <c r="WGS247" s="29" t="e">
        <f t="shared" si="287"/>
        <v>#REF!</v>
      </c>
      <c r="WGT247" s="29" t="e">
        <f t="shared" si="287"/>
        <v>#REF!</v>
      </c>
      <c r="WGU247" s="29" t="e">
        <f t="shared" si="287"/>
        <v>#REF!</v>
      </c>
      <c r="WGV247" s="29" t="e">
        <f t="shared" si="287"/>
        <v>#REF!</v>
      </c>
      <c r="WGW247" s="29" t="e">
        <f t="shared" si="287"/>
        <v>#REF!</v>
      </c>
      <c r="WGX247" s="29" t="e">
        <f t="shared" si="287"/>
        <v>#REF!</v>
      </c>
      <c r="WGY247" s="29" t="e">
        <f t="shared" si="287"/>
        <v>#REF!</v>
      </c>
      <c r="WGZ247" s="29" t="e">
        <f t="shared" si="287"/>
        <v>#REF!</v>
      </c>
      <c r="WHA247" s="29" t="e">
        <f t="shared" si="287"/>
        <v>#REF!</v>
      </c>
      <c r="WHB247" s="29" t="e">
        <f t="shared" si="287"/>
        <v>#REF!</v>
      </c>
      <c r="WHC247" s="29" t="e">
        <f t="shared" si="287"/>
        <v>#REF!</v>
      </c>
      <c r="WHD247" s="29" t="e">
        <f t="shared" si="287"/>
        <v>#REF!</v>
      </c>
      <c r="WHE247" s="29" t="e">
        <f t="shared" ref="WHE247:WJP247" si="288">WHI247&amp;WHJ247</f>
        <v>#REF!</v>
      </c>
      <c r="WHF247" s="29" t="e">
        <f t="shared" si="288"/>
        <v>#REF!</v>
      </c>
      <c r="WHG247" s="29" t="e">
        <f t="shared" si="288"/>
        <v>#REF!</v>
      </c>
      <c r="WHH247" s="29" t="e">
        <f t="shared" si="288"/>
        <v>#REF!</v>
      </c>
      <c r="WHI247" s="29" t="e">
        <f t="shared" si="288"/>
        <v>#REF!</v>
      </c>
      <c r="WHJ247" s="29" t="e">
        <f t="shared" si="288"/>
        <v>#REF!</v>
      </c>
      <c r="WHK247" s="29" t="e">
        <f t="shared" si="288"/>
        <v>#REF!</v>
      </c>
      <c r="WHL247" s="29" t="e">
        <f t="shared" si="288"/>
        <v>#REF!</v>
      </c>
      <c r="WHM247" s="29" t="e">
        <f t="shared" si="288"/>
        <v>#REF!</v>
      </c>
      <c r="WHN247" s="29" t="e">
        <f t="shared" si="288"/>
        <v>#REF!</v>
      </c>
      <c r="WHO247" s="29" t="e">
        <f t="shared" si="288"/>
        <v>#REF!</v>
      </c>
      <c r="WHP247" s="29" t="e">
        <f t="shared" si="288"/>
        <v>#REF!</v>
      </c>
      <c r="WHQ247" s="29" t="e">
        <f t="shared" si="288"/>
        <v>#REF!</v>
      </c>
      <c r="WHR247" s="29" t="e">
        <f t="shared" si="288"/>
        <v>#REF!</v>
      </c>
      <c r="WHS247" s="29" t="e">
        <f t="shared" si="288"/>
        <v>#REF!</v>
      </c>
      <c r="WHT247" s="29" t="e">
        <f t="shared" si="288"/>
        <v>#REF!</v>
      </c>
      <c r="WHU247" s="29" t="e">
        <f t="shared" si="288"/>
        <v>#REF!</v>
      </c>
      <c r="WHV247" s="29" t="e">
        <f t="shared" si="288"/>
        <v>#REF!</v>
      </c>
      <c r="WHW247" s="29" t="e">
        <f t="shared" si="288"/>
        <v>#REF!</v>
      </c>
      <c r="WHX247" s="29" t="e">
        <f t="shared" si="288"/>
        <v>#REF!</v>
      </c>
      <c r="WHY247" s="29" t="e">
        <f t="shared" si="288"/>
        <v>#REF!</v>
      </c>
      <c r="WHZ247" s="29" t="e">
        <f t="shared" si="288"/>
        <v>#REF!</v>
      </c>
      <c r="WIA247" s="29" t="e">
        <f t="shared" si="288"/>
        <v>#REF!</v>
      </c>
      <c r="WIB247" s="29" t="e">
        <f t="shared" si="288"/>
        <v>#REF!</v>
      </c>
      <c r="WIC247" s="29" t="e">
        <f t="shared" si="288"/>
        <v>#REF!</v>
      </c>
      <c r="WID247" s="29" t="e">
        <f t="shared" si="288"/>
        <v>#REF!</v>
      </c>
      <c r="WIE247" s="29" t="e">
        <f t="shared" si="288"/>
        <v>#REF!</v>
      </c>
      <c r="WIF247" s="29" t="e">
        <f t="shared" si="288"/>
        <v>#REF!</v>
      </c>
      <c r="WIG247" s="29" t="e">
        <f t="shared" si="288"/>
        <v>#REF!</v>
      </c>
      <c r="WIH247" s="29" t="e">
        <f t="shared" si="288"/>
        <v>#REF!</v>
      </c>
      <c r="WII247" s="29" t="e">
        <f t="shared" si="288"/>
        <v>#REF!</v>
      </c>
      <c r="WIJ247" s="29" t="e">
        <f t="shared" si="288"/>
        <v>#REF!</v>
      </c>
      <c r="WIK247" s="29" t="e">
        <f t="shared" si="288"/>
        <v>#REF!</v>
      </c>
      <c r="WIL247" s="29" t="e">
        <f t="shared" si="288"/>
        <v>#REF!</v>
      </c>
      <c r="WIM247" s="29" t="e">
        <f t="shared" si="288"/>
        <v>#REF!</v>
      </c>
      <c r="WIN247" s="29" t="e">
        <f t="shared" si="288"/>
        <v>#REF!</v>
      </c>
      <c r="WIO247" s="29" t="e">
        <f t="shared" si="288"/>
        <v>#REF!</v>
      </c>
      <c r="WIP247" s="29" t="e">
        <f t="shared" si="288"/>
        <v>#REF!</v>
      </c>
      <c r="WIQ247" s="29" t="e">
        <f t="shared" si="288"/>
        <v>#REF!</v>
      </c>
      <c r="WIR247" s="29" t="e">
        <f t="shared" si="288"/>
        <v>#REF!</v>
      </c>
      <c r="WIS247" s="29" t="e">
        <f t="shared" si="288"/>
        <v>#REF!</v>
      </c>
      <c r="WIT247" s="29" t="e">
        <f t="shared" si="288"/>
        <v>#REF!</v>
      </c>
      <c r="WIU247" s="29" t="e">
        <f t="shared" si="288"/>
        <v>#REF!</v>
      </c>
      <c r="WIV247" s="29" t="e">
        <f t="shared" si="288"/>
        <v>#REF!</v>
      </c>
      <c r="WIW247" s="29" t="e">
        <f t="shared" si="288"/>
        <v>#REF!</v>
      </c>
      <c r="WIX247" s="29" t="e">
        <f t="shared" si="288"/>
        <v>#REF!</v>
      </c>
      <c r="WIY247" s="29" t="e">
        <f t="shared" si="288"/>
        <v>#REF!</v>
      </c>
      <c r="WIZ247" s="29" t="e">
        <f t="shared" si="288"/>
        <v>#REF!</v>
      </c>
      <c r="WJA247" s="29" t="e">
        <f t="shared" si="288"/>
        <v>#REF!</v>
      </c>
      <c r="WJB247" s="29" t="e">
        <f t="shared" si="288"/>
        <v>#REF!</v>
      </c>
      <c r="WJC247" s="29" t="e">
        <f t="shared" si="288"/>
        <v>#REF!</v>
      </c>
      <c r="WJD247" s="29" t="e">
        <f t="shared" si="288"/>
        <v>#REF!</v>
      </c>
      <c r="WJE247" s="29" t="e">
        <f t="shared" si="288"/>
        <v>#REF!</v>
      </c>
      <c r="WJF247" s="29" t="e">
        <f t="shared" si="288"/>
        <v>#REF!</v>
      </c>
      <c r="WJG247" s="29" t="e">
        <f t="shared" si="288"/>
        <v>#REF!</v>
      </c>
      <c r="WJH247" s="29" t="e">
        <f t="shared" si="288"/>
        <v>#REF!</v>
      </c>
      <c r="WJI247" s="29" t="e">
        <f t="shared" si="288"/>
        <v>#REF!</v>
      </c>
      <c r="WJJ247" s="29" t="e">
        <f t="shared" si="288"/>
        <v>#REF!</v>
      </c>
      <c r="WJK247" s="29" t="e">
        <f t="shared" si="288"/>
        <v>#REF!</v>
      </c>
      <c r="WJL247" s="29" t="e">
        <f t="shared" si="288"/>
        <v>#REF!</v>
      </c>
      <c r="WJM247" s="29" t="e">
        <f t="shared" si="288"/>
        <v>#REF!</v>
      </c>
      <c r="WJN247" s="29" t="e">
        <f t="shared" si="288"/>
        <v>#REF!</v>
      </c>
      <c r="WJO247" s="29" t="e">
        <f t="shared" si="288"/>
        <v>#REF!</v>
      </c>
      <c r="WJP247" s="29" t="e">
        <f t="shared" si="288"/>
        <v>#REF!</v>
      </c>
      <c r="WJQ247" s="29" t="e">
        <f t="shared" ref="WJQ247:WMB247" si="289">WJU247&amp;WJV247</f>
        <v>#REF!</v>
      </c>
      <c r="WJR247" s="29" t="e">
        <f t="shared" si="289"/>
        <v>#REF!</v>
      </c>
      <c r="WJS247" s="29" t="e">
        <f t="shared" si="289"/>
        <v>#REF!</v>
      </c>
      <c r="WJT247" s="29" t="e">
        <f t="shared" si="289"/>
        <v>#REF!</v>
      </c>
      <c r="WJU247" s="29" t="e">
        <f t="shared" si="289"/>
        <v>#REF!</v>
      </c>
      <c r="WJV247" s="29" t="e">
        <f t="shared" si="289"/>
        <v>#REF!</v>
      </c>
      <c r="WJW247" s="29" t="e">
        <f t="shared" si="289"/>
        <v>#REF!</v>
      </c>
      <c r="WJX247" s="29" t="e">
        <f t="shared" si="289"/>
        <v>#REF!</v>
      </c>
      <c r="WJY247" s="29" t="e">
        <f t="shared" si="289"/>
        <v>#REF!</v>
      </c>
      <c r="WJZ247" s="29" t="e">
        <f t="shared" si="289"/>
        <v>#REF!</v>
      </c>
      <c r="WKA247" s="29" t="e">
        <f t="shared" si="289"/>
        <v>#REF!</v>
      </c>
      <c r="WKB247" s="29" t="e">
        <f t="shared" si="289"/>
        <v>#REF!</v>
      </c>
      <c r="WKC247" s="29" t="e">
        <f t="shared" si="289"/>
        <v>#REF!</v>
      </c>
      <c r="WKD247" s="29" t="e">
        <f t="shared" si="289"/>
        <v>#REF!</v>
      </c>
      <c r="WKE247" s="29" t="e">
        <f t="shared" si="289"/>
        <v>#REF!</v>
      </c>
      <c r="WKF247" s="29" t="e">
        <f t="shared" si="289"/>
        <v>#REF!</v>
      </c>
      <c r="WKG247" s="29" t="e">
        <f t="shared" si="289"/>
        <v>#REF!</v>
      </c>
      <c r="WKH247" s="29" t="e">
        <f t="shared" si="289"/>
        <v>#REF!</v>
      </c>
      <c r="WKI247" s="29" t="e">
        <f t="shared" si="289"/>
        <v>#REF!</v>
      </c>
      <c r="WKJ247" s="29" t="e">
        <f t="shared" si="289"/>
        <v>#REF!</v>
      </c>
      <c r="WKK247" s="29" t="e">
        <f t="shared" si="289"/>
        <v>#REF!</v>
      </c>
      <c r="WKL247" s="29" t="e">
        <f t="shared" si="289"/>
        <v>#REF!</v>
      </c>
      <c r="WKM247" s="29" t="e">
        <f t="shared" si="289"/>
        <v>#REF!</v>
      </c>
      <c r="WKN247" s="29" t="e">
        <f t="shared" si="289"/>
        <v>#REF!</v>
      </c>
      <c r="WKO247" s="29" t="e">
        <f t="shared" si="289"/>
        <v>#REF!</v>
      </c>
      <c r="WKP247" s="29" t="e">
        <f t="shared" si="289"/>
        <v>#REF!</v>
      </c>
      <c r="WKQ247" s="29" t="e">
        <f t="shared" si="289"/>
        <v>#REF!</v>
      </c>
      <c r="WKR247" s="29" t="e">
        <f t="shared" si="289"/>
        <v>#REF!</v>
      </c>
      <c r="WKS247" s="29" t="e">
        <f t="shared" si="289"/>
        <v>#REF!</v>
      </c>
      <c r="WKT247" s="29" t="e">
        <f t="shared" si="289"/>
        <v>#REF!</v>
      </c>
      <c r="WKU247" s="29" t="e">
        <f t="shared" si="289"/>
        <v>#REF!</v>
      </c>
      <c r="WKV247" s="29" t="e">
        <f t="shared" si="289"/>
        <v>#REF!</v>
      </c>
      <c r="WKW247" s="29" t="e">
        <f t="shared" si="289"/>
        <v>#REF!</v>
      </c>
      <c r="WKX247" s="29" t="e">
        <f t="shared" si="289"/>
        <v>#REF!</v>
      </c>
      <c r="WKY247" s="29" t="e">
        <f t="shared" si="289"/>
        <v>#REF!</v>
      </c>
      <c r="WKZ247" s="29" t="e">
        <f t="shared" si="289"/>
        <v>#REF!</v>
      </c>
      <c r="WLA247" s="29" t="e">
        <f t="shared" si="289"/>
        <v>#REF!</v>
      </c>
      <c r="WLB247" s="29" t="e">
        <f t="shared" si="289"/>
        <v>#REF!</v>
      </c>
      <c r="WLC247" s="29" t="e">
        <f t="shared" si="289"/>
        <v>#REF!</v>
      </c>
      <c r="WLD247" s="29" t="e">
        <f t="shared" si="289"/>
        <v>#REF!</v>
      </c>
      <c r="WLE247" s="29" t="e">
        <f t="shared" si="289"/>
        <v>#REF!</v>
      </c>
      <c r="WLF247" s="29" t="e">
        <f t="shared" si="289"/>
        <v>#REF!</v>
      </c>
      <c r="WLG247" s="29" t="e">
        <f t="shared" si="289"/>
        <v>#REF!</v>
      </c>
      <c r="WLH247" s="29" t="e">
        <f t="shared" si="289"/>
        <v>#REF!</v>
      </c>
      <c r="WLI247" s="29" t="e">
        <f t="shared" si="289"/>
        <v>#REF!</v>
      </c>
      <c r="WLJ247" s="29" t="e">
        <f t="shared" si="289"/>
        <v>#REF!</v>
      </c>
      <c r="WLK247" s="29" t="e">
        <f t="shared" si="289"/>
        <v>#REF!</v>
      </c>
      <c r="WLL247" s="29" t="e">
        <f t="shared" si="289"/>
        <v>#REF!</v>
      </c>
      <c r="WLM247" s="29" t="e">
        <f t="shared" si="289"/>
        <v>#REF!</v>
      </c>
      <c r="WLN247" s="29" t="e">
        <f t="shared" si="289"/>
        <v>#REF!</v>
      </c>
      <c r="WLO247" s="29" t="e">
        <f t="shared" si="289"/>
        <v>#REF!</v>
      </c>
      <c r="WLP247" s="29" t="e">
        <f t="shared" si="289"/>
        <v>#REF!</v>
      </c>
      <c r="WLQ247" s="29" t="e">
        <f t="shared" si="289"/>
        <v>#REF!</v>
      </c>
      <c r="WLR247" s="29" t="e">
        <f t="shared" si="289"/>
        <v>#REF!</v>
      </c>
      <c r="WLS247" s="29" t="e">
        <f t="shared" si="289"/>
        <v>#REF!</v>
      </c>
      <c r="WLT247" s="29" t="e">
        <f t="shared" si="289"/>
        <v>#REF!</v>
      </c>
      <c r="WLU247" s="29" t="e">
        <f t="shared" si="289"/>
        <v>#REF!</v>
      </c>
      <c r="WLV247" s="29" t="e">
        <f t="shared" si="289"/>
        <v>#REF!</v>
      </c>
      <c r="WLW247" s="29" t="e">
        <f t="shared" si="289"/>
        <v>#REF!</v>
      </c>
      <c r="WLX247" s="29" t="e">
        <f t="shared" si="289"/>
        <v>#REF!</v>
      </c>
      <c r="WLY247" s="29" t="e">
        <f t="shared" si="289"/>
        <v>#REF!</v>
      </c>
      <c r="WLZ247" s="29" t="e">
        <f t="shared" si="289"/>
        <v>#REF!</v>
      </c>
      <c r="WMA247" s="29" t="e">
        <f t="shared" si="289"/>
        <v>#REF!</v>
      </c>
      <c r="WMB247" s="29" t="e">
        <f t="shared" si="289"/>
        <v>#REF!</v>
      </c>
      <c r="WMC247" s="29" t="e">
        <f t="shared" ref="WMC247:WON247" si="290">WMG247&amp;WMH247</f>
        <v>#REF!</v>
      </c>
      <c r="WMD247" s="29" t="e">
        <f t="shared" si="290"/>
        <v>#REF!</v>
      </c>
      <c r="WME247" s="29" t="e">
        <f t="shared" si="290"/>
        <v>#REF!</v>
      </c>
      <c r="WMF247" s="29" t="e">
        <f t="shared" si="290"/>
        <v>#REF!</v>
      </c>
      <c r="WMG247" s="29" t="e">
        <f t="shared" si="290"/>
        <v>#REF!</v>
      </c>
      <c r="WMH247" s="29" t="e">
        <f t="shared" si="290"/>
        <v>#REF!</v>
      </c>
      <c r="WMI247" s="29" t="e">
        <f t="shared" si="290"/>
        <v>#REF!</v>
      </c>
      <c r="WMJ247" s="29" t="e">
        <f t="shared" si="290"/>
        <v>#REF!</v>
      </c>
      <c r="WMK247" s="29" t="e">
        <f t="shared" si="290"/>
        <v>#REF!</v>
      </c>
      <c r="WML247" s="29" t="e">
        <f t="shared" si="290"/>
        <v>#REF!</v>
      </c>
      <c r="WMM247" s="29" t="e">
        <f t="shared" si="290"/>
        <v>#REF!</v>
      </c>
      <c r="WMN247" s="29" t="e">
        <f t="shared" si="290"/>
        <v>#REF!</v>
      </c>
      <c r="WMO247" s="29" t="e">
        <f t="shared" si="290"/>
        <v>#REF!</v>
      </c>
      <c r="WMP247" s="29" t="e">
        <f t="shared" si="290"/>
        <v>#REF!</v>
      </c>
      <c r="WMQ247" s="29" t="e">
        <f t="shared" si="290"/>
        <v>#REF!</v>
      </c>
      <c r="WMR247" s="29" t="e">
        <f t="shared" si="290"/>
        <v>#REF!</v>
      </c>
      <c r="WMS247" s="29" t="e">
        <f t="shared" si="290"/>
        <v>#REF!</v>
      </c>
      <c r="WMT247" s="29" t="e">
        <f t="shared" si="290"/>
        <v>#REF!</v>
      </c>
      <c r="WMU247" s="29" t="e">
        <f t="shared" si="290"/>
        <v>#REF!</v>
      </c>
      <c r="WMV247" s="29" t="e">
        <f t="shared" si="290"/>
        <v>#REF!</v>
      </c>
      <c r="WMW247" s="29" t="e">
        <f t="shared" si="290"/>
        <v>#REF!</v>
      </c>
      <c r="WMX247" s="29" t="e">
        <f t="shared" si="290"/>
        <v>#REF!</v>
      </c>
      <c r="WMY247" s="29" t="e">
        <f t="shared" si="290"/>
        <v>#REF!</v>
      </c>
      <c r="WMZ247" s="29" t="e">
        <f t="shared" si="290"/>
        <v>#REF!</v>
      </c>
      <c r="WNA247" s="29" t="e">
        <f t="shared" si="290"/>
        <v>#REF!</v>
      </c>
      <c r="WNB247" s="29" t="e">
        <f t="shared" si="290"/>
        <v>#REF!</v>
      </c>
      <c r="WNC247" s="29" t="e">
        <f t="shared" si="290"/>
        <v>#REF!</v>
      </c>
      <c r="WND247" s="29" t="e">
        <f t="shared" si="290"/>
        <v>#REF!</v>
      </c>
      <c r="WNE247" s="29" t="e">
        <f t="shared" si="290"/>
        <v>#REF!</v>
      </c>
      <c r="WNF247" s="29" t="e">
        <f t="shared" si="290"/>
        <v>#REF!</v>
      </c>
      <c r="WNG247" s="29" t="e">
        <f t="shared" si="290"/>
        <v>#REF!</v>
      </c>
      <c r="WNH247" s="29" t="e">
        <f t="shared" si="290"/>
        <v>#REF!</v>
      </c>
      <c r="WNI247" s="29" t="e">
        <f t="shared" si="290"/>
        <v>#REF!</v>
      </c>
      <c r="WNJ247" s="29" t="e">
        <f t="shared" si="290"/>
        <v>#REF!</v>
      </c>
      <c r="WNK247" s="29" t="e">
        <f t="shared" si="290"/>
        <v>#REF!</v>
      </c>
      <c r="WNL247" s="29" t="e">
        <f t="shared" si="290"/>
        <v>#REF!</v>
      </c>
      <c r="WNM247" s="29" t="e">
        <f t="shared" si="290"/>
        <v>#REF!</v>
      </c>
      <c r="WNN247" s="29" t="e">
        <f t="shared" si="290"/>
        <v>#REF!</v>
      </c>
      <c r="WNO247" s="29" t="e">
        <f t="shared" si="290"/>
        <v>#REF!</v>
      </c>
      <c r="WNP247" s="29" t="e">
        <f t="shared" si="290"/>
        <v>#REF!</v>
      </c>
      <c r="WNQ247" s="29" t="e">
        <f t="shared" si="290"/>
        <v>#REF!</v>
      </c>
      <c r="WNR247" s="29" t="e">
        <f t="shared" si="290"/>
        <v>#REF!</v>
      </c>
      <c r="WNS247" s="29" t="e">
        <f t="shared" si="290"/>
        <v>#REF!</v>
      </c>
      <c r="WNT247" s="29" t="e">
        <f t="shared" si="290"/>
        <v>#REF!</v>
      </c>
      <c r="WNU247" s="29" t="e">
        <f t="shared" si="290"/>
        <v>#REF!</v>
      </c>
      <c r="WNV247" s="29" t="e">
        <f t="shared" si="290"/>
        <v>#REF!</v>
      </c>
      <c r="WNW247" s="29" t="e">
        <f t="shared" si="290"/>
        <v>#REF!</v>
      </c>
      <c r="WNX247" s="29" t="e">
        <f t="shared" si="290"/>
        <v>#REF!</v>
      </c>
      <c r="WNY247" s="29" t="e">
        <f t="shared" si="290"/>
        <v>#REF!</v>
      </c>
      <c r="WNZ247" s="29" t="e">
        <f t="shared" si="290"/>
        <v>#REF!</v>
      </c>
      <c r="WOA247" s="29" t="e">
        <f t="shared" si="290"/>
        <v>#REF!</v>
      </c>
      <c r="WOB247" s="29" t="e">
        <f t="shared" si="290"/>
        <v>#REF!</v>
      </c>
      <c r="WOC247" s="29" t="e">
        <f t="shared" si="290"/>
        <v>#REF!</v>
      </c>
      <c r="WOD247" s="29" t="e">
        <f t="shared" si="290"/>
        <v>#REF!</v>
      </c>
      <c r="WOE247" s="29" t="e">
        <f t="shared" si="290"/>
        <v>#REF!</v>
      </c>
      <c r="WOF247" s="29" t="e">
        <f t="shared" si="290"/>
        <v>#REF!</v>
      </c>
      <c r="WOG247" s="29" t="e">
        <f t="shared" si="290"/>
        <v>#REF!</v>
      </c>
      <c r="WOH247" s="29" t="e">
        <f t="shared" si="290"/>
        <v>#REF!</v>
      </c>
      <c r="WOI247" s="29" t="e">
        <f t="shared" si="290"/>
        <v>#REF!</v>
      </c>
      <c r="WOJ247" s="29" t="e">
        <f t="shared" si="290"/>
        <v>#REF!</v>
      </c>
      <c r="WOK247" s="29" t="e">
        <f t="shared" si="290"/>
        <v>#REF!</v>
      </c>
      <c r="WOL247" s="29" t="e">
        <f t="shared" si="290"/>
        <v>#REF!</v>
      </c>
      <c r="WOM247" s="29" t="e">
        <f t="shared" si="290"/>
        <v>#REF!</v>
      </c>
      <c r="WON247" s="29" t="e">
        <f t="shared" si="290"/>
        <v>#REF!</v>
      </c>
      <c r="WOO247" s="29" t="e">
        <f t="shared" ref="WOO247:WQZ247" si="291">WOS247&amp;WOT247</f>
        <v>#REF!</v>
      </c>
      <c r="WOP247" s="29" t="e">
        <f t="shared" si="291"/>
        <v>#REF!</v>
      </c>
      <c r="WOQ247" s="29" t="e">
        <f t="shared" si="291"/>
        <v>#REF!</v>
      </c>
      <c r="WOR247" s="29" t="e">
        <f t="shared" si="291"/>
        <v>#REF!</v>
      </c>
      <c r="WOS247" s="29" t="e">
        <f t="shared" si="291"/>
        <v>#REF!</v>
      </c>
      <c r="WOT247" s="29" t="e">
        <f t="shared" si="291"/>
        <v>#REF!</v>
      </c>
      <c r="WOU247" s="29" t="e">
        <f t="shared" si="291"/>
        <v>#REF!</v>
      </c>
      <c r="WOV247" s="29" t="e">
        <f t="shared" si="291"/>
        <v>#REF!</v>
      </c>
      <c r="WOW247" s="29" t="e">
        <f t="shared" si="291"/>
        <v>#REF!</v>
      </c>
      <c r="WOX247" s="29" t="e">
        <f t="shared" si="291"/>
        <v>#REF!</v>
      </c>
      <c r="WOY247" s="29" t="e">
        <f t="shared" si="291"/>
        <v>#REF!</v>
      </c>
      <c r="WOZ247" s="29" t="e">
        <f t="shared" si="291"/>
        <v>#REF!</v>
      </c>
      <c r="WPA247" s="29" t="e">
        <f t="shared" si="291"/>
        <v>#REF!</v>
      </c>
      <c r="WPB247" s="29" t="e">
        <f t="shared" si="291"/>
        <v>#REF!</v>
      </c>
      <c r="WPC247" s="29" t="e">
        <f t="shared" si="291"/>
        <v>#REF!</v>
      </c>
      <c r="WPD247" s="29" t="e">
        <f t="shared" si="291"/>
        <v>#REF!</v>
      </c>
      <c r="WPE247" s="29" t="e">
        <f t="shared" si="291"/>
        <v>#REF!</v>
      </c>
      <c r="WPF247" s="29" t="e">
        <f t="shared" si="291"/>
        <v>#REF!</v>
      </c>
      <c r="WPG247" s="29" t="e">
        <f t="shared" si="291"/>
        <v>#REF!</v>
      </c>
      <c r="WPH247" s="29" t="e">
        <f t="shared" si="291"/>
        <v>#REF!</v>
      </c>
      <c r="WPI247" s="29" t="e">
        <f t="shared" si="291"/>
        <v>#REF!</v>
      </c>
      <c r="WPJ247" s="29" t="e">
        <f t="shared" si="291"/>
        <v>#REF!</v>
      </c>
      <c r="WPK247" s="29" t="e">
        <f t="shared" si="291"/>
        <v>#REF!</v>
      </c>
      <c r="WPL247" s="29" t="e">
        <f t="shared" si="291"/>
        <v>#REF!</v>
      </c>
      <c r="WPM247" s="29" t="e">
        <f t="shared" si="291"/>
        <v>#REF!</v>
      </c>
      <c r="WPN247" s="29" t="e">
        <f t="shared" si="291"/>
        <v>#REF!</v>
      </c>
      <c r="WPO247" s="29" t="e">
        <f t="shared" si="291"/>
        <v>#REF!</v>
      </c>
      <c r="WPP247" s="29" t="e">
        <f t="shared" si="291"/>
        <v>#REF!</v>
      </c>
      <c r="WPQ247" s="29" t="e">
        <f t="shared" si="291"/>
        <v>#REF!</v>
      </c>
      <c r="WPR247" s="29" t="e">
        <f t="shared" si="291"/>
        <v>#REF!</v>
      </c>
      <c r="WPS247" s="29" t="e">
        <f t="shared" si="291"/>
        <v>#REF!</v>
      </c>
      <c r="WPT247" s="29" t="e">
        <f t="shared" si="291"/>
        <v>#REF!</v>
      </c>
      <c r="WPU247" s="29" t="e">
        <f t="shared" si="291"/>
        <v>#REF!</v>
      </c>
      <c r="WPV247" s="29" t="e">
        <f t="shared" si="291"/>
        <v>#REF!</v>
      </c>
      <c r="WPW247" s="29" t="e">
        <f t="shared" si="291"/>
        <v>#REF!</v>
      </c>
      <c r="WPX247" s="29" t="e">
        <f t="shared" si="291"/>
        <v>#REF!</v>
      </c>
      <c r="WPY247" s="29" t="e">
        <f t="shared" si="291"/>
        <v>#REF!</v>
      </c>
      <c r="WPZ247" s="29" t="e">
        <f t="shared" si="291"/>
        <v>#REF!</v>
      </c>
      <c r="WQA247" s="29" t="e">
        <f t="shared" si="291"/>
        <v>#REF!</v>
      </c>
      <c r="WQB247" s="29" t="e">
        <f t="shared" si="291"/>
        <v>#REF!</v>
      </c>
      <c r="WQC247" s="29" t="e">
        <f t="shared" si="291"/>
        <v>#REF!</v>
      </c>
      <c r="WQD247" s="29" t="e">
        <f t="shared" si="291"/>
        <v>#REF!</v>
      </c>
      <c r="WQE247" s="29" t="e">
        <f t="shared" si="291"/>
        <v>#REF!</v>
      </c>
      <c r="WQF247" s="29" t="e">
        <f t="shared" si="291"/>
        <v>#REF!</v>
      </c>
      <c r="WQG247" s="29" t="e">
        <f t="shared" si="291"/>
        <v>#REF!</v>
      </c>
      <c r="WQH247" s="29" t="e">
        <f t="shared" si="291"/>
        <v>#REF!</v>
      </c>
      <c r="WQI247" s="29" t="e">
        <f t="shared" si="291"/>
        <v>#REF!</v>
      </c>
      <c r="WQJ247" s="29" t="e">
        <f t="shared" si="291"/>
        <v>#REF!</v>
      </c>
      <c r="WQK247" s="29" t="e">
        <f t="shared" si="291"/>
        <v>#REF!</v>
      </c>
      <c r="WQL247" s="29" t="e">
        <f t="shared" si="291"/>
        <v>#REF!</v>
      </c>
      <c r="WQM247" s="29" t="e">
        <f t="shared" si="291"/>
        <v>#REF!</v>
      </c>
      <c r="WQN247" s="29" t="e">
        <f t="shared" si="291"/>
        <v>#REF!</v>
      </c>
      <c r="WQO247" s="29" t="e">
        <f t="shared" si="291"/>
        <v>#REF!</v>
      </c>
      <c r="WQP247" s="29" t="e">
        <f t="shared" si="291"/>
        <v>#REF!</v>
      </c>
      <c r="WQQ247" s="29" t="e">
        <f t="shared" si="291"/>
        <v>#REF!</v>
      </c>
      <c r="WQR247" s="29" t="e">
        <f t="shared" si="291"/>
        <v>#REF!</v>
      </c>
      <c r="WQS247" s="29" t="e">
        <f t="shared" si="291"/>
        <v>#REF!</v>
      </c>
      <c r="WQT247" s="29" t="e">
        <f t="shared" si="291"/>
        <v>#REF!</v>
      </c>
      <c r="WQU247" s="29" t="e">
        <f t="shared" si="291"/>
        <v>#REF!</v>
      </c>
      <c r="WQV247" s="29" t="e">
        <f t="shared" si="291"/>
        <v>#REF!</v>
      </c>
      <c r="WQW247" s="29" t="e">
        <f t="shared" si="291"/>
        <v>#REF!</v>
      </c>
      <c r="WQX247" s="29" t="e">
        <f t="shared" si="291"/>
        <v>#REF!</v>
      </c>
      <c r="WQY247" s="29" t="e">
        <f t="shared" si="291"/>
        <v>#REF!</v>
      </c>
      <c r="WQZ247" s="29" t="e">
        <f t="shared" si="291"/>
        <v>#REF!</v>
      </c>
      <c r="WRA247" s="29" t="e">
        <f t="shared" ref="WRA247:WTL247" si="292">WRE247&amp;WRF247</f>
        <v>#REF!</v>
      </c>
      <c r="WRB247" s="29" t="e">
        <f t="shared" si="292"/>
        <v>#REF!</v>
      </c>
      <c r="WRC247" s="29" t="e">
        <f t="shared" si="292"/>
        <v>#REF!</v>
      </c>
      <c r="WRD247" s="29" t="e">
        <f t="shared" si="292"/>
        <v>#REF!</v>
      </c>
      <c r="WRE247" s="29" t="e">
        <f t="shared" si="292"/>
        <v>#REF!</v>
      </c>
      <c r="WRF247" s="29" t="e">
        <f t="shared" si="292"/>
        <v>#REF!</v>
      </c>
      <c r="WRG247" s="29" t="e">
        <f t="shared" si="292"/>
        <v>#REF!</v>
      </c>
      <c r="WRH247" s="29" t="e">
        <f t="shared" si="292"/>
        <v>#REF!</v>
      </c>
      <c r="WRI247" s="29" t="e">
        <f t="shared" si="292"/>
        <v>#REF!</v>
      </c>
      <c r="WRJ247" s="29" t="e">
        <f t="shared" si="292"/>
        <v>#REF!</v>
      </c>
      <c r="WRK247" s="29" t="e">
        <f t="shared" si="292"/>
        <v>#REF!</v>
      </c>
      <c r="WRL247" s="29" t="e">
        <f t="shared" si="292"/>
        <v>#REF!</v>
      </c>
      <c r="WRM247" s="29" t="e">
        <f t="shared" si="292"/>
        <v>#REF!</v>
      </c>
      <c r="WRN247" s="29" t="e">
        <f t="shared" si="292"/>
        <v>#REF!</v>
      </c>
      <c r="WRO247" s="29" t="e">
        <f t="shared" si="292"/>
        <v>#REF!</v>
      </c>
      <c r="WRP247" s="29" t="e">
        <f t="shared" si="292"/>
        <v>#REF!</v>
      </c>
      <c r="WRQ247" s="29" t="e">
        <f t="shared" si="292"/>
        <v>#REF!</v>
      </c>
      <c r="WRR247" s="29" t="e">
        <f t="shared" si="292"/>
        <v>#REF!</v>
      </c>
      <c r="WRS247" s="29" t="e">
        <f t="shared" si="292"/>
        <v>#REF!</v>
      </c>
      <c r="WRT247" s="29" t="e">
        <f t="shared" si="292"/>
        <v>#REF!</v>
      </c>
      <c r="WRU247" s="29" t="e">
        <f t="shared" si="292"/>
        <v>#REF!</v>
      </c>
      <c r="WRV247" s="29" t="e">
        <f t="shared" si="292"/>
        <v>#REF!</v>
      </c>
      <c r="WRW247" s="29" t="e">
        <f t="shared" si="292"/>
        <v>#REF!</v>
      </c>
      <c r="WRX247" s="29" t="e">
        <f t="shared" si="292"/>
        <v>#REF!</v>
      </c>
      <c r="WRY247" s="29" t="e">
        <f t="shared" si="292"/>
        <v>#REF!</v>
      </c>
      <c r="WRZ247" s="29" t="e">
        <f t="shared" si="292"/>
        <v>#REF!</v>
      </c>
      <c r="WSA247" s="29" t="e">
        <f t="shared" si="292"/>
        <v>#REF!</v>
      </c>
      <c r="WSB247" s="29" t="e">
        <f t="shared" si="292"/>
        <v>#REF!</v>
      </c>
      <c r="WSC247" s="29" t="e">
        <f t="shared" si="292"/>
        <v>#REF!</v>
      </c>
      <c r="WSD247" s="29" t="e">
        <f t="shared" si="292"/>
        <v>#REF!</v>
      </c>
      <c r="WSE247" s="29" t="e">
        <f t="shared" si="292"/>
        <v>#REF!</v>
      </c>
      <c r="WSF247" s="29" t="e">
        <f t="shared" si="292"/>
        <v>#REF!</v>
      </c>
      <c r="WSG247" s="29" t="e">
        <f t="shared" si="292"/>
        <v>#REF!</v>
      </c>
      <c r="WSH247" s="29" t="e">
        <f t="shared" si="292"/>
        <v>#REF!</v>
      </c>
      <c r="WSI247" s="29" t="e">
        <f t="shared" si="292"/>
        <v>#REF!</v>
      </c>
      <c r="WSJ247" s="29" t="e">
        <f t="shared" si="292"/>
        <v>#REF!</v>
      </c>
      <c r="WSK247" s="29" t="e">
        <f t="shared" si="292"/>
        <v>#REF!</v>
      </c>
      <c r="WSL247" s="29" t="e">
        <f t="shared" si="292"/>
        <v>#REF!</v>
      </c>
      <c r="WSM247" s="29" t="e">
        <f t="shared" si="292"/>
        <v>#REF!</v>
      </c>
      <c r="WSN247" s="29" t="e">
        <f t="shared" si="292"/>
        <v>#REF!</v>
      </c>
      <c r="WSO247" s="29" t="e">
        <f t="shared" si="292"/>
        <v>#REF!</v>
      </c>
      <c r="WSP247" s="29" t="e">
        <f t="shared" si="292"/>
        <v>#REF!</v>
      </c>
      <c r="WSQ247" s="29" t="e">
        <f t="shared" si="292"/>
        <v>#REF!</v>
      </c>
      <c r="WSR247" s="29" t="e">
        <f t="shared" si="292"/>
        <v>#REF!</v>
      </c>
      <c r="WSS247" s="29" t="e">
        <f t="shared" si="292"/>
        <v>#REF!</v>
      </c>
      <c r="WST247" s="29" t="e">
        <f t="shared" si="292"/>
        <v>#REF!</v>
      </c>
      <c r="WSU247" s="29" t="e">
        <f t="shared" si="292"/>
        <v>#REF!</v>
      </c>
      <c r="WSV247" s="29" t="e">
        <f t="shared" si="292"/>
        <v>#REF!</v>
      </c>
      <c r="WSW247" s="29" t="e">
        <f t="shared" si="292"/>
        <v>#REF!</v>
      </c>
      <c r="WSX247" s="29" t="e">
        <f t="shared" si="292"/>
        <v>#REF!</v>
      </c>
      <c r="WSY247" s="29" t="e">
        <f t="shared" si="292"/>
        <v>#REF!</v>
      </c>
      <c r="WSZ247" s="29" t="e">
        <f t="shared" si="292"/>
        <v>#REF!</v>
      </c>
      <c r="WTA247" s="29" t="e">
        <f t="shared" si="292"/>
        <v>#REF!</v>
      </c>
      <c r="WTB247" s="29" t="e">
        <f t="shared" si="292"/>
        <v>#REF!</v>
      </c>
      <c r="WTC247" s="29" t="e">
        <f t="shared" si="292"/>
        <v>#REF!</v>
      </c>
      <c r="WTD247" s="29" t="e">
        <f t="shared" si="292"/>
        <v>#REF!</v>
      </c>
      <c r="WTE247" s="29" t="e">
        <f t="shared" si="292"/>
        <v>#REF!</v>
      </c>
      <c r="WTF247" s="29" t="e">
        <f t="shared" si="292"/>
        <v>#REF!</v>
      </c>
      <c r="WTG247" s="29" t="e">
        <f t="shared" si="292"/>
        <v>#REF!</v>
      </c>
      <c r="WTH247" s="29" t="e">
        <f t="shared" si="292"/>
        <v>#REF!</v>
      </c>
      <c r="WTI247" s="29" t="e">
        <f t="shared" si="292"/>
        <v>#REF!</v>
      </c>
      <c r="WTJ247" s="29" t="e">
        <f t="shared" si="292"/>
        <v>#REF!</v>
      </c>
      <c r="WTK247" s="29" t="e">
        <f t="shared" si="292"/>
        <v>#REF!</v>
      </c>
      <c r="WTL247" s="29" t="e">
        <f t="shared" si="292"/>
        <v>#REF!</v>
      </c>
      <c r="WTM247" s="29" t="e">
        <f t="shared" ref="WTM247:WVX247" si="293">WTQ247&amp;WTR247</f>
        <v>#REF!</v>
      </c>
      <c r="WTN247" s="29" t="e">
        <f t="shared" si="293"/>
        <v>#REF!</v>
      </c>
      <c r="WTO247" s="29" t="e">
        <f t="shared" si="293"/>
        <v>#REF!</v>
      </c>
      <c r="WTP247" s="29" t="e">
        <f t="shared" si="293"/>
        <v>#REF!</v>
      </c>
      <c r="WTQ247" s="29" t="e">
        <f t="shared" si="293"/>
        <v>#REF!</v>
      </c>
      <c r="WTR247" s="29" t="e">
        <f t="shared" si="293"/>
        <v>#REF!</v>
      </c>
      <c r="WTS247" s="29" t="e">
        <f t="shared" si="293"/>
        <v>#REF!</v>
      </c>
      <c r="WTT247" s="29" t="e">
        <f t="shared" si="293"/>
        <v>#REF!</v>
      </c>
      <c r="WTU247" s="29" t="e">
        <f t="shared" si="293"/>
        <v>#REF!</v>
      </c>
      <c r="WTV247" s="29" t="e">
        <f t="shared" si="293"/>
        <v>#REF!</v>
      </c>
      <c r="WTW247" s="29" t="e">
        <f t="shared" si="293"/>
        <v>#REF!</v>
      </c>
      <c r="WTX247" s="29" t="e">
        <f t="shared" si="293"/>
        <v>#REF!</v>
      </c>
      <c r="WTY247" s="29" t="e">
        <f t="shared" si="293"/>
        <v>#REF!</v>
      </c>
      <c r="WTZ247" s="29" t="e">
        <f t="shared" si="293"/>
        <v>#REF!</v>
      </c>
      <c r="WUA247" s="29" t="e">
        <f t="shared" si="293"/>
        <v>#REF!</v>
      </c>
      <c r="WUB247" s="29" t="e">
        <f t="shared" si="293"/>
        <v>#REF!</v>
      </c>
      <c r="WUC247" s="29" t="e">
        <f t="shared" si="293"/>
        <v>#REF!</v>
      </c>
      <c r="WUD247" s="29" t="e">
        <f t="shared" si="293"/>
        <v>#REF!</v>
      </c>
      <c r="WUE247" s="29" t="e">
        <f t="shared" si="293"/>
        <v>#REF!</v>
      </c>
      <c r="WUF247" s="29" t="e">
        <f t="shared" si="293"/>
        <v>#REF!</v>
      </c>
      <c r="WUG247" s="29" t="e">
        <f t="shared" si="293"/>
        <v>#REF!</v>
      </c>
      <c r="WUH247" s="29" t="e">
        <f t="shared" si="293"/>
        <v>#REF!</v>
      </c>
      <c r="WUI247" s="29" t="e">
        <f t="shared" si="293"/>
        <v>#REF!</v>
      </c>
      <c r="WUJ247" s="29" t="e">
        <f t="shared" si="293"/>
        <v>#REF!</v>
      </c>
      <c r="WUK247" s="29" t="e">
        <f t="shared" si="293"/>
        <v>#REF!</v>
      </c>
      <c r="WUL247" s="29" t="e">
        <f t="shared" si="293"/>
        <v>#REF!</v>
      </c>
      <c r="WUM247" s="29" t="e">
        <f t="shared" si="293"/>
        <v>#REF!</v>
      </c>
      <c r="WUN247" s="29" t="e">
        <f t="shared" si="293"/>
        <v>#REF!</v>
      </c>
      <c r="WUO247" s="29" t="e">
        <f t="shared" si="293"/>
        <v>#REF!</v>
      </c>
      <c r="WUP247" s="29" t="e">
        <f t="shared" si="293"/>
        <v>#REF!</v>
      </c>
      <c r="WUQ247" s="29" t="e">
        <f t="shared" si="293"/>
        <v>#REF!</v>
      </c>
      <c r="WUR247" s="29" t="e">
        <f t="shared" si="293"/>
        <v>#REF!</v>
      </c>
      <c r="WUS247" s="29" t="e">
        <f t="shared" si="293"/>
        <v>#REF!</v>
      </c>
      <c r="WUT247" s="29" t="e">
        <f t="shared" si="293"/>
        <v>#REF!</v>
      </c>
      <c r="WUU247" s="29" t="e">
        <f t="shared" si="293"/>
        <v>#REF!</v>
      </c>
      <c r="WUV247" s="29" t="e">
        <f t="shared" si="293"/>
        <v>#REF!</v>
      </c>
      <c r="WUW247" s="29" t="e">
        <f t="shared" si="293"/>
        <v>#REF!</v>
      </c>
      <c r="WUX247" s="29" t="e">
        <f t="shared" si="293"/>
        <v>#REF!</v>
      </c>
      <c r="WUY247" s="29" t="e">
        <f t="shared" si="293"/>
        <v>#REF!</v>
      </c>
      <c r="WUZ247" s="29" t="e">
        <f t="shared" si="293"/>
        <v>#REF!</v>
      </c>
      <c r="WVA247" s="29" t="e">
        <f t="shared" si="293"/>
        <v>#REF!</v>
      </c>
      <c r="WVB247" s="29" t="e">
        <f t="shared" si="293"/>
        <v>#REF!</v>
      </c>
      <c r="WVC247" s="29" t="e">
        <f t="shared" si="293"/>
        <v>#REF!</v>
      </c>
      <c r="WVD247" s="29" t="e">
        <f t="shared" si="293"/>
        <v>#REF!</v>
      </c>
      <c r="WVE247" s="29" t="e">
        <f t="shared" si="293"/>
        <v>#REF!</v>
      </c>
      <c r="WVF247" s="29" t="e">
        <f t="shared" si="293"/>
        <v>#REF!</v>
      </c>
      <c r="WVG247" s="29" t="e">
        <f t="shared" si="293"/>
        <v>#REF!</v>
      </c>
      <c r="WVH247" s="29" t="e">
        <f t="shared" si="293"/>
        <v>#REF!</v>
      </c>
      <c r="WVI247" s="29" t="e">
        <f t="shared" si="293"/>
        <v>#REF!</v>
      </c>
      <c r="WVJ247" s="29" t="e">
        <f t="shared" si="293"/>
        <v>#REF!</v>
      </c>
      <c r="WVK247" s="29" t="e">
        <f t="shared" si="293"/>
        <v>#REF!</v>
      </c>
      <c r="WVL247" s="29" t="e">
        <f t="shared" si="293"/>
        <v>#REF!</v>
      </c>
      <c r="WVM247" s="29" t="e">
        <f t="shared" si="293"/>
        <v>#REF!</v>
      </c>
      <c r="WVN247" s="29" t="e">
        <f t="shared" si="293"/>
        <v>#REF!</v>
      </c>
      <c r="WVO247" s="29" t="e">
        <f t="shared" si="293"/>
        <v>#REF!</v>
      </c>
      <c r="WVP247" s="29" t="e">
        <f t="shared" si="293"/>
        <v>#REF!</v>
      </c>
      <c r="WVQ247" s="29" t="e">
        <f t="shared" si="293"/>
        <v>#REF!</v>
      </c>
      <c r="WVR247" s="29" t="e">
        <f t="shared" si="293"/>
        <v>#REF!</v>
      </c>
      <c r="WVS247" s="29" t="e">
        <f t="shared" si="293"/>
        <v>#REF!</v>
      </c>
      <c r="WVT247" s="29" t="e">
        <f t="shared" si="293"/>
        <v>#REF!</v>
      </c>
      <c r="WVU247" s="29" t="e">
        <f t="shared" si="293"/>
        <v>#REF!</v>
      </c>
      <c r="WVV247" s="29" t="e">
        <f t="shared" si="293"/>
        <v>#REF!</v>
      </c>
      <c r="WVW247" s="29" t="e">
        <f t="shared" si="293"/>
        <v>#REF!</v>
      </c>
      <c r="WVX247" s="29" t="e">
        <f t="shared" si="293"/>
        <v>#REF!</v>
      </c>
      <c r="WVY247" s="29" t="e">
        <f t="shared" ref="WVY247:WYJ247" si="294">WWC247&amp;WWD247</f>
        <v>#REF!</v>
      </c>
      <c r="WVZ247" s="29" t="e">
        <f t="shared" si="294"/>
        <v>#REF!</v>
      </c>
      <c r="WWA247" s="29" t="e">
        <f t="shared" si="294"/>
        <v>#REF!</v>
      </c>
      <c r="WWB247" s="29" t="e">
        <f t="shared" si="294"/>
        <v>#REF!</v>
      </c>
      <c r="WWC247" s="29" t="e">
        <f t="shared" si="294"/>
        <v>#REF!</v>
      </c>
      <c r="WWD247" s="29" t="e">
        <f t="shared" si="294"/>
        <v>#REF!</v>
      </c>
      <c r="WWE247" s="29" t="e">
        <f t="shared" si="294"/>
        <v>#REF!</v>
      </c>
      <c r="WWF247" s="29" t="e">
        <f t="shared" si="294"/>
        <v>#REF!</v>
      </c>
      <c r="WWG247" s="29" t="e">
        <f t="shared" si="294"/>
        <v>#REF!</v>
      </c>
      <c r="WWH247" s="29" t="e">
        <f t="shared" si="294"/>
        <v>#REF!</v>
      </c>
      <c r="WWI247" s="29" t="e">
        <f t="shared" si="294"/>
        <v>#REF!</v>
      </c>
      <c r="WWJ247" s="29" t="e">
        <f t="shared" si="294"/>
        <v>#REF!</v>
      </c>
      <c r="WWK247" s="29" t="e">
        <f t="shared" si="294"/>
        <v>#REF!</v>
      </c>
      <c r="WWL247" s="29" t="e">
        <f t="shared" si="294"/>
        <v>#REF!</v>
      </c>
      <c r="WWM247" s="29" t="e">
        <f t="shared" si="294"/>
        <v>#REF!</v>
      </c>
      <c r="WWN247" s="29" t="e">
        <f t="shared" si="294"/>
        <v>#REF!</v>
      </c>
      <c r="WWO247" s="29" t="e">
        <f t="shared" si="294"/>
        <v>#REF!</v>
      </c>
      <c r="WWP247" s="29" t="e">
        <f t="shared" si="294"/>
        <v>#REF!</v>
      </c>
      <c r="WWQ247" s="29" t="e">
        <f t="shared" si="294"/>
        <v>#REF!</v>
      </c>
      <c r="WWR247" s="29" t="e">
        <f t="shared" si="294"/>
        <v>#REF!</v>
      </c>
      <c r="WWS247" s="29" t="e">
        <f t="shared" si="294"/>
        <v>#REF!</v>
      </c>
      <c r="WWT247" s="29" t="e">
        <f t="shared" si="294"/>
        <v>#REF!</v>
      </c>
      <c r="WWU247" s="29" t="e">
        <f t="shared" si="294"/>
        <v>#REF!</v>
      </c>
      <c r="WWV247" s="29" t="e">
        <f t="shared" si="294"/>
        <v>#REF!</v>
      </c>
      <c r="WWW247" s="29" t="e">
        <f t="shared" si="294"/>
        <v>#REF!</v>
      </c>
      <c r="WWX247" s="29" t="e">
        <f t="shared" si="294"/>
        <v>#REF!</v>
      </c>
      <c r="WWY247" s="29" t="e">
        <f t="shared" si="294"/>
        <v>#REF!</v>
      </c>
      <c r="WWZ247" s="29" t="e">
        <f t="shared" si="294"/>
        <v>#REF!</v>
      </c>
      <c r="WXA247" s="29" t="e">
        <f t="shared" si="294"/>
        <v>#REF!</v>
      </c>
      <c r="WXB247" s="29" t="e">
        <f t="shared" si="294"/>
        <v>#REF!</v>
      </c>
      <c r="WXC247" s="29" t="e">
        <f t="shared" si="294"/>
        <v>#REF!</v>
      </c>
      <c r="WXD247" s="29" t="e">
        <f t="shared" si="294"/>
        <v>#REF!</v>
      </c>
      <c r="WXE247" s="29" t="e">
        <f t="shared" si="294"/>
        <v>#REF!</v>
      </c>
      <c r="WXF247" s="29" t="e">
        <f t="shared" si="294"/>
        <v>#REF!</v>
      </c>
      <c r="WXG247" s="29" t="e">
        <f t="shared" si="294"/>
        <v>#REF!</v>
      </c>
      <c r="WXH247" s="29" t="e">
        <f t="shared" si="294"/>
        <v>#REF!</v>
      </c>
      <c r="WXI247" s="29" t="e">
        <f t="shared" si="294"/>
        <v>#REF!</v>
      </c>
      <c r="WXJ247" s="29" t="e">
        <f t="shared" si="294"/>
        <v>#REF!</v>
      </c>
      <c r="WXK247" s="29" t="e">
        <f t="shared" si="294"/>
        <v>#REF!</v>
      </c>
      <c r="WXL247" s="29" t="e">
        <f t="shared" si="294"/>
        <v>#REF!</v>
      </c>
      <c r="WXM247" s="29" t="e">
        <f t="shared" si="294"/>
        <v>#REF!</v>
      </c>
      <c r="WXN247" s="29" t="e">
        <f t="shared" si="294"/>
        <v>#REF!</v>
      </c>
      <c r="WXO247" s="29" t="e">
        <f t="shared" si="294"/>
        <v>#REF!</v>
      </c>
      <c r="WXP247" s="29" t="e">
        <f t="shared" si="294"/>
        <v>#REF!</v>
      </c>
      <c r="WXQ247" s="29" t="e">
        <f t="shared" si="294"/>
        <v>#REF!</v>
      </c>
      <c r="WXR247" s="29" t="e">
        <f t="shared" si="294"/>
        <v>#REF!</v>
      </c>
      <c r="WXS247" s="29" t="e">
        <f t="shared" si="294"/>
        <v>#REF!</v>
      </c>
      <c r="WXT247" s="29" t="e">
        <f t="shared" si="294"/>
        <v>#REF!</v>
      </c>
      <c r="WXU247" s="29" t="e">
        <f t="shared" si="294"/>
        <v>#REF!</v>
      </c>
      <c r="WXV247" s="29" t="e">
        <f t="shared" si="294"/>
        <v>#REF!</v>
      </c>
      <c r="WXW247" s="29" t="e">
        <f t="shared" si="294"/>
        <v>#REF!</v>
      </c>
      <c r="WXX247" s="29" t="e">
        <f t="shared" si="294"/>
        <v>#REF!</v>
      </c>
      <c r="WXY247" s="29" t="e">
        <f t="shared" si="294"/>
        <v>#REF!</v>
      </c>
      <c r="WXZ247" s="29" t="e">
        <f t="shared" si="294"/>
        <v>#REF!</v>
      </c>
      <c r="WYA247" s="29" t="e">
        <f t="shared" si="294"/>
        <v>#REF!</v>
      </c>
      <c r="WYB247" s="29" t="e">
        <f t="shared" si="294"/>
        <v>#REF!</v>
      </c>
      <c r="WYC247" s="29" t="e">
        <f t="shared" si="294"/>
        <v>#REF!</v>
      </c>
      <c r="WYD247" s="29" t="e">
        <f t="shared" si="294"/>
        <v>#REF!</v>
      </c>
      <c r="WYE247" s="29" t="e">
        <f t="shared" si="294"/>
        <v>#REF!</v>
      </c>
      <c r="WYF247" s="29" t="e">
        <f t="shared" si="294"/>
        <v>#REF!</v>
      </c>
      <c r="WYG247" s="29" t="e">
        <f t="shared" si="294"/>
        <v>#REF!</v>
      </c>
      <c r="WYH247" s="29" t="e">
        <f t="shared" si="294"/>
        <v>#REF!</v>
      </c>
      <c r="WYI247" s="29" t="e">
        <f t="shared" si="294"/>
        <v>#REF!</v>
      </c>
      <c r="WYJ247" s="29" t="e">
        <f t="shared" si="294"/>
        <v>#REF!</v>
      </c>
      <c r="WYK247" s="29" t="e">
        <f t="shared" ref="WYK247:XAV247" si="295">WYO247&amp;WYP247</f>
        <v>#REF!</v>
      </c>
      <c r="WYL247" s="29" t="e">
        <f t="shared" si="295"/>
        <v>#REF!</v>
      </c>
      <c r="WYM247" s="29" t="e">
        <f t="shared" si="295"/>
        <v>#REF!</v>
      </c>
      <c r="WYN247" s="29" t="e">
        <f t="shared" si="295"/>
        <v>#REF!</v>
      </c>
      <c r="WYO247" s="29" t="e">
        <f t="shared" si="295"/>
        <v>#REF!</v>
      </c>
      <c r="WYP247" s="29" t="e">
        <f t="shared" si="295"/>
        <v>#REF!</v>
      </c>
      <c r="WYQ247" s="29" t="e">
        <f t="shared" si="295"/>
        <v>#REF!</v>
      </c>
      <c r="WYR247" s="29" t="e">
        <f t="shared" si="295"/>
        <v>#REF!</v>
      </c>
      <c r="WYS247" s="29" t="e">
        <f t="shared" si="295"/>
        <v>#REF!</v>
      </c>
      <c r="WYT247" s="29" t="e">
        <f t="shared" si="295"/>
        <v>#REF!</v>
      </c>
      <c r="WYU247" s="29" t="e">
        <f t="shared" si="295"/>
        <v>#REF!</v>
      </c>
      <c r="WYV247" s="29" t="e">
        <f t="shared" si="295"/>
        <v>#REF!</v>
      </c>
      <c r="WYW247" s="29" t="e">
        <f t="shared" si="295"/>
        <v>#REF!</v>
      </c>
      <c r="WYX247" s="29" t="e">
        <f t="shared" si="295"/>
        <v>#REF!</v>
      </c>
      <c r="WYY247" s="29" t="e">
        <f t="shared" si="295"/>
        <v>#REF!</v>
      </c>
      <c r="WYZ247" s="29" t="e">
        <f t="shared" si="295"/>
        <v>#REF!</v>
      </c>
      <c r="WZA247" s="29" t="e">
        <f t="shared" si="295"/>
        <v>#REF!</v>
      </c>
      <c r="WZB247" s="29" t="e">
        <f t="shared" si="295"/>
        <v>#REF!</v>
      </c>
      <c r="WZC247" s="29" t="e">
        <f t="shared" si="295"/>
        <v>#REF!</v>
      </c>
      <c r="WZD247" s="29" t="e">
        <f t="shared" si="295"/>
        <v>#REF!</v>
      </c>
      <c r="WZE247" s="29" t="e">
        <f t="shared" si="295"/>
        <v>#REF!</v>
      </c>
      <c r="WZF247" s="29" t="e">
        <f t="shared" si="295"/>
        <v>#REF!</v>
      </c>
      <c r="WZG247" s="29" t="e">
        <f t="shared" si="295"/>
        <v>#REF!</v>
      </c>
      <c r="WZH247" s="29" t="e">
        <f t="shared" si="295"/>
        <v>#REF!</v>
      </c>
      <c r="WZI247" s="29" t="e">
        <f t="shared" si="295"/>
        <v>#REF!</v>
      </c>
      <c r="WZJ247" s="29" t="e">
        <f t="shared" si="295"/>
        <v>#REF!</v>
      </c>
      <c r="WZK247" s="29" t="e">
        <f t="shared" si="295"/>
        <v>#REF!</v>
      </c>
      <c r="WZL247" s="29" t="e">
        <f t="shared" si="295"/>
        <v>#REF!</v>
      </c>
      <c r="WZM247" s="29" t="e">
        <f t="shared" si="295"/>
        <v>#REF!</v>
      </c>
      <c r="WZN247" s="29" t="e">
        <f t="shared" si="295"/>
        <v>#REF!</v>
      </c>
      <c r="WZO247" s="29" t="e">
        <f t="shared" si="295"/>
        <v>#REF!</v>
      </c>
      <c r="WZP247" s="29" t="e">
        <f t="shared" si="295"/>
        <v>#REF!</v>
      </c>
      <c r="WZQ247" s="29" t="e">
        <f t="shared" si="295"/>
        <v>#REF!</v>
      </c>
      <c r="WZR247" s="29" t="e">
        <f t="shared" si="295"/>
        <v>#REF!</v>
      </c>
      <c r="WZS247" s="29" t="e">
        <f t="shared" si="295"/>
        <v>#REF!</v>
      </c>
      <c r="WZT247" s="29" t="e">
        <f t="shared" si="295"/>
        <v>#REF!</v>
      </c>
      <c r="WZU247" s="29" t="e">
        <f t="shared" si="295"/>
        <v>#REF!</v>
      </c>
      <c r="WZV247" s="29" t="e">
        <f t="shared" si="295"/>
        <v>#REF!</v>
      </c>
      <c r="WZW247" s="29" t="e">
        <f t="shared" si="295"/>
        <v>#REF!</v>
      </c>
      <c r="WZX247" s="29" t="e">
        <f t="shared" si="295"/>
        <v>#REF!</v>
      </c>
      <c r="WZY247" s="29" t="e">
        <f t="shared" si="295"/>
        <v>#REF!</v>
      </c>
      <c r="WZZ247" s="29" t="e">
        <f t="shared" si="295"/>
        <v>#REF!</v>
      </c>
      <c r="XAA247" s="29" t="e">
        <f t="shared" si="295"/>
        <v>#REF!</v>
      </c>
      <c r="XAB247" s="29" t="e">
        <f t="shared" si="295"/>
        <v>#REF!</v>
      </c>
      <c r="XAC247" s="29" t="e">
        <f t="shared" si="295"/>
        <v>#REF!</v>
      </c>
      <c r="XAD247" s="29" t="e">
        <f t="shared" si="295"/>
        <v>#REF!</v>
      </c>
      <c r="XAE247" s="29" t="e">
        <f t="shared" si="295"/>
        <v>#REF!</v>
      </c>
      <c r="XAF247" s="29" t="e">
        <f t="shared" si="295"/>
        <v>#REF!</v>
      </c>
      <c r="XAG247" s="29" t="e">
        <f t="shared" si="295"/>
        <v>#REF!</v>
      </c>
      <c r="XAH247" s="29" t="e">
        <f t="shared" si="295"/>
        <v>#REF!</v>
      </c>
      <c r="XAI247" s="29" t="e">
        <f t="shared" si="295"/>
        <v>#REF!</v>
      </c>
      <c r="XAJ247" s="29" t="e">
        <f t="shared" si="295"/>
        <v>#REF!</v>
      </c>
      <c r="XAK247" s="29" t="e">
        <f t="shared" si="295"/>
        <v>#REF!</v>
      </c>
      <c r="XAL247" s="29" t="e">
        <f t="shared" si="295"/>
        <v>#REF!</v>
      </c>
      <c r="XAM247" s="29" t="e">
        <f t="shared" si="295"/>
        <v>#REF!</v>
      </c>
      <c r="XAN247" s="29" t="e">
        <f t="shared" si="295"/>
        <v>#REF!</v>
      </c>
      <c r="XAO247" s="29" t="e">
        <f t="shared" si="295"/>
        <v>#REF!</v>
      </c>
      <c r="XAP247" s="29" t="e">
        <f t="shared" si="295"/>
        <v>#REF!</v>
      </c>
      <c r="XAQ247" s="29" t="e">
        <f t="shared" si="295"/>
        <v>#REF!</v>
      </c>
      <c r="XAR247" s="29" t="e">
        <f t="shared" si="295"/>
        <v>#REF!</v>
      </c>
      <c r="XAS247" s="29" t="e">
        <f t="shared" si="295"/>
        <v>#REF!</v>
      </c>
      <c r="XAT247" s="29" t="e">
        <f t="shared" si="295"/>
        <v>#REF!</v>
      </c>
      <c r="XAU247" s="29" t="e">
        <f t="shared" si="295"/>
        <v>#REF!</v>
      </c>
      <c r="XAV247" s="29" t="e">
        <f t="shared" si="295"/>
        <v>#REF!</v>
      </c>
      <c r="XAW247" s="29" t="e">
        <f t="shared" ref="XAW247:XDH247" si="296">XBA247&amp;XBB247</f>
        <v>#REF!</v>
      </c>
      <c r="XAX247" s="29" t="e">
        <f t="shared" si="296"/>
        <v>#REF!</v>
      </c>
      <c r="XAY247" s="29" t="e">
        <f t="shared" si="296"/>
        <v>#REF!</v>
      </c>
      <c r="XAZ247" s="29" t="e">
        <f t="shared" si="296"/>
        <v>#REF!</v>
      </c>
      <c r="XBA247" s="29" t="e">
        <f t="shared" si="296"/>
        <v>#REF!</v>
      </c>
      <c r="XBB247" s="29" t="e">
        <f t="shared" si="296"/>
        <v>#REF!</v>
      </c>
      <c r="XBC247" s="29" t="e">
        <f t="shared" si="296"/>
        <v>#REF!</v>
      </c>
      <c r="XBD247" s="29" t="e">
        <f t="shared" si="296"/>
        <v>#REF!</v>
      </c>
      <c r="XBE247" s="29" t="e">
        <f t="shared" si="296"/>
        <v>#REF!</v>
      </c>
      <c r="XBF247" s="29" t="e">
        <f t="shared" si="296"/>
        <v>#REF!</v>
      </c>
      <c r="XBG247" s="29" t="e">
        <f t="shared" si="296"/>
        <v>#REF!</v>
      </c>
      <c r="XBH247" s="29" t="e">
        <f t="shared" si="296"/>
        <v>#REF!</v>
      </c>
      <c r="XBI247" s="29" t="e">
        <f t="shared" si="296"/>
        <v>#REF!</v>
      </c>
      <c r="XBJ247" s="29" t="e">
        <f t="shared" si="296"/>
        <v>#REF!</v>
      </c>
      <c r="XBK247" s="29" t="e">
        <f t="shared" si="296"/>
        <v>#REF!</v>
      </c>
      <c r="XBL247" s="29" t="e">
        <f t="shared" si="296"/>
        <v>#REF!</v>
      </c>
      <c r="XBM247" s="29" t="e">
        <f t="shared" si="296"/>
        <v>#REF!</v>
      </c>
      <c r="XBN247" s="29" t="e">
        <f t="shared" si="296"/>
        <v>#REF!</v>
      </c>
      <c r="XBO247" s="29" t="e">
        <f t="shared" si="296"/>
        <v>#REF!</v>
      </c>
      <c r="XBP247" s="29" t="e">
        <f t="shared" si="296"/>
        <v>#REF!</v>
      </c>
      <c r="XBQ247" s="29" t="e">
        <f t="shared" si="296"/>
        <v>#REF!</v>
      </c>
      <c r="XBR247" s="29" t="e">
        <f t="shared" si="296"/>
        <v>#REF!</v>
      </c>
      <c r="XBS247" s="29" t="e">
        <f t="shared" si="296"/>
        <v>#REF!</v>
      </c>
      <c r="XBT247" s="29" t="e">
        <f t="shared" si="296"/>
        <v>#REF!</v>
      </c>
      <c r="XBU247" s="29" t="e">
        <f t="shared" si="296"/>
        <v>#REF!</v>
      </c>
      <c r="XBV247" s="29" t="e">
        <f t="shared" si="296"/>
        <v>#REF!</v>
      </c>
      <c r="XBW247" s="29" t="e">
        <f t="shared" si="296"/>
        <v>#REF!</v>
      </c>
      <c r="XBX247" s="29" t="e">
        <f t="shared" si="296"/>
        <v>#REF!</v>
      </c>
      <c r="XBY247" s="29" t="e">
        <f t="shared" si="296"/>
        <v>#REF!</v>
      </c>
      <c r="XBZ247" s="29" t="e">
        <f t="shared" si="296"/>
        <v>#REF!</v>
      </c>
      <c r="XCA247" s="29" t="e">
        <f t="shared" si="296"/>
        <v>#REF!</v>
      </c>
      <c r="XCB247" s="29" t="e">
        <f t="shared" si="296"/>
        <v>#REF!</v>
      </c>
      <c r="XCC247" s="29" t="e">
        <f t="shared" si="296"/>
        <v>#REF!</v>
      </c>
      <c r="XCD247" s="29" t="e">
        <f t="shared" si="296"/>
        <v>#REF!</v>
      </c>
      <c r="XCE247" s="29" t="e">
        <f t="shared" si="296"/>
        <v>#REF!</v>
      </c>
      <c r="XCF247" s="29" t="e">
        <f t="shared" si="296"/>
        <v>#REF!</v>
      </c>
      <c r="XCG247" s="29" t="e">
        <f t="shared" si="296"/>
        <v>#REF!</v>
      </c>
      <c r="XCH247" s="29" t="e">
        <f t="shared" si="296"/>
        <v>#REF!</v>
      </c>
      <c r="XCI247" s="29" t="e">
        <f t="shared" si="296"/>
        <v>#REF!</v>
      </c>
      <c r="XCJ247" s="29" t="e">
        <f t="shared" si="296"/>
        <v>#REF!</v>
      </c>
      <c r="XCK247" s="29" t="e">
        <f t="shared" si="296"/>
        <v>#REF!</v>
      </c>
      <c r="XCL247" s="29" t="e">
        <f t="shared" si="296"/>
        <v>#REF!</v>
      </c>
      <c r="XCM247" s="29" t="e">
        <f t="shared" si="296"/>
        <v>#REF!</v>
      </c>
      <c r="XCN247" s="29" t="e">
        <f t="shared" si="296"/>
        <v>#REF!</v>
      </c>
      <c r="XCO247" s="29" t="e">
        <f t="shared" si="296"/>
        <v>#REF!</v>
      </c>
      <c r="XCP247" s="29" t="e">
        <f t="shared" si="296"/>
        <v>#REF!</v>
      </c>
      <c r="XCQ247" s="29" t="e">
        <f t="shared" si="296"/>
        <v>#REF!</v>
      </c>
      <c r="XCR247" s="29" t="e">
        <f t="shared" si="296"/>
        <v>#REF!</v>
      </c>
      <c r="XCS247" s="29" t="e">
        <f t="shared" si="296"/>
        <v>#REF!</v>
      </c>
      <c r="XCT247" s="29" t="e">
        <f t="shared" si="296"/>
        <v>#REF!</v>
      </c>
      <c r="XCU247" s="29" t="e">
        <f t="shared" si="296"/>
        <v>#REF!</v>
      </c>
      <c r="XCV247" s="29" t="e">
        <f t="shared" si="296"/>
        <v>#REF!</v>
      </c>
      <c r="XCW247" s="29" t="e">
        <f t="shared" si="296"/>
        <v>#REF!</v>
      </c>
      <c r="XCX247" s="29" t="e">
        <f t="shared" si="296"/>
        <v>#REF!</v>
      </c>
      <c r="XCY247" s="29" t="e">
        <f t="shared" si="296"/>
        <v>#REF!</v>
      </c>
      <c r="XCZ247" s="29" t="e">
        <f t="shared" si="296"/>
        <v>#REF!</v>
      </c>
      <c r="XDA247" s="29" t="e">
        <f t="shared" si="296"/>
        <v>#REF!</v>
      </c>
      <c r="XDB247" s="29" t="e">
        <f t="shared" si="296"/>
        <v>#REF!</v>
      </c>
      <c r="XDC247" s="29" t="e">
        <f t="shared" si="296"/>
        <v>#REF!</v>
      </c>
      <c r="XDD247" s="29" t="e">
        <f t="shared" si="296"/>
        <v>#REF!</v>
      </c>
      <c r="XDE247" s="29" t="e">
        <f t="shared" si="296"/>
        <v>#REF!</v>
      </c>
      <c r="XDF247" s="29" t="e">
        <f t="shared" si="296"/>
        <v>#REF!</v>
      </c>
      <c r="XDG247" s="29" t="e">
        <f t="shared" si="296"/>
        <v>#REF!</v>
      </c>
      <c r="XDH247" s="29" t="e">
        <f t="shared" si="296"/>
        <v>#REF!</v>
      </c>
      <c r="XDI247" s="29" t="e">
        <f t="shared" ref="XDI247:XEY247" si="297">XDM247&amp;XDN247</f>
        <v>#REF!</v>
      </c>
      <c r="XDJ247" s="29" t="e">
        <f t="shared" si="297"/>
        <v>#REF!</v>
      </c>
      <c r="XDK247" s="29" t="e">
        <f t="shared" si="297"/>
        <v>#REF!</v>
      </c>
      <c r="XDL247" s="29" t="e">
        <f t="shared" si="297"/>
        <v>#REF!</v>
      </c>
      <c r="XDM247" s="29" t="e">
        <f t="shared" si="297"/>
        <v>#REF!</v>
      </c>
      <c r="XDN247" s="29" t="e">
        <f t="shared" si="297"/>
        <v>#REF!</v>
      </c>
      <c r="XDO247" s="29" t="e">
        <f t="shared" si="297"/>
        <v>#REF!</v>
      </c>
      <c r="XDP247" s="29" t="e">
        <f t="shared" si="297"/>
        <v>#REF!</v>
      </c>
      <c r="XDQ247" s="29" t="e">
        <f t="shared" si="297"/>
        <v>#REF!</v>
      </c>
      <c r="XDR247" s="29" t="e">
        <f t="shared" si="297"/>
        <v>#REF!</v>
      </c>
      <c r="XDS247" s="29" t="e">
        <f t="shared" si="297"/>
        <v>#REF!</v>
      </c>
      <c r="XDT247" s="29" t="e">
        <f t="shared" si="297"/>
        <v>#REF!</v>
      </c>
      <c r="XDU247" s="29" t="e">
        <f t="shared" si="297"/>
        <v>#REF!</v>
      </c>
      <c r="XDV247" s="29" t="e">
        <f t="shared" si="297"/>
        <v>#REF!</v>
      </c>
      <c r="XDW247" s="29" t="e">
        <f t="shared" si="297"/>
        <v>#REF!</v>
      </c>
      <c r="XDX247" s="29" t="e">
        <f t="shared" si="297"/>
        <v>#REF!</v>
      </c>
      <c r="XDY247" s="29" t="e">
        <f t="shared" si="297"/>
        <v>#REF!</v>
      </c>
      <c r="XDZ247" s="29" t="e">
        <f t="shared" si="297"/>
        <v>#REF!</v>
      </c>
      <c r="XEA247" s="29" t="e">
        <f t="shared" si="297"/>
        <v>#REF!</v>
      </c>
      <c r="XEB247" s="29" t="e">
        <f t="shared" si="297"/>
        <v>#REF!</v>
      </c>
      <c r="XEC247" s="29" t="e">
        <f t="shared" si="297"/>
        <v>#REF!</v>
      </c>
      <c r="XED247" s="29" t="e">
        <f t="shared" si="297"/>
        <v>#REF!</v>
      </c>
      <c r="XEE247" s="29" t="e">
        <f t="shared" si="297"/>
        <v>#REF!</v>
      </c>
      <c r="XEF247" s="29" t="e">
        <f t="shared" si="297"/>
        <v>#REF!</v>
      </c>
      <c r="XEG247" s="29" t="e">
        <f t="shared" si="297"/>
        <v>#REF!</v>
      </c>
      <c r="XEH247" s="29" t="e">
        <f t="shared" si="297"/>
        <v>#REF!</v>
      </c>
      <c r="XEI247" s="29" t="e">
        <f t="shared" si="297"/>
        <v>#REF!</v>
      </c>
      <c r="XEJ247" s="29" t="e">
        <f t="shared" si="297"/>
        <v>#REF!</v>
      </c>
      <c r="XEK247" s="29" t="e">
        <f t="shared" si="297"/>
        <v>#REF!</v>
      </c>
      <c r="XEL247" s="29" t="e">
        <f t="shared" si="297"/>
        <v>#REF!</v>
      </c>
      <c r="XEM247" s="29" t="e">
        <f t="shared" si="297"/>
        <v>#REF!</v>
      </c>
      <c r="XEN247" s="29" t="e">
        <f t="shared" si="297"/>
        <v>#REF!</v>
      </c>
      <c r="XEO247" s="29" t="e">
        <f t="shared" si="297"/>
        <v>#REF!</v>
      </c>
      <c r="XEP247" s="29" t="e">
        <f t="shared" si="297"/>
        <v>#REF!</v>
      </c>
      <c r="XEQ247" s="29" t="e">
        <f t="shared" si="297"/>
        <v>#REF!</v>
      </c>
      <c r="XER247" s="29" t="e">
        <f t="shared" si="297"/>
        <v>#REF!</v>
      </c>
      <c r="XES247" s="29" t="e">
        <f t="shared" si="297"/>
        <v>#REF!</v>
      </c>
      <c r="XET247" s="29" t="e">
        <f t="shared" si="297"/>
        <v>#REF!</v>
      </c>
      <c r="XEU247" s="29" t="e">
        <f t="shared" si="297"/>
        <v>#REF!</v>
      </c>
      <c r="XEV247" s="29" t="e">
        <f t="shared" si="297"/>
        <v>#REF!</v>
      </c>
      <c r="XEW247" s="29" t="e">
        <f t="shared" si="297"/>
        <v>#REF!</v>
      </c>
      <c r="XEX247" s="29" t="e">
        <f t="shared" si="297"/>
        <v>#REF!</v>
      </c>
      <c r="XEY247" s="29" t="e">
        <f t="shared" si="297"/>
        <v>#REF!</v>
      </c>
      <c r="XEZ247" s="29" t="e">
        <f>XFD247&amp;#REF!</f>
        <v>#REF!</v>
      </c>
      <c r="XFA247" s="29" t="e">
        <f>#REF!&amp;#REF!</f>
        <v>#REF!</v>
      </c>
      <c r="XFB247" s="29" t="e">
        <f>#REF!&amp;#REF!</f>
        <v>#REF!</v>
      </c>
      <c r="XFC247" s="29" t="e">
        <f>#REF!&amp;#REF!</f>
        <v>#REF!</v>
      </c>
      <c r="XFD247" s="29" t="e">
        <f>#REF!&amp;#REF!</f>
        <v>#REF!</v>
      </c>
    </row>
    <row r="248" spans="1:16384" hidden="1" outlineLevel="1">
      <c r="A248" s="29" t="str">
        <f t="shared" si="38"/>
        <v>modesg_param_sfics_taxon_europeiadscrc</v>
      </c>
      <c r="B248" s="67" t="s">
        <v>26</v>
      </c>
      <c r="C248" s="68" t="s">
        <v>181</v>
      </c>
      <c r="D248" s="64" t="s">
        <v>40</v>
      </c>
      <c r="E248" s="66" t="s">
        <v>2099</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39"/>
        <v>7.4999999999999997E-2</v>
      </c>
      <c r="K248" s="183">
        <f>SUMIFS(Table1[Horas efetivas],Table1[Tabela],Plano_V3!E248,Table1[Campo],Plano_V3!F248)</f>
        <v>0.15</v>
      </c>
      <c r="L248" s="183">
        <f t="shared" si="40"/>
        <v>1.8749999999999999E-2</v>
      </c>
      <c r="M248" s="177"/>
      <c r="N248" s="177">
        <f t="shared" si="41"/>
        <v>0.25</v>
      </c>
      <c r="O248" s="177">
        <f t="shared" si="28"/>
        <v>0.25</v>
      </c>
      <c r="P248" s="89" t="s">
        <v>39</v>
      </c>
      <c r="Q248" s="90">
        <f t="shared" si="29"/>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38"/>
        <v>modesg_param_sfics_taxon_europeiacomite</v>
      </c>
      <c r="B249" s="67" t="s">
        <v>26</v>
      </c>
      <c r="C249" s="68" t="s">
        <v>181</v>
      </c>
      <c r="D249" s="64" t="s">
        <v>40</v>
      </c>
      <c r="E249" s="66" t="s">
        <v>2099</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39"/>
        <v>7.4999999999999997E-2</v>
      </c>
      <c r="K249" s="183">
        <f>SUMIFS(Table1[Horas efetivas],Table1[Tabela],Plano_V3!E249,Table1[Campo],Plano_V3!F249)</f>
        <v>0.15</v>
      </c>
      <c r="L249" s="183">
        <f t="shared" si="40"/>
        <v>1.8749999999999999E-2</v>
      </c>
      <c r="M249" s="177"/>
      <c r="N249" s="177">
        <f t="shared" si="41"/>
        <v>0.25</v>
      </c>
      <c r="O249" s="177">
        <f t="shared" si="28"/>
        <v>0.25</v>
      </c>
      <c r="P249" s="89" t="s">
        <v>39</v>
      </c>
      <c r="Q249" s="90">
        <f t="shared" si="29"/>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38"/>
        <v>modesg_param_sfics_taxon_europeiadata_aprvc</v>
      </c>
      <c r="B250" s="67" t="s">
        <v>26</v>
      </c>
      <c r="C250" s="68" t="s">
        <v>181</v>
      </c>
      <c r="D250" s="64" t="s">
        <v>40</v>
      </c>
      <c r="E250" s="66" t="s">
        <v>2099</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39"/>
        <v>#N/A</v>
      </c>
      <c r="K250" s="183" t="e">
        <f>SUMIFS(Table1[Horas efetivas],Table1[Tabela],Plano_V3!E250,Table1[Campo],Plano_V3!F250)</f>
        <v>#N/A</v>
      </c>
      <c r="L250" s="183" t="e">
        <f t="shared" si="40"/>
        <v>#N/A</v>
      </c>
      <c r="M250" s="177"/>
      <c r="N250" s="177" t="e">
        <f t="shared" si="41"/>
        <v>#N/A</v>
      </c>
      <c r="O250" s="177" t="e">
        <f t="shared" si="28"/>
        <v>#N/A</v>
      </c>
      <c r="P250" s="89" t="s">
        <v>39</v>
      </c>
      <c r="Q250" s="90" t="e">
        <f t="shared" si="29"/>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38"/>
        <v>modesg_param_sfics_taxon_europeiadata_inicial</v>
      </c>
      <c r="B251" s="67" t="s">
        <v>26</v>
      </c>
      <c r="C251" s="68" t="s">
        <v>181</v>
      </c>
      <c r="D251" s="64" t="s">
        <v>40</v>
      </c>
      <c r="E251" s="66" t="s">
        <v>2099</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39"/>
        <v>#N/A</v>
      </c>
      <c r="K251" s="183" t="e">
        <f>SUMIFS(Table1[Horas efetivas],Table1[Tabela],Plano_V3!E251,Table1[Campo],Plano_V3!F251)</f>
        <v>#N/A</v>
      </c>
      <c r="L251" s="183" t="e">
        <f t="shared" si="40"/>
        <v>#N/A</v>
      </c>
      <c r="M251" s="177"/>
      <c r="N251" s="177" t="e">
        <f t="shared" si="41"/>
        <v>#N/A</v>
      </c>
      <c r="O251" s="177" t="e">
        <f t="shared" si="28"/>
        <v>#N/A</v>
      </c>
      <c r="P251" s="89" t="s">
        <v>39</v>
      </c>
      <c r="Q251" s="90" t="e">
        <f t="shared" si="29"/>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38"/>
        <v>modesg_param_sfics_taxon_europeiadata_final</v>
      </c>
      <c r="B252" s="67" t="s">
        <v>26</v>
      </c>
      <c r="C252" s="68" t="s">
        <v>181</v>
      </c>
      <c r="D252" s="64" t="s">
        <v>40</v>
      </c>
      <c r="E252" s="66" t="s">
        <v>2099</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39"/>
        <v>#N/A</v>
      </c>
      <c r="K252" s="183" t="e">
        <f>SUMIFS(Table1[Horas efetivas],Table1[Tabela],Plano_V3!E252,Table1[Campo],Plano_V3!F252)</f>
        <v>#N/A</v>
      </c>
      <c r="L252" s="183" t="e">
        <f t="shared" si="40"/>
        <v>#N/A</v>
      </c>
      <c r="M252" s="177"/>
      <c r="N252" s="177" t="e">
        <f t="shared" si="41"/>
        <v>#N/A</v>
      </c>
      <c r="O252" s="177" t="e">
        <f t="shared" si="28"/>
        <v>#N/A</v>
      </c>
      <c r="P252" s="89" t="s">
        <v>39</v>
      </c>
      <c r="Q252" s="90" t="e">
        <f t="shared" si="29"/>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38"/>
        <v>modesg_param_sfics_taxon_europeiazcliente</v>
      </c>
      <c r="B253" s="67" t="s">
        <v>26</v>
      </c>
      <c r="C253" s="68" t="s">
        <v>181</v>
      </c>
      <c r="D253" s="64" t="s">
        <v>40</v>
      </c>
      <c r="E253" s="66" t="s">
        <v>2099</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39"/>
        <v>#N/A</v>
      </c>
      <c r="K253" s="183" t="e">
        <f>SUMIFS(Table1[Horas efetivas],Table1[Tabela],Plano_V3!E253,Table1[Campo],Plano_V3!F253)</f>
        <v>#N/A</v>
      </c>
      <c r="L253" s="183" t="e">
        <f t="shared" si="40"/>
        <v>#N/A</v>
      </c>
      <c r="M253" s="177"/>
      <c r="N253" s="177" t="e">
        <f t="shared" si="41"/>
        <v>#N/A</v>
      </c>
      <c r="O253" s="177" t="e">
        <f t="shared" si="28"/>
        <v>#N/A</v>
      </c>
      <c r="P253" s="89" t="s">
        <v>39</v>
      </c>
      <c r="Q253" s="90" t="e">
        <f t="shared" si="29"/>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38"/>
        <v>modesg_param_sfics_taxon_europeiacempcta</v>
      </c>
      <c r="B254" s="67" t="s">
        <v>26</v>
      </c>
      <c r="C254" s="68" t="s">
        <v>181</v>
      </c>
      <c r="D254" s="64" t="s">
        <v>40</v>
      </c>
      <c r="E254" s="66" t="s">
        <v>2099</v>
      </c>
      <c r="F254" s="64" t="s">
        <v>2406</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39"/>
        <v>7.4999999999999997E-2</v>
      </c>
      <c r="K254" s="183">
        <f>SUMIFS(Table1[Horas efetivas],Table1[Tabela],Plano_V3!E254,Table1[Campo],Plano_V3!F254)</f>
        <v>0.15</v>
      </c>
      <c r="L254" s="183">
        <f t="shared" si="40"/>
        <v>1.8749999999999999E-2</v>
      </c>
      <c r="M254" s="177"/>
      <c r="N254" s="177">
        <f t="shared" si="41"/>
        <v>0.25</v>
      </c>
      <c r="O254" s="177">
        <f t="shared" si="28"/>
        <v>0.25</v>
      </c>
      <c r="P254" s="89" t="s">
        <v>39</v>
      </c>
      <c r="Q254" s="90">
        <f t="shared" si="29"/>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38"/>
        <v>modesg_param_sfics_taxon_europeiackbalcao</v>
      </c>
      <c r="B255" s="67" t="s">
        <v>26</v>
      </c>
      <c r="C255" s="68" t="s">
        <v>181</v>
      </c>
      <c r="D255" s="64" t="s">
        <v>40</v>
      </c>
      <c r="E255" s="66" t="s">
        <v>2099</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39"/>
        <v>7.4999999999999997E-2</v>
      </c>
      <c r="K255" s="183">
        <f>SUMIFS(Table1[Horas efetivas],Table1[Tabela],Plano_V3!E255,Table1[Campo],Plano_V3!F255)</f>
        <v>0.15</v>
      </c>
      <c r="L255" s="183">
        <f t="shared" si="40"/>
        <v>1.8749999999999999E-2</v>
      </c>
      <c r="M255" s="177"/>
      <c r="N255" s="177">
        <f t="shared" si="41"/>
        <v>0.25</v>
      </c>
      <c r="O255" s="177">
        <f t="shared" si="28"/>
        <v>0.25</v>
      </c>
      <c r="P255" s="89" t="s">
        <v>39</v>
      </c>
      <c r="Q255" s="90">
        <f t="shared" si="29"/>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38"/>
        <v>modesg_param_sfics_taxon_europeiacknumcta</v>
      </c>
      <c r="B256" s="67" t="s">
        <v>26</v>
      </c>
      <c r="C256" s="68" t="s">
        <v>181</v>
      </c>
      <c r="D256" s="64" t="s">
        <v>40</v>
      </c>
      <c r="E256" s="66" t="s">
        <v>2099</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39"/>
        <v>6.25E-2</v>
      </c>
      <c r="K256" s="183">
        <f>SUMIFS(Table1[Horas efetivas],Table1[Tabela],Plano_V3!E256,Table1[Campo],Plano_V3!F256)</f>
        <v>0.125</v>
      </c>
      <c r="L256" s="183">
        <f t="shared" si="40"/>
        <v>1.5625E-2</v>
      </c>
      <c r="M256" s="177"/>
      <c r="N256" s="177">
        <f t="shared" si="41"/>
        <v>0.25</v>
      </c>
      <c r="O256" s="177">
        <f t="shared" si="28"/>
        <v>0.25</v>
      </c>
      <c r="P256" s="89" t="s">
        <v>39</v>
      </c>
      <c r="Q256" s="90">
        <f t="shared" si="29"/>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38"/>
        <v>modesg_param_sfics_taxon_europeiazdeposit</v>
      </c>
      <c r="B257" s="67" t="s">
        <v>26</v>
      </c>
      <c r="C257" s="68" t="s">
        <v>181</v>
      </c>
      <c r="D257" s="64" t="s">
        <v>40</v>
      </c>
      <c r="E257" s="66" t="s">
        <v>2099</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38"/>
        <v>modesg_param_sfics_taxon_europeiackmetamis</v>
      </c>
      <c r="B258" s="67" t="s">
        <v>26</v>
      </c>
      <c r="C258" s="68" t="s">
        <v>181</v>
      </c>
      <c r="D258" s="64" t="s">
        <v>40</v>
      </c>
      <c r="E258" s="66" t="s">
        <v>2099</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38"/>
        <v>modesg_param_sfics_taxon_europeiackprodmi</v>
      </c>
      <c r="B259" s="67" t="s">
        <v>26</v>
      </c>
      <c r="C259" s="68" t="s">
        <v>181</v>
      </c>
      <c r="D259" s="64" t="s">
        <v>40</v>
      </c>
      <c r="E259" s="66" t="s">
        <v>2099</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38"/>
        <v>modesg_param_sfics_taxon_europeiacmetanseg</v>
      </c>
      <c r="B260" s="67" t="s">
        <v>26</v>
      </c>
      <c r="C260" s="68" t="s">
        <v>181</v>
      </c>
      <c r="D260" s="64" t="s">
        <v>40</v>
      </c>
      <c r="E260" s="66" t="s">
        <v>2099</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38"/>
        <v>modesg_param_sfics_taxon_europeiaepc</v>
      </c>
      <c r="B261" s="67" t="s">
        <v>26</v>
      </c>
      <c r="C261" s="68" t="s">
        <v>181</v>
      </c>
      <c r="D261" s="64" t="s">
        <v>40</v>
      </c>
      <c r="E261" s="66" t="s">
        <v>2099</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39"/>
        <v>7.4999999999999997E-2</v>
      </c>
      <c r="K261" s="183">
        <f>SUMIFS(Table1[Horas efetivas],Table1[Tabela],Plano_V3!E261,Table1[Campo],Plano_V3!F261)</f>
        <v>0.15</v>
      </c>
      <c r="L261" s="183">
        <f t="shared" si="40"/>
        <v>1.8749999999999999E-2</v>
      </c>
      <c r="M261" s="177"/>
      <c r="N261" s="177">
        <f t="shared" si="41"/>
        <v>0.25</v>
      </c>
      <c r="O261" s="177">
        <f t="shared" ref="O261:O340" si="298">N261-M261</f>
        <v>0.25</v>
      </c>
      <c r="P261" s="89" t="s">
        <v>39</v>
      </c>
      <c r="Q261" s="90">
        <f t="shared" si="29"/>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38"/>
        <v>modesg_param_sfics_taxon_europeiaambito</v>
      </c>
      <c r="B262" s="67" t="s">
        <v>26</v>
      </c>
      <c r="C262" s="68" t="s">
        <v>181</v>
      </c>
      <c r="D262" s="64" t="s">
        <v>40</v>
      </c>
      <c r="E262" s="66" t="s">
        <v>2099</v>
      </c>
      <c r="F262" s="64" t="s">
        <v>390</v>
      </c>
      <c r="G262" s="64" t="str">
        <f>INDEX(Auxiliar!$B$16:$B$24,MATCH(Plano_V3!H262,Auxiliar!$C$16:$C$24,0),1)</f>
        <v xml:space="preserve">6. Em implementação </v>
      </c>
      <c r="H262" s="64">
        <f>VLOOKUP(A262,'Aux - pivots1'!$A:$B,2,0)</f>
        <v>7</v>
      </c>
      <c r="I262" s="183" t="e">
        <f>SUMIFS(Table1[Estimação (horas)],Table1[Tabela],Plano_V3!E262,Table1[Campo],Plano_V3!F262)</f>
        <v>#N/A</v>
      </c>
      <c r="J262" s="183" t="e">
        <f t="shared" si="39"/>
        <v>#N/A</v>
      </c>
      <c r="K262" s="183" t="e">
        <f>SUMIFS(Table1[Horas efetivas],Table1[Tabela],Plano_V3!E262,Table1[Campo],Plano_V3!F262)</f>
        <v>#N/A</v>
      </c>
      <c r="L262" s="183" t="e">
        <f t="shared" si="40"/>
        <v>#N/A</v>
      </c>
      <c r="M262" s="177"/>
      <c r="N262" s="177" t="e">
        <f t="shared" si="41"/>
        <v>#N/A</v>
      </c>
      <c r="O262" s="177" t="e">
        <f t="shared" si="298"/>
        <v>#N/A</v>
      </c>
      <c r="P262" s="89" t="s">
        <v>39</v>
      </c>
      <c r="Q262" s="90" t="e">
        <f t="shared" si="29"/>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38"/>
        <v>modesg_param_sfics_taxon_europeianome_ctgr_sfics</v>
      </c>
      <c r="B263" s="67" t="s">
        <v>26</v>
      </c>
      <c r="C263" s="68" t="s">
        <v>181</v>
      </c>
      <c r="D263" s="64" t="s">
        <v>40</v>
      </c>
      <c r="E263" s="66" t="s">
        <v>2099</v>
      </c>
      <c r="F263" s="64" t="s">
        <v>2050</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39"/>
        <v>#N/A</v>
      </c>
      <c r="K263" s="183" t="e">
        <f>SUMIFS(Table1[Horas efetivas],Table1[Tabela],Plano_V3!E263,Table1[Campo],Plano_V3!F263)</f>
        <v>#N/A</v>
      </c>
      <c r="L263" s="183" t="e">
        <f t="shared" si="40"/>
        <v>#N/A</v>
      </c>
      <c r="M263" s="177"/>
      <c r="N263" s="177" t="e">
        <f t="shared" si="41"/>
        <v>#N/A</v>
      </c>
      <c r="O263" s="177" t="e">
        <f t="shared" si="298"/>
        <v>#N/A</v>
      </c>
      <c r="P263" s="89" t="s">
        <v>39</v>
      </c>
      <c r="Q263" s="90" t="e">
        <f t="shared" si="29"/>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38"/>
        <v>modesg_param_sfics_taxon_europeiamontante_pndrc</v>
      </c>
      <c r="B264" s="67" t="s">
        <v>26</v>
      </c>
      <c r="C264" s="68" t="s">
        <v>181</v>
      </c>
      <c r="D264" s="64" t="s">
        <v>40</v>
      </c>
      <c r="E264" s="66" t="s">
        <v>2099</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39"/>
        <v>#N/A</v>
      </c>
      <c r="K264" s="183" t="e">
        <f>SUMIFS(Table1[Horas efetivas],Table1[Tabela],Plano_V3!E264,Table1[Campo],Plano_V3!F264)</f>
        <v>#N/A</v>
      </c>
      <c r="L264" s="183" t="e">
        <f t="shared" si="40"/>
        <v>#N/A</v>
      </c>
      <c r="M264" s="177"/>
      <c r="N264" s="177" t="e">
        <f t="shared" si="41"/>
        <v>#N/A</v>
      </c>
      <c r="O264" s="177" t="e">
        <f t="shared" si="298"/>
        <v>#N/A</v>
      </c>
      <c r="P264" s="89" t="s">
        <v>39</v>
      </c>
      <c r="Q264" s="90" t="e">
        <f t="shared" si="29"/>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38"/>
        <v>modesg_param_sfics_taxon_europeiacontraparte</v>
      </c>
      <c r="B265" s="67" t="s">
        <v>26</v>
      </c>
      <c r="C265" s="68" t="s">
        <v>181</v>
      </c>
      <c r="D265" s="64" t="s">
        <v>40</v>
      </c>
      <c r="E265" s="66" t="s">
        <v>2099</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39"/>
        <v>#N/A</v>
      </c>
      <c r="K265" s="183" t="e">
        <f>SUMIFS(Table1[Horas efetivas],Table1[Tabela],Plano_V3!E265,Table1[Campo],Plano_V3!F265)</f>
        <v>#N/A</v>
      </c>
      <c r="L265" s="183" t="e">
        <f t="shared" si="40"/>
        <v>#N/A</v>
      </c>
      <c r="M265" s="177"/>
      <c r="N265" s="177" t="e">
        <f t="shared" si="41"/>
        <v>#N/A</v>
      </c>
      <c r="O265" s="177" t="e">
        <f t="shared" si="298"/>
        <v>#N/A</v>
      </c>
      <c r="P265" s="89" t="s">
        <v>39</v>
      </c>
      <c r="Q265" s="90" t="e">
        <f t="shared" si="29"/>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38"/>
        <v>modesg_param_sfics_taxon_europeiaflag_project_finance</v>
      </c>
      <c r="B266" s="67" t="s">
        <v>26</v>
      </c>
      <c r="C266" s="68" t="s">
        <v>181</v>
      </c>
      <c r="D266" s="64" t="s">
        <v>40</v>
      </c>
      <c r="E266" s="66" t="s">
        <v>2099</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39"/>
        <v>#N/A</v>
      </c>
      <c r="K266" s="183" t="e">
        <f>SUMIFS(Table1[Horas efetivas],Table1[Tabela],Plano_V3!E266,Table1[Campo],Plano_V3!F266)</f>
        <v>#N/A</v>
      </c>
      <c r="L266" s="183" t="e">
        <f t="shared" si="40"/>
        <v>#N/A</v>
      </c>
      <c r="M266" s="177"/>
      <c r="N266" s="177" t="e">
        <f t="shared" si="41"/>
        <v>#N/A</v>
      </c>
      <c r="O266" s="177" t="e">
        <f t="shared" si="298"/>
        <v>#N/A</v>
      </c>
      <c r="P266" s="89" t="s">
        <v>39</v>
      </c>
      <c r="Q266" s="90" t="e">
        <f t="shared" si="29"/>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38"/>
        <v>modesg_param_sfics_taxon_europeiaprdt_sprdt</v>
      </c>
      <c r="B267" s="67" t="s">
        <v>26</v>
      </c>
      <c r="C267" s="68" t="s">
        <v>181</v>
      </c>
      <c r="D267" s="64" t="s">
        <v>40</v>
      </c>
      <c r="E267" s="66" t="s">
        <v>2099</v>
      </c>
      <c r="F267" s="64" t="s">
        <v>2051</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39"/>
        <v>#N/A</v>
      </c>
      <c r="K267" s="183" t="e">
        <f>SUMIFS(Table1[Horas efetivas],Table1[Tabela],Plano_V3!E267,Table1[Campo],Plano_V3!F267)</f>
        <v>#N/A</v>
      </c>
      <c r="L267" s="183" t="e">
        <f t="shared" si="40"/>
        <v>#N/A</v>
      </c>
      <c r="M267" s="177"/>
      <c r="N267" s="177" t="e">
        <f t="shared" si="41"/>
        <v>#N/A</v>
      </c>
      <c r="O267" s="177" t="e">
        <f t="shared" si="298"/>
        <v>#N/A</v>
      </c>
      <c r="P267" s="89" t="s">
        <v>39</v>
      </c>
      <c r="Q267" s="90" t="e">
        <f t="shared" si="29"/>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38"/>
        <v>modesg_param_sfics_taxon_europeiaflg_csrd</v>
      </c>
      <c r="B268" s="67" t="s">
        <v>26</v>
      </c>
      <c r="C268" s="68" t="s">
        <v>181</v>
      </c>
      <c r="D268" s="64" t="s">
        <v>40</v>
      </c>
      <c r="E268" s="66" t="s">
        <v>2099</v>
      </c>
      <c r="F268" s="64" t="s">
        <v>2052</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39"/>
        <v>7.4999999999999997E-2</v>
      </c>
      <c r="K268" s="183">
        <f>SUMIFS(Table1[Horas efetivas],Table1[Tabela],Plano_V3!E268,Table1[Campo],Plano_V3!F268)</f>
        <v>0.15</v>
      </c>
      <c r="L268" s="183">
        <f t="shared" si="40"/>
        <v>1.8749999999999999E-2</v>
      </c>
      <c r="M268" s="177"/>
      <c r="N268" s="177">
        <f t="shared" si="41"/>
        <v>0.25</v>
      </c>
      <c r="O268" s="177">
        <f t="shared" si="298"/>
        <v>0.25</v>
      </c>
      <c r="P268" s="89" t="s">
        <v>39</v>
      </c>
      <c r="Q268" s="90">
        <f t="shared" si="29"/>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38"/>
        <v>modesg_param_sfics_taxon_europeiacombustivel</v>
      </c>
      <c r="B269" s="67" t="s">
        <v>26</v>
      </c>
      <c r="C269" s="68" t="s">
        <v>181</v>
      </c>
      <c r="D269" s="64" t="s">
        <v>40</v>
      </c>
      <c r="E269" s="66" t="s">
        <v>2099</v>
      </c>
      <c r="F269" s="64" t="s">
        <v>2053</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39"/>
        <v>7.4999999999999997E-2</v>
      </c>
      <c r="K269" s="183">
        <f>SUMIFS(Table1[Horas efetivas],Table1[Tabela],Plano_V3!E269,Table1[Campo],Plano_V3!F269)</f>
        <v>0.15</v>
      </c>
      <c r="L269" s="183">
        <f t="shared" si="40"/>
        <v>1.8749999999999999E-2</v>
      </c>
      <c r="M269" s="177"/>
      <c r="N269" s="177">
        <f t="shared" si="41"/>
        <v>0.25</v>
      </c>
      <c r="O269" s="177">
        <f t="shared" si="298"/>
        <v>0.25</v>
      </c>
      <c r="P269" s="89" t="s">
        <v>39</v>
      </c>
      <c r="Q269" s="90">
        <f t="shared" ref="Q269:Q351" si="299">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38"/>
        <v>modesg_param_sfics_taxon_europeiaco2</v>
      </c>
      <c r="B270" s="67" t="s">
        <v>26</v>
      </c>
      <c r="C270" s="68" t="s">
        <v>181</v>
      </c>
      <c r="D270" s="64" t="s">
        <v>40</v>
      </c>
      <c r="E270" s="66" t="s">
        <v>2099</v>
      </c>
      <c r="F270" s="64" t="s">
        <v>2054</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39"/>
        <v>#N/A</v>
      </c>
      <c r="K270" s="183" t="e">
        <f>SUMIFS(Table1[Horas efetivas],Table1[Tabela],Plano_V3!E270,Table1[Campo],Plano_V3!F270)</f>
        <v>#N/A</v>
      </c>
      <c r="L270" s="183" t="e">
        <f t="shared" si="40"/>
        <v>#N/A</v>
      </c>
      <c r="M270" s="177"/>
      <c r="N270" s="177" t="e">
        <f t="shared" si="41"/>
        <v>#N/A</v>
      </c>
      <c r="O270" s="177" t="e">
        <f t="shared" si="298"/>
        <v>#N/A</v>
      </c>
      <c r="P270" s="89" t="s">
        <v>39</v>
      </c>
      <c r="Q270" s="90" t="e">
        <f t="shared" si="299"/>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38"/>
        <v>modesg_param_sfics_taxon_europeiacfamilia</v>
      </c>
      <c r="B271" s="67" t="s">
        <v>26</v>
      </c>
      <c r="C271" s="68" t="s">
        <v>181</v>
      </c>
      <c r="D271" s="64" t="s">
        <v>40</v>
      </c>
      <c r="E271" s="66" t="s">
        <v>2099</v>
      </c>
      <c r="F271" s="64" t="s">
        <v>2055</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39"/>
        <v>7.4999999999999997E-2</v>
      </c>
      <c r="K271" s="183">
        <f>SUMIFS(Table1[Horas efetivas],Table1[Tabela],Plano_V3!E271,Table1[Campo],Plano_V3!F271)</f>
        <v>0.15</v>
      </c>
      <c r="L271" s="183">
        <f t="shared" si="40"/>
        <v>1.8749999999999999E-2</v>
      </c>
      <c r="M271" s="177"/>
      <c r="N271" s="177">
        <f t="shared" si="41"/>
        <v>0.25</v>
      </c>
      <c r="O271" s="177">
        <f t="shared" si="298"/>
        <v>0.25</v>
      </c>
      <c r="P271" s="89" t="s">
        <v>39</v>
      </c>
      <c r="Q271" s="90">
        <f t="shared" si="299"/>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38"/>
        <v>modesg_param_sfics_taxon_europeiaflg_rsc_fsc_crnc</v>
      </c>
      <c r="B272" s="67" t="s">
        <v>26</v>
      </c>
      <c r="C272" s="68" t="s">
        <v>181</v>
      </c>
      <c r="D272" s="64" t="s">
        <v>40</v>
      </c>
      <c r="E272" s="66" t="s">
        <v>2099</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39"/>
        <v>7.4999999999999997E-2</v>
      </c>
      <c r="K272" s="183">
        <f>SUMIFS(Table1[Horas efetivas],Table1[Tabela],Plano_V3!E272,Table1[Campo],Plano_V3!F272)</f>
        <v>0.15</v>
      </c>
      <c r="L272" s="183">
        <f t="shared" si="40"/>
        <v>1.8749999999999999E-2</v>
      </c>
      <c r="M272" s="177"/>
      <c r="N272" s="177">
        <f t="shared" si="41"/>
        <v>0.25</v>
      </c>
      <c r="O272" s="177">
        <f t="shared" si="298"/>
        <v>0.25</v>
      </c>
      <c r="P272" s="89" t="s">
        <v>39</v>
      </c>
      <c r="Q272" s="90">
        <f t="shared" si="299"/>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38"/>
        <v>modesg_param_sfics_taxon_europeiaflg_rsc_fsc_agd</v>
      </c>
      <c r="B273" s="67" t="s">
        <v>26</v>
      </c>
      <c r="C273" s="68" t="s">
        <v>181</v>
      </c>
      <c r="D273" s="64" t="s">
        <v>40</v>
      </c>
      <c r="E273" s="66" t="s">
        <v>2099</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39"/>
        <v>7.4999999999999997E-2</v>
      </c>
      <c r="K273" s="183">
        <f>SUMIFS(Table1[Horas efetivas],Table1[Tabela],Plano_V3!E273,Table1[Campo],Plano_V3!F273)</f>
        <v>0.15</v>
      </c>
      <c r="L273" s="183">
        <f t="shared" si="40"/>
        <v>1.8749999999999999E-2</v>
      </c>
      <c r="M273" s="177"/>
      <c r="N273" s="177">
        <f t="shared" si="41"/>
        <v>0.25</v>
      </c>
      <c r="O273" s="177">
        <f t="shared" si="298"/>
        <v>0.25</v>
      </c>
      <c r="P273" s="89" t="s">
        <v>39</v>
      </c>
      <c r="Q273" s="90">
        <f t="shared" si="299"/>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38"/>
        <v>modesg_param_sfics_taxon_europeiaproperty_purpose_code</v>
      </c>
      <c r="B274" s="67" t="s">
        <v>26</v>
      </c>
      <c r="C274" s="68" t="s">
        <v>181</v>
      </c>
      <c r="D274" s="64" t="s">
        <v>40</v>
      </c>
      <c r="E274" s="66" t="s">
        <v>2099</v>
      </c>
      <c r="F274" s="64" t="s">
        <v>2056</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39"/>
        <v>#N/A</v>
      </c>
      <c r="K274" s="183" t="e">
        <f>SUMIFS(Table1[Horas efetivas],Table1[Tabela],Plano_V3!E274,Table1[Campo],Plano_V3!F274)</f>
        <v>#N/A</v>
      </c>
      <c r="L274" s="183" t="e">
        <f t="shared" si="40"/>
        <v>#N/A</v>
      </c>
      <c r="M274" s="177"/>
      <c r="N274" s="177" t="e">
        <f t="shared" si="41"/>
        <v>#N/A</v>
      </c>
      <c r="O274" s="177" t="e">
        <f t="shared" si="298"/>
        <v>#N/A</v>
      </c>
      <c r="P274" s="89" t="s">
        <v>39</v>
      </c>
      <c r="Q274" s="90" t="e">
        <f t="shared" si="299"/>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0">E275&amp;F275</f>
        <v>modesg_param_sfics_taxon_europeiadabertur</v>
      </c>
      <c r="B275" s="67" t="s">
        <v>26</v>
      </c>
      <c r="C275" s="68" t="s">
        <v>181</v>
      </c>
      <c r="D275" s="64" t="s">
        <v>40</v>
      </c>
      <c r="E275" s="66" t="s">
        <v>2099</v>
      </c>
      <c r="F275" s="64" t="s">
        <v>2057</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39"/>
        <v>#N/A</v>
      </c>
      <c r="K275" s="183" t="e">
        <f>SUMIFS(Table1[Horas efetivas],Table1[Tabela],Plano_V3!E275,Table1[Campo],Plano_V3!F275)</f>
        <v>#N/A</v>
      </c>
      <c r="L275" s="183" t="e">
        <f t="shared" si="40"/>
        <v>#N/A</v>
      </c>
      <c r="M275" s="177"/>
      <c r="N275" s="177" t="e">
        <f t="shared" si="41"/>
        <v>#N/A</v>
      </c>
      <c r="O275" s="177" t="e">
        <f t="shared" si="298"/>
        <v>#N/A</v>
      </c>
      <c r="P275" s="89" t="s">
        <v>39</v>
      </c>
      <c r="Q275" s="90" t="e">
        <f t="shared" si="299"/>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0"/>
        <v>modesg_param_sfics_taxon_europeiatipo_eqp</v>
      </c>
      <c r="B276" s="67" t="s">
        <v>26</v>
      </c>
      <c r="C276" s="68" t="s">
        <v>181</v>
      </c>
      <c r="D276" s="64" t="s">
        <v>40</v>
      </c>
      <c r="E276" s="66" t="s">
        <v>2099</v>
      </c>
      <c r="F276" s="64" t="s">
        <v>2058</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39"/>
        <v>7.4999999999999997E-2</v>
      </c>
      <c r="K276" s="183">
        <f>SUMIFS(Table1[Horas efetivas],Table1[Tabela],Plano_V3!E276,Table1[Campo],Plano_V3!F276)</f>
        <v>0.15</v>
      </c>
      <c r="L276" s="183">
        <f t="shared" si="40"/>
        <v>1.8749999999999999E-2</v>
      </c>
      <c r="M276" s="177"/>
      <c r="N276" s="177">
        <f t="shared" si="41"/>
        <v>0.25</v>
      </c>
      <c r="O276" s="177">
        <f t="shared" si="298"/>
        <v>0.25</v>
      </c>
      <c r="P276" s="89" t="s">
        <v>39</v>
      </c>
      <c r="Q276" s="90">
        <f t="shared" si="299"/>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0"/>
        <v>modesg_param_sfics_taxon_europeiaconstruction_year</v>
      </c>
      <c r="B277" s="67" t="s">
        <v>26</v>
      </c>
      <c r="C277" s="68" t="s">
        <v>181</v>
      </c>
      <c r="D277" s="64" t="s">
        <v>40</v>
      </c>
      <c r="E277" s="66" t="s">
        <v>2099</v>
      </c>
      <c r="F277" s="64" t="s">
        <v>2059</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39"/>
        <v>#N/A</v>
      </c>
      <c r="K277" s="183" t="e">
        <f>SUMIFS(Table1[Horas efetivas],Table1[Tabela],Plano_V3!E277,Table1[Campo],Plano_V3!F277)</f>
        <v>#N/A</v>
      </c>
      <c r="L277" s="183" t="e">
        <f t="shared" si="40"/>
        <v>#N/A</v>
      </c>
      <c r="M277" s="177"/>
      <c r="N277" s="177" t="e">
        <f t="shared" si="41"/>
        <v>#N/A</v>
      </c>
      <c r="O277" s="177" t="e">
        <f t="shared" si="298"/>
        <v>#N/A</v>
      </c>
      <c r="P277" s="89" t="s">
        <v>39</v>
      </c>
      <c r="Q277" s="90" t="e">
        <f t="shared" si="299"/>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0"/>
        <v>modesg_param_sfics_taxon_europeiaref_date</v>
      </c>
      <c r="B278" s="67" t="s">
        <v>26</v>
      </c>
      <c r="C278" s="68" t="s">
        <v>181</v>
      </c>
      <c r="D278" s="64" t="s">
        <v>40</v>
      </c>
      <c r="E278" s="66" t="s">
        <v>2099</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298"/>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0"/>
        <v>modesg_param_sfics_taxon_europeiaquality_score</v>
      </c>
      <c r="B279" s="67" t="s">
        <v>26</v>
      </c>
      <c r="C279" s="68" t="s">
        <v>181</v>
      </c>
      <c r="D279" s="64" t="s">
        <v>40</v>
      </c>
      <c r="E279" s="66" t="s">
        <v>2099</v>
      </c>
      <c r="F279" s="64" t="s">
        <v>2060</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1">I279/8</f>
        <v>#N/A</v>
      </c>
      <c r="K279" s="183" t="e">
        <f>SUMIFS(Table1[Horas efetivas],Table1[Tabela],Plano_V3!E279,Table1[Campo],Plano_V3!F279)</f>
        <v>#N/A</v>
      </c>
      <c r="L279" s="183" t="e">
        <f t="shared" ref="L279:L287" si="302">K279/8</f>
        <v>#N/A</v>
      </c>
      <c r="M279" s="177"/>
      <c r="N279" s="177" t="e">
        <f t="shared" ref="N279:N287" si="303">L279/J279</f>
        <v>#N/A</v>
      </c>
      <c r="O279" s="177" t="e">
        <f t="shared" ref="O279:O287" si="304">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0"/>
        <v>modesg_param_sfics_taxon_europeiaprimary_energy_req_value</v>
      </c>
      <c r="B280" s="67" t="s">
        <v>26</v>
      </c>
      <c r="C280" s="68" t="s">
        <v>181</v>
      </c>
      <c r="D280" s="64" t="s">
        <v>40</v>
      </c>
      <c r="E280" s="66" t="s">
        <v>2099</v>
      </c>
      <c r="F280" s="64" t="s">
        <v>2415</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1"/>
        <v>#N/A</v>
      </c>
      <c r="K280" s="183" t="e">
        <f>SUMIFS(Table1[Horas efetivas],Table1[Tabela],Plano_V3!E280,Table1[Campo],Plano_V3!F280)</f>
        <v>#N/A</v>
      </c>
      <c r="L280" s="183" t="e">
        <f t="shared" si="302"/>
        <v>#N/A</v>
      </c>
      <c r="M280" s="177"/>
      <c r="N280" s="177" t="e">
        <f t="shared" si="303"/>
        <v>#N/A</v>
      </c>
      <c r="O280" s="177" t="e">
        <f t="shared" si="304"/>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0"/>
        <v>modesg_param_sfics_taxon_europeianet_floor_area</v>
      </c>
      <c r="B281" s="67" t="s">
        <v>26</v>
      </c>
      <c r="C281" s="68" t="s">
        <v>181</v>
      </c>
      <c r="D281" s="64" t="s">
        <v>40</v>
      </c>
      <c r="E281" s="66" t="s">
        <v>2099</v>
      </c>
      <c r="F281" s="64" t="s">
        <v>2404</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1"/>
        <v>7.4999999999999997E-2</v>
      </c>
      <c r="K281" s="183">
        <f>SUMIFS(Table1[Horas efetivas],Table1[Tabela],Plano_V3!E281,Table1[Campo],Plano_V3!F281)</f>
        <v>0.15</v>
      </c>
      <c r="L281" s="183">
        <f t="shared" si="302"/>
        <v>1.8749999999999999E-2</v>
      </c>
      <c r="M281" s="177"/>
      <c r="N281" s="177">
        <f t="shared" si="303"/>
        <v>0.25</v>
      </c>
      <c r="O281" s="177">
        <f t="shared" si="304"/>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0"/>
        <v>modesg_param_sfics_taxon_europeianome_purpose_esg_nalinh_tax</v>
      </c>
      <c r="B282" s="67" t="s">
        <v>26</v>
      </c>
      <c r="C282" s="68" t="s">
        <v>181</v>
      </c>
      <c r="D282" s="64" t="s">
        <v>40</v>
      </c>
      <c r="E282" s="66" t="s">
        <v>2099</v>
      </c>
      <c r="F282" s="64" t="s">
        <v>2062</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1"/>
        <v>7.4999999999999997E-2</v>
      </c>
      <c r="K282" s="183">
        <f>SUMIFS(Table1[Horas efetivas],Table1[Tabela],Plano_V3!E282,Table1[Campo],Plano_V3!F282)</f>
        <v>0.15</v>
      </c>
      <c r="L282" s="183">
        <f t="shared" si="302"/>
        <v>1.8749999999999999E-2</v>
      </c>
      <c r="M282" s="177"/>
      <c r="N282" s="177">
        <f t="shared" si="303"/>
        <v>0.25</v>
      </c>
      <c r="O282" s="177">
        <f t="shared" si="304"/>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0"/>
        <v>modesg_param_sfics_taxon_europeianome_purpose_esg_alinh_tax</v>
      </c>
      <c r="B283" s="67" t="s">
        <v>26</v>
      </c>
      <c r="C283" s="68" t="s">
        <v>181</v>
      </c>
      <c r="D283" s="64" t="s">
        <v>40</v>
      </c>
      <c r="E283" s="66" t="s">
        <v>2099</v>
      </c>
      <c r="F283" s="64" t="s">
        <v>2061</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1"/>
        <v>7.4999999999999997E-2</v>
      </c>
      <c r="K283" s="183">
        <f>SUMIFS(Table1[Horas efetivas],Table1[Tabela],Plano_V3!E283,Table1[Campo],Plano_V3!F283)</f>
        <v>0.15</v>
      </c>
      <c r="L283" s="183">
        <f t="shared" si="302"/>
        <v>1.8749999999999999E-2</v>
      </c>
      <c r="M283" s="177"/>
      <c r="N283" s="177">
        <f t="shared" si="303"/>
        <v>0.25</v>
      </c>
      <c r="O283" s="177">
        <f t="shared" si="304"/>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0"/>
        <v>modesg_param_sfics_taxon_europeianome_general_specific_purpose</v>
      </c>
      <c r="B284" s="67" t="s">
        <v>26</v>
      </c>
      <c r="C284" s="68" t="s">
        <v>181</v>
      </c>
      <c r="D284" s="64" t="s">
        <v>40</v>
      </c>
      <c r="E284" s="66" t="s">
        <v>2099</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1"/>
        <v>7.4999999999999997E-2</v>
      </c>
      <c r="K284" s="183">
        <f>SUMIFS(Table1[Horas efetivas],Table1[Tabela],Plano_V3!E284,Table1[Campo],Plano_V3!F284)</f>
        <v>0.15</v>
      </c>
      <c r="L284" s="183">
        <f t="shared" si="302"/>
        <v>1.8749999999999999E-2</v>
      </c>
      <c r="M284" s="177"/>
      <c r="N284" s="177">
        <f t="shared" si="303"/>
        <v>0.25</v>
      </c>
      <c r="O284" s="177">
        <f t="shared" si="304"/>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0"/>
        <v>modesg_param_sfics_taxon_europeianome_specific_eligible</v>
      </c>
      <c r="B285" s="67" t="s">
        <v>26</v>
      </c>
      <c r="C285" s="68" t="s">
        <v>181</v>
      </c>
      <c r="D285" s="64" t="s">
        <v>40</v>
      </c>
      <c r="E285" s="66" t="s">
        <v>2099</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1"/>
        <v>#N/A</v>
      </c>
      <c r="K285" s="183" t="e">
        <f>SUMIFS(Table1[Horas efetivas],Table1[Tabela],Plano_V3!E285,Table1[Campo],Plano_V3!F285)</f>
        <v>#N/A</v>
      </c>
      <c r="L285" s="183" t="e">
        <f t="shared" si="302"/>
        <v>#N/A</v>
      </c>
      <c r="M285" s="177"/>
      <c r="N285" s="177" t="e">
        <f t="shared" si="303"/>
        <v>#N/A</v>
      </c>
      <c r="O285" s="177" t="e">
        <f t="shared" si="304"/>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0"/>
        <v>modesg_param_sfics_taxon_europeiasst_indctr_aux</v>
      </c>
      <c r="B286" s="67" t="s">
        <v>26</v>
      </c>
      <c r="C286" s="68" t="s">
        <v>181</v>
      </c>
      <c r="D286" s="64" t="s">
        <v>40</v>
      </c>
      <c r="E286" s="66" t="s">
        <v>2099</v>
      </c>
      <c r="F286" s="64" t="s">
        <v>2420</v>
      </c>
      <c r="G286" s="64" t="s">
        <v>2322</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0"/>
        <v>modesg_param_sfics_taxon_europeianome_specific_sustainable</v>
      </c>
      <c r="B287" s="67" t="s">
        <v>26</v>
      </c>
      <c r="C287" s="68" t="s">
        <v>181</v>
      </c>
      <c r="D287" s="64" t="s">
        <v>40</v>
      </c>
      <c r="E287" s="66" t="s">
        <v>2099</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1"/>
        <v>#N/A</v>
      </c>
      <c r="K287" s="183" t="e">
        <f>SUMIFS(Table1[Horas efetivas],Table1[Tabela],Plano_V3!E287,Table1[Campo],Plano_V3!F287)</f>
        <v>#N/A</v>
      </c>
      <c r="L287" s="183" t="e">
        <f t="shared" si="302"/>
        <v>#N/A</v>
      </c>
      <c r="M287" s="177"/>
      <c r="N287" s="177" t="e">
        <f t="shared" si="303"/>
        <v>#N/A</v>
      </c>
      <c r="O287" s="177" t="e">
        <f t="shared" si="304"/>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2099</v>
      </c>
      <c r="F288" s="64" t="s">
        <v>2413</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2099</v>
      </c>
      <c r="F289" s="64" t="s">
        <v>211</v>
      </c>
      <c r="G289" s="64" t="str">
        <f>INDEX(Auxiliar!$B$16:$B$24,MATCH(Plano_V3!H289,Auxiliar!$C$16:$C$24,0),1)</f>
        <v>0. Cancelado</v>
      </c>
      <c r="H289" s="64">
        <f>VLOOKUP(A289,'Aux - pivots1'!$A:$B,2,0)</f>
        <v>0</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2099</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2099</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2099</v>
      </c>
      <c r="F292" s="64" t="s">
        <v>196</v>
      </c>
      <c r="G292" s="64" t="str">
        <f>INDEX(Auxiliar!$B$16:$B$24,MATCH(Plano_V3!H292,Auxiliar!$C$16:$C$24,0),1)</f>
        <v>0. Cancelado</v>
      </c>
      <c r="H292" s="64">
        <f>VLOOKUP(A292,'Aux - pivots1'!$A:$B,2,0)</f>
        <v>0</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0"/>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39"/>
        <v>1.0625</v>
      </c>
      <c r="K293" s="183">
        <f>SUMIFS(Table1[Horas efetivas],Table1[Tabela],Plano_V3!E293,Table1[Campo],Plano_V3!F293)</f>
        <v>8.5</v>
      </c>
      <c r="L293" s="183">
        <f t="shared" si="40"/>
        <v>1.0625</v>
      </c>
      <c r="M293" s="177"/>
      <c r="N293" s="177">
        <f t="shared" si="41"/>
        <v>1</v>
      </c>
      <c r="O293" s="177">
        <f t="shared" si="298"/>
        <v>1</v>
      </c>
      <c r="P293" s="89" t="s">
        <v>39</v>
      </c>
      <c r="Q293" s="90">
        <f t="shared" si="299"/>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0"/>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39"/>
        <v>1.0625</v>
      </c>
      <c r="K294" s="183">
        <f>SUMIFS(Table1[Horas efetivas],Table1[Tabela],Plano_V3!E294,Table1[Campo],Plano_V3!F294)</f>
        <v>8.5</v>
      </c>
      <c r="L294" s="183">
        <f t="shared" si="40"/>
        <v>1.0625</v>
      </c>
      <c r="M294" s="177"/>
      <c r="N294" s="177">
        <f t="shared" si="41"/>
        <v>1</v>
      </c>
      <c r="O294" s="177">
        <f t="shared" si="298"/>
        <v>1</v>
      </c>
      <c r="P294" s="89" t="s">
        <v>39</v>
      </c>
      <c r="Q294" s="90">
        <f t="shared" si="299"/>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0"/>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39"/>
        <v>1.0625</v>
      </c>
      <c r="K295" s="183">
        <f>SUMIFS(Table1[Horas efetivas],Table1[Tabela],Plano_V3!E295,Table1[Campo],Plano_V3!F295)</f>
        <v>8.5</v>
      </c>
      <c r="L295" s="183">
        <f t="shared" si="40"/>
        <v>1.0625</v>
      </c>
      <c r="M295" s="177"/>
      <c r="N295" s="177">
        <f t="shared" si="41"/>
        <v>1</v>
      </c>
      <c r="O295" s="177">
        <f t="shared" si="298"/>
        <v>1</v>
      </c>
      <c r="P295" s="89" t="s">
        <v>39</v>
      </c>
      <c r="Q295" s="90">
        <f t="shared" si="299"/>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0"/>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39"/>
        <v>1.0625</v>
      </c>
      <c r="K296" s="183">
        <f>SUMIFS(Table1[Horas efetivas],Table1[Tabela],Plano_V3!E296,Table1[Campo],Plano_V3!F296)</f>
        <v>8.5</v>
      </c>
      <c r="L296" s="183">
        <f t="shared" si="40"/>
        <v>1.0625</v>
      </c>
      <c r="M296" s="177"/>
      <c r="N296" s="177">
        <f t="shared" si="41"/>
        <v>1</v>
      </c>
      <c r="O296" s="177">
        <f t="shared" si="298"/>
        <v>1</v>
      </c>
      <c r="P296" s="89" t="s">
        <v>39</v>
      </c>
      <c r="Q296" s="90">
        <f t="shared" si="299"/>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0"/>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39"/>
        <v>1.0625</v>
      </c>
      <c r="K297" s="183">
        <f>SUMIFS(Table1[Horas efetivas],Table1[Tabela],Plano_V3!E297,Table1[Campo],Plano_V3!F297)</f>
        <v>8.5</v>
      </c>
      <c r="L297" s="183">
        <f t="shared" si="40"/>
        <v>1.0625</v>
      </c>
      <c r="M297" s="177"/>
      <c r="N297" s="177">
        <f t="shared" si="41"/>
        <v>1</v>
      </c>
      <c r="O297" s="177">
        <f t="shared" si="298"/>
        <v>1</v>
      </c>
      <c r="P297" s="89" t="s">
        <v>39</v>
      </c>
      <c r="Q297" s="90">
        <f t="shared" si="299"/>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0"/>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39"/>
        <v>1.0625</v>
      </c>
      <c r="K298" s="183">
        <f>SUMIFS(Table1[Horas efetivas],Table1[Tabela],Plano_V3!E298,Table1[Campo],Plano_V3!F298)</f>
        <v>8.5</v>
      </c>
      <c r="L298" s="183">
        <f t="shared" si="40"/>
        <v>1.0625</v>
      </c>
      <c r="M298" s="177"/>
      <c r="N298" s="177">
        <f t="shared" si="41"/>
        <v>1</v>
      </c>
      <c r="O298" s="177">
        <f t="shared" si="298"/>
        <v>1</v>
      </c>
      <c r="P298" s="89" t="s">
        <v>39</v>
      </c>
      <c r="Q298" s="90">
        <f t="shared" si="299"/>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0"/>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39"/>
        <v>1.0625</v>
      </c>
      <c r="K299" s="183">
        <f>SUMIFS(Table1[Horas efetivas],Table1[Tabela],Plano_V3!E299,Table1[Campo],Plano_V3!F299)</f>
        <v>8.5</v>
      </c>
      <c r="L299" s="183">
        <f t="shared" si="40"/>
        <v>1.0625</v>
      </c>
      <c r="M299" s="177"/>
      <c r="N299" s="177">
        <f t="shared" si="41"/>
        <v>1</v>
      </c>
      <c r="O299" s="177">
        <f t="shared" si="298"/>
        <v>1</v>
      </c>
      <c r="P299" s="89" t="s">
        <v>39</v>
      </c>
      <c r="Q299" s="90">
        <f t="shared" si="299"/>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0"/>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39"/>
        <v>1.0625</v>
      </c>
      <c r="K300" s="183">
        <f>SUMIFS(Table1[Horas efetivas],Table1[Tabela],Plano_V3!E300,Table1[Campo],Plano_V3!F300)</f>
        <v>8.5</v>
      </c>
      <c r="L300" s="183">
        <f t="shared" si="40"/>
        <v>1.0625</v>
      </c>
      <c r="M300" s="177"/>
      <c r="N300" s="177">
        <f t="shared" si="41"/>
        <v>1</v>
      </c>
      <c r="O300" s="177">
        <f t="shared" si="298"/>
        <v>1</v>
      </c>
      <c r="P300" s="89" t="s">
        <v>39</v>
      </c>
      <c r="Q300" s="90">
        <f t="shared" si="299"/>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0"/>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39"/>
        <v>6.25E-2</v>
      </c>
      <c r="K301" s="183">
        <f>SUMIFS(Table1[Horas efetivas],Table1[Tabela],Plano_V3!E301,Table1[Campo],Plano_V3!F301)</f>
        <v>0.5</v>
      </c>
      <c r="L301" s="183">
        <f t="shared" si="40"/>
        <v>6.25E-2</v>
      </c>
      <c r="M301" s="177"/>
      <c r="N301" s="177">
        <f t="shared" si="41"/>
        <v>1</v>
      </c>
      <c r="O301" s="177">
        <f t="shared" si="298"/>
        <v>1</v>
      </c>
      <c r="P301" s="89" t="s">
        <v>39</v>
      </c>
      <c r="Q301" s="90">
        <f t="shared" si="299"/>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0"/>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39"/>
        <v>7.4999999999999997E-2</v>
      </c>
      <c r="K302" s="183">
        <f>SUMIFS(Table1[Horas efetivas],Table1[Tabela],Plano_V3!E302,Table1[Campo],Plano_V3!F302)</f>
        <v>0.6</v>
      </c>
      <c r="L302" s="183">
        <f t="shared" si="40"/>
        <v>7.4999999999999997E-2</v>
      </c>
      <c r="M302" s="177"/>
      <c r="N302" s="177">
        <f t="shared" si="41"/>
        <v>1</v>
      </c>
      <c r="O302" s="177">
        <f t="shared" si="298"/>
        <v>1</v>
      </c>
      <c r="P302" s="89" t="s">
        <v>39</v>
      </c>
      <c r="Q302" s="90">
        <f t="shared" si="299"/>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0"/>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39"/>
        <v>7.4999999999999997E-2</v>
      </c>
      <c r="K303" s="183">
        <f>SUMIFS(Table1[Horas efetivas],Table1[Tabela],Plano_V3!E303,Table1[Campo],Plano_V3!F303)</f>
        <v>0.6</v>
      </c>
      <c r="L303" s="183">
        <f t="shared" si="40"/>
        <v>7.4999999999999997E-2</v>
      </c>
      <c r="M303" s="177"/>
      <c r="N303" s="177">
        <f t="shared" si="41"/>
        <v>1</v>
      </c>
      <c r="O303" s="177">
        <f t="shared" si="298"/>
        <v>1</v>
      </c>
      <c r="P303" s="89" t="s">
        <v>39</v>
      </c>
      <c r="Q303" s="90">
        <f t="shared" si="299"/>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0"/>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39"/>
        <v>6.25E-2</v>
      </c>
      <c r="K304" s="183">
        <f>SUMIFS(Table1[Horas efetivas],Table1[Tabela],Plano_V3!E304,Table1[Campo],Plano_V3!F304)</f>
        <v>0.5</v>
      </c>
      <c r="L304" s="183">
        <f t="shared" si="40"/>
        <v>6.25E-2</v>
      </c>
      <c r="M304" s="177"/>
      <c r="N304" s="177">
        <f t="shared" si="41"/>
        <v>1</v>
      </c>
      <c r="O304" s="177">
        <f t="shared" si="298"/>
        <v>1</v>
      </c>
      <c r="P304" s="89" t="s">
        <v>39</v>
      </c>
      <c r="Q304" s="90">
        <f t="shared" si="299"/>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0"/>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39"/>
        <v>7.4999999999999997E-2</v>
      </c>
      <c r="K305" s="183">
        <f>SUMIFS(Table1[Horas efetivas],Table1[Tabela],Plano_V3!E305,Table1[Campo],Plano_V3!F305)</f>
        <v>0.6</v>
      </c>
      <c r="L305" s="183">
        <f t="shared" si="40"/>
        <v>7.4999999999999997E-2</v>
      </c>
      <c r="M305" s="177"/>
      <c r="N305" s="177">
        <f t="shared" si="41"/>
        <v>1</v>
      </c>
      <c r="O305" s="177">
        <f t="shared" si="298"/>
        <v>1</v>
      </c>
      <c r="P305" s="89" t="s">
        <v>39</v>
      </c>
      <c r="Q305" s="90">
        <f t="shared" si="299"/>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0"/>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39"/>
        <v>7.4999999999999997E-2</v>
      </c>
      <c r="K306" s="183">
        <f>SUMIFS(Table1[Horas efetivas],Table1[Tabela],Plano_V3!E306,Table1[Campo],Plano_V3!F306)</f>
        <v>0.6</v>
      </c>
      <c r="L306" s="183">
        <f t="shared" si="40"/>
        <v>7.4999999999999997E-2</v>
      </c>
      <c r="M306" s="177"/>
      <c r="N306" s="177">
        <f t="shared" si="41"/>
        <v>1</v>
      </c>
      <c r="O306" s="177">
        <f t="shared" si="298"/>
        <v>1</v>
      </c>
      <c r="P306" s="89" t="s">
        <v>39</v>
      </c>
      <c r="Q306" s="90">
        <f t="shared" si="299"/>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0"/>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39"/>
        <v>7.4999999999999997E-2</v>
      </c>
      <c r="K307" s="183">
        <f>SUMIFS(Table1[Horas efetivas],Table1[Tabela],Plano_V3!E307,Table1[Campo],Plano_V3!F307)</f>
        <v>0.6</v>
      </c>
      <c r="L307" s="183">
        <f t="shared" si="40"/>
        <v>7.4999999999999997E-2</v>
      </c>
      <c r="M307" s="177"/>
      <c r="N307" s="177">
        <f t="shared" si="41"/>
        <v>1</v>
      </c>
      <c r="O307" s="177">
        <f t="shared" si="298"/>
        <v>1</v>
      </c>
      <c r="P307" s="89" t="s">
        <v>39</v>
      </c>
      <c r="Q307" s="90">
        <f t="shared" si="299"/>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0"/>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39"/>
        <v>7.4999999999999997E-2</v>
      </c>
      <c r="K308" s="183">
        <f>SUMIFS(Table1[Horas efetivas],Table1[Tabela],Plano_V3!E308,Table1[Campo],Plano_V3!F308)</f>
        <v>0.6</v>
      </c>
      <c r="L308" s="183">
        <f t="shared" si="40"/>
        <v>7.4999999999999997E-2</v>
      </c>
      <c r="M308" s="177"/>
      <c r="N308" s="177">
        <f t="shared" si="41"/>
        <v>1</v>
      </c>
      <c r="O308" s="177">
        <f t="shared" si="298"/>
        <v>1</v>
      </c>
      <c r="P308" s="89" t="s">
        <v>39</v>
      </c>
      <c r="Q308" s="90">
        <f t="shared" si="299"/>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0"/>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39"/>
        <v>7.4999999999999997E-2</v>
      </c>
      <c r="K309" s="183">
        <f>SUMIFS(Table1[Horas efetivas],Table1[Tabela],Plano_V3!E309,Table1[Campo],Plano_V3!F309)</f>
        <v>0.6</v>
      </c>
      <c r="L309" s="183">
        <f t="shared" si="40"/>
        <v>7.4999999999999997E-2</v>
      </c>
      <c r="M309" s="177"/>
      <c r="N309" s="177">
        <f t="shared" si="41"/>
        <v>1</v>
      </c>
      <c r="O309" s="177">
        <f t="shared" si="298"/>
        <v>1</v>
      </c>
      <c r="P309" s="89" t="s">
        <v>39</v>
      </c>
      <c r="Q309" s="90">
        <f t="shared" si="299"/>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0"/>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39"/>
        <v>7.4999999999999997E-2</v>
      </c>
      <c r="K310" s="183">
        <f>SUMIFS(Table1[Horas efetivas],Table1[Tabela],Plano_V3!E310,Table1[Campo],Plano_V3!F310)</f>
        <v>0.6</v>
      </c>
      <c r="L310" s="183">
        <f t="shared" si="40"/>
        <v>7.4999999999999997E-2</v>
      </c>
      <c r="M310" s="177"/>
      <c r="N310" s="177">
        <f t="shared" si="41"/>
        <v>1</v>
      </c>
      <c r="O310" s="177">
        <f t="shared" si="298"/>
        <v>1</v>
      </c>
      <c r="P310" s="89" t="s">
        <v>39</v>
      </c>
      <c r="Q310" s="90">
        <f t="shared" si="299"/>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0"/>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39"/>
        <v>7.4999999999999997E-2</v>
      </c>
      <c r="K311" s="183">
        <f>SUMIFS(Table1[Horas efetivas],Table1[Tabela],Plano_V3!E311,Table1[Campo],Plano_V3!F311)</f>
        <v>0.6</v>
      </c>
      <c r="L311" s="183">
        <f t="shared" si="40"/>
        <v>7.4999999999999997E-2</v>
      </c>
      <c r="M311" s="177"/>
      <c r="N311" s="177">
        <f t="shared" si="41"/>
        <v>1</v>
      </c>
      <c r="O311" s="177">
        <f t="shared" si="298"/>
        <v>1</v>
      </c>
      <c r="P311" s="89" t="s">
        <v>39</v>
      </c>
      <c r="Q311" s="90">
        <f t="shared" si="299"/>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0"/>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39"/>
        <v>7.4999999999999997E-2</v>
      </c>
      <c r="K312" s="183">
        <f>SUMIFS(Table1[Horas efetivas],Table1[Tabela],Plano_V3!E312,Table1[Campo],Plano_V3!F312)</f>
        <v>0.6</v>
      </c>
      <c r="L312" s="183">
        <f t="shared" si="40"/>
        <v>7.4999999999999997E-2</v>
      </c>
      <c r="M312" s="177"/>
      <c r="N312" s="177">
        <f t="shared" si="41"/>
        <v>1</v>
      </c>
      <c r="O312" s="177">
        <f t="shared" si="298"/>
        <v>1</v>
      </c>
      <c r="P312" s="89" t="s">
        <v>39</v>
      </c>
      <c r="Q312" s="90">
        <f t="shared" si="299"/>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0"/>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39"/>
        <v>7.4999999999999997E-2</v>
      </c>
      <c r="K313" s="183">
        <f>SUMIFS(Table1[Horas efetivas],Table1[Tabela],Plano_V3!E313,Table1[Campo],Plano_V3!F313)</f>
        <v>0.6</v>
      </c>
      <c r="L313" s="183">
        <f t="shared" si="40"/>
        <v>7.4999999999999997E-2</v>
      </c>
      <c r="M313" s="177"/>
      <c r="N313" s="177">
        <f t="shared" si="41"/>
        <v>1</v>
      </c>
      <c r="O313" s="177">
        <f t="shared" si="298"/>
        <v>1</v>
      </c>
      <c r="P313" s="89" t="s">
        <v>39</v>
      </c>
      <c r="Q313" s="90">
        <f t="shared" si="299"/>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0"/>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39"/>
        <v>7.4999999999999997E-2</v>
      </c>
      <c r="K314" s="183">
        <f>SUMIFS(Table1[Horas efetivas],Table1[Tabela],Plano_V3!E314,Table1[Campo],Plano_V3!F314)</f>
        <v>0.6</v>
      </c>
      <c r="L314" s="183">
        <f t="shared" si="40"/>
        <v>7.4999999999999997E-2</v>
      </c>
      <c r="M314" s="177"/>
      <c r="N314" s="177">
        <f t="shared" si="41"/>
        <v>1</v>
      </c>
      <c r="O314" s="177">
        <f t="shared" si="298"/>
        <v>1</v>
      </c>
      <c r="P314" s="89" t="s">
        <v>39</v>
      </c>
      <c r="Q314" s="90">
        <f t="shared" si="299"/>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0"/>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39"/>
        <v>7.4999999999999997E-2</v>
      </c>
      <c r="K315" s="183">
        <f>SUMIFS(Table1[Horas efetivas],Table1[Tabela],Plano_V3!E315,Table1[Campo],Plano_V3!F315)</f>
        <v>0.6</v>
      </c>
      <c r="L315" s="183">
        <f t="shared" si="40"/>
        <v>7.4999999999999997E-2</v>
      </c>
      <c r="M315" s="177"/>
      <c r="N315" s="177">
        <f t="shared" si="41"/>
        <v>1</v>
      </c>
      <c r="O315" s="177">
        <f t="shared" si="298"/>
        <v>1</v>
      </c>
      <c r="P315" s="89" t="s">
        <v>39</v>
      </c>
      <c r="Q315" s="90">
        <f t="shared" si="299"/>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0"/>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39"/>
        <v>7.4999999999999997E-2</v>
      </c>
      <c r="K316" s="183">
        <f>SUMIFS(Table1[Horas efetivas],Table1[Tabela],Plano_V3!E316,Table1[Campo],Plano_V3!F316)</f>
        <v>0.6</v>
      </c>
      <c r="L316" s="183">
        <f t="shared" si="40"/>
        <v>7.4999999999999997E-2</v>
      </c>
      <c r="M316" s="177"/>
      <c r="N316" s="177">
        <f t="shared" si="41"/>
        <v>1</v>
      </c>
      <c r="O316" s="177">
        <f t="shared" si="298"/>
        <v>1</v>
      </c>
      <c r="P316" s="89" t="s">
        <v>39</v>
      </c>
      <c r="Q316" s="90">
        <f t="shared" si="299"/>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0"/>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39"/>
        <v>7.4999999999999997E-2</v>
      </c>
      <c r="K317" s="183">
        <f>SUMIFS(Table1[Horas efetivas],Table1[Tabela],Plano_V3!E317,Table1[Campo],Plano_V3!F317)</f>
        <v>0.6</v>
      </c>
      <c r="L317" s="183">
        <f t="shared" si="40"/>
        <v>7.4999999999999997E-2</v>
      </c>
      <c r="M317" s="177"/>
      <c r="N317" s="177">
        <f t="shared" si="41"/>
        <v>1</v>
      </c>
      <c r="O317" s="177">
        <f t="shared" si="298"/>
        <v>1</v>
      </c>
      <c r="P317" s="89" t="s">
        <v>39</v>
      </c>
      <c r="Q317" s="90">
        <f t="shared" si="299"/>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0"/>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39"/>
        <v>6.25E-2</v>
      </c>
      <c r="K318" s="183">
        <f>SUMIFS(Table1[Horas efetivas],Table1[Tabela],Plano_V3!E318,Table1[Campo],Plano_V3!F318)</f>
        <v>0.5</v>
      </c>
      <c r="L318" s="183">
        <f t="shared" si="40"/>
        <v>6.25E-2</v>
      </c>
      <c r="M318" s="177"/>
      <c r="N318" s="177">
        <f t="shared" si="41"/>
        <v>1</v>
      </c>
      <c r="O318" s="177">
        <f t="shared" si="298"/>
        <v>1</v>
      </c>
      <c r="P318" s="89" t="s">
        <v>39</v>
      </c>
      <c r="Q318" s="90">
        <f t="shared" si="299"/>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0"/>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39"/>
        <v>7.4999999999999997E-2</v>
      </c>
      <c r="K319" s="183">
        <f>SUMIFS(Table1[Horas efetivas],Table1[Tabela],Plano_V3!E319,Table1[Campo],Plano_V3!F319)</f>
        <v>0.6</v>
      </c>
      <c r="L319" s="183">
        <f t="shared" si="40"/>
        <v>7.4999999999999997E-2</v>
      </c>
      <c r="M319" s="177"/>
      <c r="N319" s="177">
        <f t="shared" si="41"/>
        <v>1</v>
      </c>
      <c r="O319" s="177">
        <f t="shared" si="298"/>
        <v>1</v>
      </c>
      <c r="P319" s="89" t="s">
        <v>39</v>
      </c>
      <c r="Q319" s="90">
        <f t="shared" si="299"/>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0"/>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39"/>
        <v>7.4999999999999997E-2</v>
      </c>
      <c r="K320" s="183">
        <f>SUMIFS(Table1[Horas efetivas],Table1[Tabela],Plano_V3!E320,Table1[Campo],Plano_V3!F320)</f>
        <v>0.6</v>
      </c>
      <c r="L320" s="183">
        <f t="shared" si="40"/>
        <v>7.4999999999999997E-2</v>
      </c>
      <c r="M320" s="177"/>
      <c r="N320" s="177">
        <f t="shared" si="41"/>
        <v>1</v>
      </c>
      <c r="O320" s="177">
        <f t="shared" si="298"/>
        <v>1</v>
      </c>
      <c r="P320" s="89" t="s">
        <v>39</v>
      </c>
      <c r="Q320" s="90">
        <f t="shared" si="299"/>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0"/>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39"/>
        <v>7.4999999999999997E-2</v>
      </c>
      <c r="K321" s="183">
        <f>SUMIFS(Table1[Horas efetivas],Table1[Tabela],Plano_V3!E321,Table1[Campo],Plano_V3!F321)</f>
        <v>0.6</v>
      </c>
      <c r="L321" s="183">
        <f t="shared" si="40"/>
        <v>7.4999999999999997E-2</v>
      </c>
      <c r="M321" s="177"/>
      <c r="N321" s="177">
        <f t="shared" si="41"/>
        <v>1</v>
      </c>
      <c r="O321" s="177">
        <f t="shared" si="298"/>
        <v>1</v>
      </c>
      <c r="P321" s="89" t="s">
        <v>39</v>
      </c>
      <c r="Q321" s="90">
        <f t="shared" si="299"/>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0"/>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39"/>
        <v>7.4999999999999997E-2</v>
      </c>
      <c r="K322" s="183">
        <f>SUMIFS(Table1[Horas efetivas],Table1[Tabela],Plano_V3!E322,Table1[Campo],Plano_V3!F322)</f>
        <v>0.6</v>
      </c>
      <c r="L322" s="183">
        <f t="shared" si="40"/>
        <v>7.4999999999999997E-2</v>
      </c>
      <c r="M322" s="177"/>
      <c r="N322" s="177">
        <f t="shared" si="41"/>
        <v>1</v>
      </c>
      <c r="O322" s="177">
        <f t="shared" si="298"/>
        <v>1</v>
      </c>
      <c r="P322" s="89" t="s">
        <v>39</v>
      </c>
      <c r="Q322" s="90">
        <f t="shared" si="299"/>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0"/>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39"/>
        <v>7.4999999999999997E-2</v>
      </c>
      <c r="K323" s="183">
        <f>SUMIFS(Table1[Horas efetivas],Table1[Tabela],Plano_V3!E323,Table1[Campo],Plano_V3!F323)</f>
        <v>0.6</v>
      </c>
      <c r="L323" s="183">
        <f t="shared" si="40"/>
        <v>7.4999999999999997E-2</v>
      </c>
      <c r="M323" s="177"/>
      <c r="N323" s="177">
        <f t="shared" si="41"/>
        <v>1</v>
      </c>
      <c r="O323" s="177">
        <f t="shared" si="298"/>
        <v>1</v>
      </c>
      <c r="P323" s="89" t="s">
        <v>39</v>
      </c>
      <c r="Q323" s="90">
        <f t="shared" si="299"/>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0"/>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0"/>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0"/>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0"/>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39"/>
        <v>6.25E-2</v>
      </c>
      <c r="K327" s="183">
        <f>SUMIFS(Table1[Horas efetivas],Table1[Tabela],Plano_V3!E327,Table1[Campo],Plano_V3!F327)</f>
        <v>0.5</v>
      </c>
      <c r="L327" s="183">
        <f t="shared" si="40"/>
        <v>6.25E-2</v>
      </c>
      <c r="M327" s="177"/>
      <c r="N327" s="177">
        <f t="shared" si="41"/>
        <v>1</v>
      </c>
      <c r="O327" s="177">
        <f t="shared" si="298"/>
        <v>1</v>
      </c>
      <c r="P327" s="89" t="s">
        <v>39</v>
      </c>
      <c r="Q327" s="90">
        <f t="shared" si="299"/>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0"/>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39"/>
        <v>7.4999999999999997E-2</v>
      </c>
      <c r="K328" s="183">
        <f>SUMIFS(Table1[Horas efetivas],Table1[Tabela],Plano_V3!E328,Table1[Campo],Plano_V3!F328)</f>
        <v>0.6</v>
      </c>
      <c r="L328" s="183">
        <f t="shared" si="40"/>
        <v>7.4999999999999997E-2</v>
      </c>
      <c r="M328" s="177"/>
      <c r="N328" s="177">
        <f t="shared" si="41"/>
        <v>1</v>
      </c>
      <c r="O328" s="177">
        <f t="shared" si="298"/>
        <v>1</v>
      </c>
      <c r="P328" s="89" t="s">
        <v>39</v>
      </c>
      <c r="Q328" s="90">
        <f t="shared" si="299"/>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0"/>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39"/>
        <v>7.4999999999999997E-2</v>
      </c>
      <c r="K329" s="183">
        <f>SUMIFS(Table1[Horas efetivas],Table1[Tabela],Plano_V3!E329,Table1[Campo],Plano_V3!F329)</f>
        <v>0.6</v>
      </c>
      <c r="L329" s="183">
        <f t="shared" si="40"/>
        <v>7.4999999999999997E-2</v>
      </c>
      <c r="M329" s="177"/>
      <c r="N329" s="177">
        <f t="shared" si="41"/>
        <v>1</v>
      </c>
      <c r="O329" s="177">
        <f t="shared" si="298"/>
        <v>1</v>
      </c>
      <c r="P329" s="89" t="s">
        <v>39</v>
      </c>
      <c r="Q329" s="90">
        <f t="shared" si="299"/>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0"/>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39"/>
        <v>7.4999999999999997E-2</v>
      </c>
      <c r="K330" s="183">
        <f>SUMIFS(Table1[Horas efetivas],Table1[Tabela],Plano_V3!E330,Table1[Campo],Plano_V3!F330)</f>
        <v>0.6</v>
      </c>
      <c r="L330" s="183">
        <f t="shared" si="40"/>
        <v>7.4999999999999997E-2</v>
      </c>
      <c r="M330" s="177"/>
      <c r="N330" s="177">
        <f t="shared" si="41"/>
        <v>1</v>
      </c>
      <c r="O330" s="177">
        <f t="shared" si="298"/>
        <v>1</v>
      </c>
      <c r="P330" s="89" t="s">
        <v>39</v>
      </c>
      <c r="Q330" s="90">
        <f t="shared" si="299"/>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0"/>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5">I331/8</f>
        <v>6.25E-2</v>
      </c>
      <c r="K331" s="183">
        <f>SUMIFS(Table1[Horas efetivas],Table1[Tabela],Plano_V3!E331,Table1[Campo],Plano_V3!F331)</f>
        <v>0.5</v>
      </c>
      <c r="L331" s="183">
        <f t="shared" si="40"/>
        <v>6.25E-2</v>
      </c>
      <c r="M331" s="177"/>
      <c r="N331" s="177">
        <f t="shared" si="41"/>
        <v>1</v>
      </c>
      <c r="O331" s="177">
        <f t="shared" si="298"/>
        <v>1</v>
      </c>
      <c r="P331" s="89" t="s">
        <v>39</v>
      </c>
      <c r="Q331" s="90">
        <f t="shared" si="299"/>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0"/>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5"/>
        <v>6.25E-2</v>
      </c>
      <c r="K332" s="183">
        <f>SUMIFS(Table1[Horas efetivas],Table1[Tabela],Plano_V3!E332,Table1[Campo],Plano_V3!F332)</f>
        <v>0.5</v>
      </c>
      <c r="L332" s="183">
        <f t="shared" ref="L332:L401" si="306">K332/8</f>
        <v>6.25E-2</v>
      </c>
      <c r="M332" s="177"/>
      <c r="N332" s="177">
        <f t="shared" ref="N332:N401" si="307">L332/J332</f>
        <v>1</v>
      </c>
      <c r="O332" s="177">
        <f t="shared" si="298"/>
        <v>1</v>
      </c>
      <c r="P332" s="89" t="s">
        <v>39</v>
      </c>
      <c r="Q332" s="90">
        <f t="shared" si="299"/>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0"/>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5"/>
        <v>6.25E-2</v>
      </c>
      <c r="K333" s="183">
        <f>SUMIFS(Table1[Horas efetivas],Table1[Tabela],Plano_V3!E333,Table1[Campo],Plano_V3!F333)</f>
        <v>0.5</v>
      </c>
      <c r="L333" s="183">
        <f t="shared" si="306"/>
        <v>6.25E-2</v>
      </c>
      <c r="M333" s="177"/>
      <c r="N333" s="177">
        <f t="shared" si="307"/>
        <v>1</v>
      </c>
      <c r="O333" s="177">
        <f t="shared" si="298"/>
        <v>1</v>
      </c>
      <c r="P333" s="89" t="s">
        <v>39</v>
      </c>
      <c r="Q333" s="90">
        <f t="shared" si="299"/>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0"/>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5"/>
        <v>6.25E-2</v>
      </c>
      <c r="K334" s="183">
        <f>SUMIFS(Table1[Horas efetivas],Table1[Tabela],Plano_V3!E334,Table1[Campo],Plano_V3!F334)</f>
        <v>0.5</v>
      </c>
      <c r="L334" s="183">
        <f t="shared" si="306"/>
        <v>6.25E-2</v>
      </c>
      <c r="M334" s="177"/>
      <c r="N334" s="177">
        <f t="shared" si="307"/>
        <v>1</v>
      </c>
      <c r="O334" s="177">
        <f t="shared" si="298"/>
        <v>1</v>
      </c>
      <c r="P334" s="89" t="s">
        <v>39</v>
      </c>
      <c r="Q334" s="90">
        <f t="shared" si="299"/>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0"/>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5"/>
        <v>7.4999999999999997E-2</v>
      </c>
      <c r="K335" s="183">
        <f>SUMIFS(Table1[Horas efetivas],Table1[Tabela],Plano_V3!E335,Table1[Campo],Plano_V3!F335)</f>
        <v>0.6</v>
      </c>
      <c r="L335" s="183">
        <f t="shared" si="306"/>
        <v>7.4999999999999997E-2</v>
      </c>
      <c r="M335" s="177"/>
      <c r="N335" s="177">
        <f t="shared" si="307"/>
        <v>1</v>
      </c>
      <c r="O335" s="177">
        <f t="shared" si="298"/>
        <v>1</v>
      </c>
      <c r="P335" s="89" t="s">
        <v>39</v>
      </c>
      <c r="Q335" s="90">
        <f t="shared" si="299"/>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0"/>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5"/>
        <v>7.4999999999999997E-2</v>
      </c>
      <c r="K336" s="183">
        <f>SUMIFS(Table1[Horas efetivas],Table1[Tabela],Plano_V3!E336,Table1[Campo],Plano_V3!F336)</f>
        <v>0.6</v>
      </c>
      <c r="L336" s="183">
        <f t="shared" si="306"/>
        <v>7.4999999999999997E-2</v>
      </c>
      <c r="M336" s="177"/>
      <c r="N336" s="177">
        <f t="shared" si="307"/>
        <v>1</v>
      </c>
      <c r="O336" s="177">
        <f t="shared" si="298"/>
        <v>1</v>
      </c>
      <c r="P336" s="89" t="s">
        <v>39</v>
      </c>
      <c r="Q336" s="90">
        <f t="shared" si="299"/>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0"/>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5"/>
        <v>6.25E-2</v>
      </c>
      <c r="K337" s="183">
        <f>SUMIFS(Table1[Horas efetivas],Table1[Tabela],Plano_V3!E337,Table1[Campo],Plano_V3!F337)</f>
        <v>0.5</v>
      </c>
      <c r="L337" s="183">
        <f t="shared" si="306"/>
        <v>6.25E-2</v>
      </c>
      <c r="M337" s="177"/>
      <c r="N337" s="177">
        <f t="shared" si="307"/>
        <v>1</v>
      </c>
      <c r="O337" s="177">
        <f t="shared" si="298"/>
        <v>1</v>
      </c>
      <c r="P337" s="89" t="s">
        <v>39</v>
      </c>
      <c r="Q337" s="90">
        <f t="shared" si="299"/>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0"/>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5"/>
        <v>6.25E-2</v>
      </c>
      <c r="K338" s="183">
        <f>SUMIFS(Table1[Horas efetivas],Table1[Tabela],Plano_V3!E338,Table1[Campo],Plano_V3!F338)</f>
        <v>0.5</v>
      </c>
      <c r="L338" s="183">
        <f t="shared" si="306"/>
        <v>6.25E-2</v>
      </c>
      <c r="M338" s="177"/>
      <c r="N338" s="177">
        <f t="shared" si="307"/>
        <v>1</v>
      </c>
      <c r="O338" s="177">
        <f t="shared" si="298"/>
        <v>1</v>
      </c>
      <c r="P338" s="89" t="s">
        <v>39</v>
      </c>
      <c r="Q338" s="90">
        <f t="shared" si="299"/>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0"/>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298"/>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0"/>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5"/>
        <v>6.25E-2</v>
      </c>
      <c r="K340" s="183">
        <f>SUMIFS(Table1[Horas efetivas],Table1[Tabela],Plano_V3!E340,Table1[Campo],Plano_V3!F340)</f>
        <v>0.5</v>
      </c>
      <c r="L340" s="183">
        <f t="shared" si="306"/>
        <v>6.25E-2</v>
      </c>
      <c r="M340" s="177"/>
      <c r="N340" s="177">
        <f t="shared" si="307"/>
        <v>1</v>
      </c>
      <c r="O340" s="177">
        <f t="shared" si="298"/>
        <v>1</v>
      </c>
      <c r="P340" s="89" t="s">
        <v>39</v>
      </c>
      <c r="Q340" s="90">
        <f t="shared" si="299"/>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0"/>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5"/>
        <v>7.4999999999999997E-2</v>
      </c>
      <c r="K341" s="183">
        <f>SUMIFS(Table1[Horas efetivas],Table1[Tabela],Plano_V3!E341,Table1[Campo],Plano_V3!F341)</f>
        <v>0.6</v>
      </c>
      <c r="L341" s="183">
        <f t="shared" si="306"/>
        <v>7.4999999999999997E-2</v>
      </c>
      <c r="M341" s="177"/>
      <c r="N341" s="177">
        <f t="shared" si="307"/>
        <v>1</v>
      </c>
      <c r="O341" s="177">
        <f t="shared" ref="O341:O409" si="308">N341-M341</f>
        <v>1</v>
      </c>
      <c r="P341" s="89" t="s">
        <v>39</v>
      </c>
      <c r="Q341" s="90">
        <f t="shared" si="299"/>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0"/>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5"/>
        <v>7.4999999999999997E-2</v>
      </c>
      <c r="K342" s="183">
        <f>SUMIFS(Table1[Horas efetivas],Table1[Tabela],Plano_V3!E342,Table1[Campo],Plano_V3!F342)</f>
        <v>0.6</v>
      </c>
      <c r="L342" s="183">
        <f t="shared" si="306"/>
        <v>7.4999999999999997E-2</v>
      </c>
      <c r="M342" s="177"/>
      <c r="N342" s="177">
        <f t="shared" si="307"/>
        <v>1</v>
      </c>
      <c r="O342" s="177">
        <f t="shared" si="308"/>
        <v>1</v>
      </c>
      <c r="P342" s="89" t="s">
        <v>39</v>
      </c>
      <c r="Q342" s="90">
        <f t="shared" si="299"/>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09">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5"/>
        <v>7.4999999999999997E-2</v>
      </c>
      <c r="K343" s="183">
        <f>SUMIFS(Table1[Horas efetivas],Table1[Tabela],Plano_V3!E343,Table1[Campo],Plano_V3!F343)</f>
        <v>0.6</v>
      </c>
      <c r="L343" s="183">
        <f t="shared" si="306"/>
        <v>7.4999999999999997E-2</v>
      </c>
      <c r="M343" s="177"/>
      <c r="N343" s="177">
        <f t="shared" si="307"/>
        <v>1</v>
      </c>
      <c r="O343" s="177">
        <f t="shared" si="308"/>
        <v>1</v>
      </c>
      <c r="P343" s="89" t="s">
        <v>39</v>
      </c>
      <c r="Q343" s="90">
        <f t="shared" si="299"/>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09"/>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5"/>
        <v>7.4999999999999997E-2</v>
      </c>
      <c r="K344" s="183">
        <f>SUMIFS(Table1[Horas efetivas],Table1[Tabela],Plano_V3!E344,Table1[Campo],Plano_V3!F344)</f>
        <v>0.6</v>
      </c>
      <c r="L344" s="183">
        <f t="shared" si="306"/>
        <v>7.4999999999999997E-2</v>
      </c>
      <c r="M344" s="177"/>
      <c r="N344" s="177">
        <f t="shared" si="307"/>
        <v>1</v>
      </c>
      <c r="O344" s="177">
        <f t="shared" si="308"/>
        <v>1</v>
      </c>
      <c r="P344" s="89" t="s">
        <v>39</v>
      </c>
      <c r="Q344" s="90">
        <f t="shared" si="299"/>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09"/>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5"/>
        <v>7.4999999999999997E-2</v>
      </c>
      <c r="K345" s="183">
        <f>SUMIFS(Table1[Horas efetivas],Table1[Tabela],Plano_V3!E345,Table1[Campo],Plano_V3!F345)</f>
        <v>0.6</v>
      </c>
      <c r="L345" s="183">
        <f t="shared" si="306"/>
        <v>7.4999999999999997E-2</v>
      </c>
      <c r="M345" s="177"/>
      <c r="N345" s="177">
        <f t="shared" si="307"/>
        <v>1</v>
      </c>
      <c r="O345" s="177">
        <f t="shared" si="308"/>
        <v>1</v>
      </c>
      <c r="P345" s="89" t="s">
        <v>39</v>
      </c>
      <c r="Q345" s="90">
        <f t="shared" si="299"/>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09"/>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5"/>
        <v>7.4999999999999997E-2</v>
      </c>
      <c r="K346" s="183">
        <f>SUMIFS(Table1[Horas efetivas],Table1[Tabela],Plano_V3!E346,Table1[Campo],Plano_V3!F346)</f>
        <v>0.6</v>
      </c>
      <c r="L346" s="183">
        <f t="shared" si="306"/>
        <v>7.4999999999999997E-2</v>
      </c>
      <c r="M346" s="177"/>
      <c r="N346" s="177">
        <f t="shared" si="307"/>
        <v>1</v>
      </c>
      <c r="O346" s="177">
        <f t="shared" si="308"/>
        <v>1</v>
      </c>
      <c r="P346" s="89" t="s">
        <v>39</v>
      </c>
      <c r="Q346" s="90">
        <f t="shared" si="299"/>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09"/>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5"/>
        <v>7.4999999999999997E-2</v>
      </c>
      <c r="K347" s="183">
        <f>SUMIFS(Table1[Horas efetivas],Table1[Tabela],Plano_V3!E347,Table1[Campo],Plano_V3!F347)</f>
        <v>0.6</v>
      </c>
      <c r="L347" s="183">
        <f t="shared" si="306"/>
        <v>7.4999999999999997E-2</v>
      </c>
      <c r="M347" s="177"/>
      <c r="N347" s="177">
        <f t="shared" si="307"/>
        <v>1</v>
      </c>
      <c r="O347" s="177">
        <f t="shared" si="308"/>
        <v>1</v>
      </c>
      <c r="P347" s="89" t="s">
        <v>39</v>
      </c>
      <c r="Q347" s="90">
        <f t="shared" si="299"/>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09"/>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5"/>
        <v>7.4999999999999997E-2</v>
      </c>
      <c r="K348" s="183">
        <f>SUMIFS(Table1[Horas efetivas],Table1[Tabela],Plano_V3!E348,Table1[Campo],Plano_V3!F348)</f>
        <v>0.6</v>
      </c>
      <c r="L348" s="183">
        <f t="shared" si="306"/>
        <v>7.4999999999999997E-2</v>
      </c>
      <c r="M348" s="177"/>
      <c r="N348" s="177">
        <f t="shared" si="307"/>
        <v>1</v>
      </c>
      <c r="O348" s="177">
        <f t="shared" si="308"/>
        <v>1</v>
      </c>
      <c r="P348" s="89" t="s">
        <v>39</v>
      </c>
      <c r="Q348" s="90">
        <f t="shared" si="299"/>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09"/>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5"/>
        <v>7.4999999999999997E-2</v>
      </c>
      <c r="K349" s="183">
        <f>SUMIFS(Table1[Horas efetivas],Table1[Tabela],Plano_V3!E349,Table1[Campo],Plano_V3!F349)</f>
        <v>0.6</v>
      </c>
      <c r="L349" s="183">
        <f t="shared" si="306"/>
        <v>7.4999999999999997E-2</v>
      </c>
      <c r="M349" s="177"/>
      <c r="N349" s="177">
        <f t="shared" si="307"/>
        <v>1</v>
      </c>
      <c r="O349" s="177">
        <f t="shared" si="308"/>
        <v>1</v>
      </c>
      <c r="P349" s="89" t="s">
        <v>39</v>
      </c>
      <c r="Q349" s="90">
        <f t="shared" si="299"/>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09"/>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5"/>
        <v>7.4999999999999997E-2</v>
      </c>
      <c r="K350" s="183">
        <f>SUMIFS(Table1[Horas efetivas],Table1[Tabela],Plano_V3!E350,Table1[Campo],Plano_V3!F350)</f>
        <v>0.6</v>
      </c>
      <c r="L350" s="183">
        <f t="shared" si="306"/>
        <v>7.4999999999999997E-2</v>
      </c>
      <c r="M350" s="177"/>
      <c r="N350" s="177">
        <f t="shared" si="307"/>
        <v>1</v>
      </c>
      <c r="O350" s="177">
        <f t="shared" si="308"/>
        <v>1</v>
      </c>
      <c r="P350" s="89" t="s">
        <v>39</v>
      </c>
      <c r="Q350" s="90">
        <f t="shared" si="299"/>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09"/>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5"/>
        <v>7.4999999999999997E-2</v>
      </c>
      <c r="K351" s="183">
        <f>SUMIFS(Table1[Horas efetivas],Table1[Tabela],Plano_V3!E351,Table1[Campo],Plano_V3!F351)</f>
        <v>0.6</v>
      </c>
      <c r="L351" s="183">
        <f t="shared" si="306"/>
        <v>7.4999999999999997E-2</v>
      </c>
      <c r="M351" s="177"/>
      <c r="N351" s="177">
        <f t="shared" si="307"/>
        <v>1</v>
      </c>
      <c r="O351" s="177">
        <f t="shared" si="308"/>
        <v>1</v>
      </c>
      <c r="P351" s="89" t="s">
        <v>39</v>
      </c>
      <c r="Q351" s="90">
        <f t="shared" si="299"/>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09"/>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5"/>
        <v>7.4999999999999997E-2</v>
      </c>
      <c r="K352" s="183">
        <f>SUMIFS(Table1[Horas efetivas],Table1[Tabela],Plano_V3!E352,Table1[Campo],Plano_V3!F352)</f>
        <v>0.6</v>
      </c>
      <c r="L352" s="183">
        <f t="shared" si="306"/>
        <v>7.4999999999999997E-2</v>
      </c>
      <c r="M352" s="177"/>
      <c r="N352" s="177">
        <f t="shared" si="307"/>
        <v>1</v>
      </c>
      <c r="O352" s="177">
        <f t="shared" si="308"/>
        <v>1</v>
      </c>
      <c r="P352" s="89" t="s">
        <v>39</v>
      </c>
      <c r="Q352" s="90">
        <f t="shared" ref="Q352:Q427" si="310">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09"/>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5"/>
        <v>7.4999999999999997E-2</v>
      </c>
      <c r="K353" s="183">
        <f>SUMIFS(Table1[Horas efetivas],Table1[Tabela],Plano_V3!E353,Table1[Campo],Plano_V3!F353)</f>
        <v>0.6</v>
      </c>
      <c r="L353" s="183">
        <f t="shared" si="306"/>
        <v>7.4999999999999997E-2</v>
      </c>
      <c r="M353" s="177"/>
      <c r="N353" s="177">
        <f t="shared" si="307"/>
        <v>1</v>
      </c>
      <c r="O353" s="177">
        <f t="shared" si="308"/>
        <v>1</v>
      </c>
      <c r="P353" s="89" t="s">
        <v>39</v>
      </c>
      <c r="Q353" s="90">
        <f t="shared" si="310"/>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09"/>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5"/>
        <v>7.4999999999999997E-2</v>
      </c>
      <c r="K354" s="183">
        <f>SUMIFS(Table1[Horas efetivas],Table1[Tabela],Plano_V3!E354,Table1[Campo],Plano_V3!F354)</f>
        <v>0.6</v>
      </c>
      <c r="L354" s="183">
        <f t="shared" si="306"/>
        <v>7.4999999999999997E-2</v>
      </c>
      <c r="M354" s="177"/>
      <c r="N354" s="177">
        <f t="shared" si="307"/>
        <v>1</v>
      </c>
      <c r="O354" s="177">
        <f t="shared" si="308"/>
        <v>1</v>
      </c>
      <c r="P354" s="89" t="s">
        <v>39</v>
      </c>
      <c r="Q354" s="90">
        <f t="shared" si="310"/>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09"/>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5"/>
        <v>7.4999999999999997E-2</v>
      </c>
      <c r="K355" s="183">
        <f>SUMIFS(Table1[Horas efetivas],Table1[Tabela],Plano_V3!E355,Table1[Campo],Plano_V3!F355)</f>
        <v>0.6</v>
      </c>
      <c r="L355" s="183">
        <f t="shared" si="306"/>
        <v>7.4999999999999997E-2</v>
      </c>
      <c r="M355" s="177"/>
      <c r="N355" s="177">
        <f t="shared" si="307"/>
        <v>1</v>
      </c>
      <c r="O355" s="177">
        <f t="shared" si="308"/>
        <v>1</v>
      </c>
      <c r="P355" s="89" t="s">
        <v>39</v>
      </c>
      <c r="Q355" s="90">
        <f t="shared" si="310"/>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09"/>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5"/>
        <v>7.4999999999999997E-2</v>
      </c>
      <c r="K356" s="183">
        <f>SUMIFS(Table1[Horas efetivas],Table1[Tabela],Plano_V3!E356,Table1[Campo],Plano_V3!F356)</f>
        <v>0.6</v>
      </c>
      <c r="L356" s="183">
        <f t="shared" si="306"/>
        <v>7.4999999999999997E-2</v>
      </c>
      <c r="M356" s="177"/>
      <c r="N356" s="177">
        <f t="shared" si="307"/>
        <v>1</v>
      </c>
      <c r="O356" s="177">
        <f t="shared" si="308"/>
        <v>1</v>
      </c>
      <c r="P356" s="89" t="s">
        <v>39</v>
      </c>
      <c r="Q356" s="90">
        <f t="shared" si="310"/>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09"/>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5"/>
        <v>7.4999999999999997E-2</v>
      </c>
      <c r="K357" s="183">
        <f>SUMIFS(Table1[Horas efetivas],Table1[Tabela],Plano_V3!E357,Table1[Campo],Plano_V3!F357)</f>
        <v>0.6</v>
      </c>
      <c r="L357" s="183">
        <f t="shared" si="306"/>
        <v>7.4999999999999997E-2</v>
      </c>
      <c r="M357" s="177"/>
      <c r="N357" s="177">
        <f t="shared" si="307"/>
        <v>1</v>
      </c>
      <c r="O357" s="177">
        <f t="shared" si="308"/>
        <v>1</v>
      </c>
      <c r="P357" s="89" t="s">
        <v>39</v>
      </c>
      <c r="Q357" s="90">
        <f t="shared" si="310"/>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09"/>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5"/>
        <v>7.4999999999999997E-2</v>
      </c>
      <c r="K358" s="183">
        <f>SUMIFS(Table1[Horas efetivas],Table1[Tabela],Plano_V3!E358,Table1[Campo],Plano_V3!F358)</f>
        <v>0.6</v>
      </c>
      <c r="L358" s="183">
        <f t="shared" si="306"/>
        <v>7.4999999999999997E-2</v>
      </c>
      <c r="M358" s="177"/>
      <c r="N358" s="177">
        <f t="shared" si="307"/>
        <v>1</v>
      </c>
      <c r="O358" s="177">
        <f t="shared" si="308"/>
        <v>1</v>
      </c>
      <c r="P358" s="89" t="s">
        <v>39</v>
      </c>
      <c r="Q358" s="90">
        <f t="shared" si="310"/>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09"/>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5"/>
        <v>7.4999999999999997E-2</v>
      </c>
      <c r="K359" s="183">
        <f>SUMIFS(Table1[Horas efetivas],Table1[Tabela],Plano_V3!E359,Table1[Campo],Plano_V3!F359)</f>
        <v>0.6</v>
      </c>
      <c r="L359" s="183">
        <f t="shared" si="306"/>
        <v>7.4999999999999997E-2</v>
      </c>
      <c r="M359" s="177"/>
      <c r="N359" s="177">
        <f t="shared" si="307"/>
        <v>1</v>
      </c>
      <c r="O359" s="177">
        <f t="shared" si="308"/>
        <v>1</v>
      </c>
      <c r="P359" s="89" t="s">
        <v>39</v>
      </c>
      <c r="Q359" s="90">
        <f t="shared" si="310"/>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09"/>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5"/>
        <v>7.4999999999999997E-2</v>
      </c>
      <c r="K360" s="183">
        <f>SUMIFS(Table1[Horas efetivas],Table1[Tabela],Plano_V3!E360,Table1[Campo],Plano_V3!F360)</f>
        <v>0.6</v>
      </c>
      <c r="L360" s="183">
        <f t="shared" si="306"/>
        <v>7.4999999999999997E-2</v>
      </c>
      <c r="M360" s="177"/>
      <c r="N360" s="177">
        <f t="shared" si="307"/>
        <v>1</v>
      </c>
      <c r="O360" s="177">
        <f t="shared" si="308"/>
        <v>1</v>
      </c>
      <c r="P360" s="89" t="s">
        <v>39</v>
      </c>
      <c r="Q360" s="90">
        <f t="shared" si="310"/>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09"/>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5"/>
        <v>7.4999999999999997E-2</v>
      </c>
      <c r="K361" s="183">
        <f>SUMIFS(Table1[Horas efetivas],Table1[Tabela],Plano_V3!E361,Table1[Campo],Plano_V3!F361)</f>
        <v>0.6</v>
      </c>
      <c r="L361" s="183">
        <f t="shared" si="306"/>
        <v>7.4999999999999997E-2</v>
      </c>
      <c r="M361" s="177"/>
      <c r="N361" s="177">
        <f t="shared" si="307"/>
        <v>1</v>
      </c>
      <c r="O361" s="177">
        <f t="shared" si="308"/>
        <v>1</v>
      </c>
      <c r="P361" s="89" t="s">
        <v>39</v>
      </c>
      <c r="Q361" s="90">
        <f t="shared" si="310"/>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09"/>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5"/>
        <v>7.4999999999999997E-2</v>
      </c>
      <c r="K362" s="183">
        <f>SUMIFS(Table1[Horas efetivas],Table1[Tabela],Plano_V3!E362,Table1[Campo],Plano_V3!F362)</f>
        <v>0.6</v>
      </c>
      <c r="L362" s="183">
        <f t="shared" si="306"/>
        <v>7.4999999999999997E-2</v>
      </c>
      <c r="M362" s="177"/>
      <c r="N362" s="177">
        <f t="shared" si="307"/>
        <v>1</v>
      </c>
      <c r="O362" s="177">
        <f t="shared" si="308"/>
        <v>1</v>
      </c>
      <c r="P362" s="89" t="s">
        <v>39</v>
      </c>
      <c r="Q362" s="90">
        <f t="shared" si="310"/>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09"/>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5"/>
        <v>7.4999999999999997E-2</v>
      </c>
      <c r="K363" s="183">
        <f>SUMIFS(Table1[Horas efetivas],Table1[Tabela],Plano_V3!E363,Table1[Campo],Plano_V3!F363)</f>
        <v>0.6</v>
      </c>
      <c r="L363" s="183">
        <f t="shared" si="306"/>
        <v>7.4999999999999997E-2</v>
      </c>
      <c r="M363" s="177"/>
      <c r="N363" s="177">
        <f t="shared" si="307"/>
        <v>1</v>
      </c>
      <c r="O363" s="177">
        <f t="shared" si="308"/>
        <v>1</v>
      </c>
      <c r="P363" s="89" t="s">
        <v>39</v>
      </c>
      <c r="Q363" s="90">
        <f t="shared" si="310"/>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09"/>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5"/>
        <v>7.4999999999999997E-2</v>
      </c>
      <c r="K364" s="183">
        <f>SUMIFS(Table1[Horas efetivas],Table1[Tabela],Plano_V3!E364,Table1[Campo],Plano_V3!F364)</f>
        <v>0.6</v>
      </c>
      <c r="L364" s="183">
        <f t="shared" si="306"/>
        <v>7.4999999999999997E-2</v>
      </c>
      <c r="M364" s="177"/>
      <c r="N364" s="177">
        <f t="shared" si="307"/>
        <v>1</v>
      </c>
      <c r="O364" s="177">
        <f t="shared" si="308"/>
        <v>1</v>
      </c>
      <c r="P364" s="89" t="s">
        <v>39</v>
      </c>
      <c r="Q364" s="90">
        <f t="shared" si="310"/>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09"/>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5"/>
        <v>7.4999999999999997E-2</v>
      </c>
      <c r="K365" s="183">
        <f>SUMIFS(Table1[Horas efetivas],Table1[Tabela],Plano_V3!E365,Table1[Campo],Plano_V3!F365)</f>
        <v>0.6</v>
      </c>
      <c r="L365" s="183">
        <f t="shared" si="306"/>
        <v>7.4999999999999997E-2</v>
      </c>
      <c r="M365" s="177"/>
      <c r="N365" s="177">
        <f t="shared" si="307"/>
        <v>1</v>
      </c>
      <c r="O365" s="177">
        <f t="shared" si="308"/>
        <v>1</v>
      </c>
      <c r="P365" s="89" t="s">
        <v>39</v>
      </c>
      <c r="Q365" s="90">
        <f t="shared" si="310"/>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09"/>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5"/>
        <v>7.4999999999999997E-2</v>
      </c>
      <c r="K366" s="183">
        <f>SUMIFS(Table1[Horas efetivas],Table1[Tabela],Plano_V3!E366,Table1[Campo],Plano_V3!F366)</f>
        <v>0.6</v>
      </c>
      <c r="L366" s="183">
        <f t="shared" si="306"/>
        <v>7.4999999999999997E-2</v>
      </c>
      <c r="M366" s="177"/>
      <c r="N366" s="177">
        <f t="shared" si="307"/>
        <v>1</v>
      </c>
      <c r="O366" s="177">
        <f t="shared" si="308"/>
        <v>1</v>
      </c>
      <c r="P366" s="89" t="s">
        <v>39</v>
      </c>
      <c r="Q366" s="90">
        <f t="shared" si="310"/>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09"/>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5"/>
        <v>7.4999999999999997E-2</v>
      </c>
      <c r="K367" s="183">
        <f>SUMIFS(Table1[Horas efetivas],Table1[Tabela],Plano_V3!E367,Table1[Campo],Plano_V3!F367)</f>
        <v>0.6</v>
      </c>
      <c r="L367" s="183">
        <f t="shared" si="306"/>
        <v>7.4999999999999997E-2</v>
      </c>
      <c r="M367" s="177"/>
      <c r="N367" s="177">
        <f t="shared" si="307"/>
        <v>1</v>
      </c>
      <c r="O367" s="177">
        <f t="shared" si="308"/>
        <v>1</v>
      </c>
      <c r="P367" s="89" t="s">
        <v>39</v>
      </c>
      <c r="Q367" s="90">
        <f t="shared" si="310"/>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09"/>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5"/>
        <v>7.4999999999999997E-2</v>
      </c>
      <c r="K368" s="183">
        <f>SUMIFS(Table1[Horas efetivas],Table1[Tabela],Plano_V3!E368,Table1[Campo],Plano_V3!F368)</f>
        <v>0.6</v>
      </c>
      <c r="L368" s="183">
        <f t="shared" si="306"/>
        <v>7.4999999999999997E-2</v>
      </c>
      <c r="M368" s="177"/>
      <c r="N368" s="177">
        <f t="shared" si="307"/>
        <v>1</v>
      </c>
      <c r="O368" s="177">
        <f t="shared" si="308"/>
        <v>1</v>
      </c>
      <c r="P368" s="89" t="s">
        <v>39</v>
      </c>
      <c r="Q368" s="90">
        <f t="shared" si="310"/>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09"/>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5"/>
        <v>7.4999999999999997E-2</v>
      </c>
      <c r="K369" s="183">
        <f>SUMIFS(Table1[Horas efetivas],Table1[Tabela],Plano_V3!E369,Table1[Campo],Plano_V3!F369)</f>
        <v>0.6</v>
      </c>
      <c r="L369" s="183">
        <f t="shared" si="306"/>
        <v>7.4999999999999997E-2</v>
      </c>
      <c r="M369" s="177"/>
      <c r="N369" s="177">
        <f t="shared" si="307"/>
        <v>1</v>
      </c>
      <c r="O369" s="177">
        <f t="shared" si="308"/>
        <v>1</v>
      </c>
      <c r="P369" s="89" t="s">
        <v>39</v>
      </c>
      <c r="Q369" s="90">
        <f t="shared" si="310"/>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09"/>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5"/>
        <v>7.4999999999999997E-2</v>
      </c>
      <c r="K370" s="183">
        <f>SUMIFS(Table1[Horas efetivas],Table1[Tabela],Plano_V3!E370,Table1[Campo],Plano_V3!F370)</f>
        <v>0.6</v>
      </c>
      <c r="L370" s="183">
        <f t="shared" si="306"/>
        <v>7.4999999999999997E-2</v>
      </c>
      <c r="M370" s="177"/>
      <c r="N370" s="177">
        <f t="shared" si="307"/>
        <v>1</v>
      </c>
      <c r="O370" s="177">
        <f t="shared" si="308"/>
        <v>1</v>
      </c>
      <c r="P370" s="89" t="s">
        <v>39</v>
      </c>
      <c r="Q370" s="90">
        <f t="shared" si="310"/>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09"/>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5"/>
        <v>7.4999999999999997E-2</v>
      </c>
      <c r="K371" s="183">
        <f>SUMIFS(Table1[Horas efetivas],Table1[Tabela],Plano_V3!E371,Table1[Campo],Plano_V3!F371)</f>
        <v>0.6</v>
      </c>
      <c r="L371" s="183">
        <f t="shared" si="306"/>
        <v>7.4999999999999997E-2</v>
      </c>
      <c r="M371" s="177"/>
      <c r="N371" s="177">
        <f t="shared" si="307"/>
        <v>1</v>
      </c>
      <c r="O371" s="177">
        <f t="shared" si="308"/>
        <v>1</v>
      </c>
      <c r="P371" s="89" t="s">
        <v>39</v>
      </c>
      <c r="Q371" s="90">
        <f t="shared" si="310"/>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09"/>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5"/>
        <v>7.4999999999999997E-2</v>
      </c>
      <c r="K372" s="183">
        <f>SUMIFS(Table1[Horas efetivas],Table1[Tabela],Plano_V3!E372,Table1[Campo],Plano_V3!F372)</f>
        <v>0.6</v>
      </c>
      <c r="L372" s="183">
        <f t="shared" si="306"/>
        <v>7.4999999999999997E-2</v>
      </c>
      <c r="M372" s="177"/>
      <c r="N372" s="177">
        <f t="shared" si="307"/>
        <v>1</v>
      </c>
      <c r="O372" s="177">
        <f t="shared" si="308"/>
        <v>1</v>
      </c>
      <c r="P372" s="89" t="s">
        <v>39</v>
      </c>
      <c r="Q372" s="90">
        <f t="shared" si="310"/>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09"/>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5"/>
        <v>7.4999999999999997E-2</v>
      </c>
      <c r="K373" s="183">
        <f>SUMIFS(Table1[Horas efetivas],Table1[Tabela],Plano_V3!E373,Table1[Campo],Plano_V3!F373)</f>
        <v>0.6</v>
      </c>
      <c r="L373" s="183">
        <f t="shared" si="306"/>
        <v>7.4999999999999997E-2</v>
      </c>
      <c r="M373" s="177"/>
      <c r="N373" s="177">
        <f t="shared" si="307"/>
        <v>1</v>
      </c>
      <c r="O373" s="177">
        <f t="shared" si="308"/>
        <v>1</v>
      </c>
      <c r="P373" s="89" t="s">
        <v>39</v>
      </c>
      <c r="Q373" s="90">
        <f t="shared" si="310"/>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09"/>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5"/>
        <v>7.4999999999999997E-2</v>
      </c>
      <c r="K374" s="183">
        <f>SUMIFS(Table1[Horas efetivas],Table1[Tabela],Plano_V3!E374,Table1[Campo],Plano_V3!F374)</f>
        <v>0.6</v>
      </c>
      <c r="L374" s="183">
        <f t="shared" si="306"/>
        <v>7.4999999999999997E-2</v>
      </c>
      <c r="M374" s="177"/>
      <c r="N374" s="177">
        <f t="shared" si="307"/>
        <v>1</v>
      </c>
      <c r="O374" s="177">
        <f t="shared" si="308"/>
        <v>1</v>
      </c>
      <c r="P374" s="89" t="s">
        <v>39</v>
      </c>
      <c r="Q374" s="90">
        <f t="shared" si="310"/>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09"/>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5"/>
        <v>6.25E-2</v>
      </c>
      <c r="K375" s="183">
        <f>SUMIFS(Table1[Horas efetivas],Table1[Tabela],Plano_V3!E375,Table1[Campo],Plano_V3!F375)</f>
        <v>0.5</v>
      </c>
      <c r="L375" s="183">
        <f t="shared" si="306"/>
        <v>6.25E-2</v>
      </c>
      <c r="M375" s="177"/>
      <c r="N375" s="177">
        <f t="shared" si="307"/>
        <v>1</v>
      </c>
      <c r="O375" s="177">
        <f t="shared" si="308"/>
        <v>1</v>
      </c>
      <c r="P375" s="89" t="s">
        <v>39</v>
      </c>
      <c r="Q375" s="90">
        <f t="shared" si="310"/>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09"/>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5"/>
        <v>7.4999999999999997E-2</v>
      </c>
      <c r="K376" s="183">
        <f>SUMIFS(Table1[Horas efetivas],Table1[Tabela],Plano_V3!E376,Table1[Campo],Plano_V3!F376)</f>
        <v>0.6</v>
      </c>
      <c r="L376" s="183">
        <f t="shared" si="306"/>
        <v>7.4999999999999997E-2</v>
      </c>
      <c r="M376" s="177"/>
      <c r="N376" s="177">
        <f t="shared" si="307"/>
        <v>1</v>
      </c>
      <c r="O376" s="177">
        <f t="shared" si="308"/>
        <v>1</v>
      </c>
      <c r="P376" s="89" t="s">
        <v>39</v>
      </c>
      <c r="Q376" s="90">
        <f t="shared" si="310"/>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09"/>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5"/>
        <v>6.25E-2</v>
      </c>
      <c r="K377" s="183">
        <f>SUMIFS(Table1[Horas efetivas],Table1[Tabela],Plano_V3!E377,Table1[Campo],Plano_V3!F377)</f>
        <v>0.5</v>
      </c>
      <c r="L377" s="183">
        <f t="shared" si="306"/>
        <v>6.25E-2</v>
      </c>
      <c r="M377" s="177"/>
      <c r="N377" s="177">
        <f t="shared" si="307"/>
        <v>1</v>
      </c>
      <c r="O377" s="177">
        <f t="shared" si="308"/>
        <v>1</v>
      </c>
      <c r="P377" s="89" t="s">
        <v>39</v>
      </c>
      <c r="Q377" s="90">
        <f t="shared" si="310"/>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09"/>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5"/>
        <v>7.4999999999999997E-2</v>
      </c>
      <c r="K378" s="183">
        <f>SUMIFS(Table1[Horas efetivas],Table1[Tabela],Plano_V3!E378,Table1[Campo],Plano_V3!F378)</f>
        <v>0.6</v>
      </c>
      <c r="L378" s="183">
        <f t="shared" si="306"/>
        <v>7.4999999999999997E-2</v>
      </c>
      <c r="M378" s="177"/>
      <c r="N378" s="177">
        <f t="shared" si="307"/>
        <v>1</v>
      </c>
      <c r="O378" s="177">
        <f t="shared" si="308"/>
        <v>1</v>
      </c>
      <c r="P378" s="89" t="s">
        <v>39</v>
      </c>
      <c r="Q378" s="90">
        <f t="shared" si="310"/>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09"/>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5"/>
        <v>7.4999999999999997E-2</v>
      </c>
      <c r="K379" s="183">
        <f>SUMIFS(Table1[Horas efetivas],Table1[Tabela],Plano_V3!E379,Table1[Campo],Plano_V3!F379)</f>
        <v>0.6</v>
      </c>
      <c r="L379" s="183">
        <f t="shared" si="306"/>
        <v>7.4999999999999997E-2</v>
      </c>
      <c r="M379" s="177"/>
      <c r="N379" s="177">
        <f t="shared" si="307"/>
        <v>1</v>
      </c>
      <c r="O379" s="177">
        <f t="shared" si="308"/>
        <v>1</v>
      </c>
      <c r="P379" s="89" t="s">
        <v>39</v>
      </c>
      <c r="Q379" s="90">
        <f t="shared" si="310"/>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09"/>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5"/>
        <v>7.4999999999999997E-2</v>
      </c>
      <c r="K380" s="183">
        <f>SUMIFS(Table1[Horas efetivas],Table1[Tabela],Plano_V3!E380,Table1[Campo],Plano_V3!F380)</f>
        <v>0.6</v>
      </c>
      <c r="L380" s="183">
        <f t="shared" si="306"/>
        <v>7.4999999999999997E-2</v>
      </c>
      <c r="M380" s="177"/>
      <c r="N380" s="177">
        <f t="shared" si="307"/>
        <v>1</v>
      </c>
      <c r="O380" s="177">
        <f t="shared" si="308"/>
        <v>1</v>
      </c>
      <c r="P380" s="89" t="s">
        <v>39</v>
      </c>
      <c r="Q380" s="90">
        <f t="shared" si="310"/>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2157</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2157</v>
      </c>
      <c r="F382" s="64" t="s">
        <v>2158</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2157</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2157</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2157</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09"/>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5"/>
        <v>6.25E-2</v>
      </c>
      <c r="K386" s="183">
        <f>SUMIFS(Table1[Horas efetivas],Table1[Tabela],Plano_V3!E386,Table1[Campo],Plano_V3!F386)</f>
        <v>0.5</v>
      </c>
      <c r="L386" s="183">
        <f t="shared" si="306"/>
        <v>6.25E-2</v>
      </c>
      <c r="M386" s="177"/>
      <c r="N386" s="177">
        <f t="shared" si="307"/>
        <v>1</v>
      </c>
      <c r="O386" s="177">
        <f t="shared" si="308"/>
        <v>1</v>
      </c>
      <c r="P386" s="89" t="s">
        <v>39</v>
      </c>
      <c r="Q386" s="90">
        <f t="shared" si="310"/>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09"/>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5"/>
        <v>7.4999999999999997E-2</v>
      </c>
      <c r="K387" s="183">
        <f>SUMIFS(Table1[Horas efetivas],Table1[Tabela],Plano_V3!E387,Table1[Campo],Plano_V3!F387)</f>
        <v>0.6</v>
      </c>
      <c r="L387" s="183">
        <f t="shared" si="306"/>
        <v>7.4999999999999997E-2</v>
      </c>
      <c r="M387" s="177"/>
      <c r="N387" s="177">
        <f t="shared" si="307"/>
        <v>1</v>
      </c>
      <c r="O387" s="177">
        <f t="shared" si="308"/>
        <v>1</v>
      </c>
      <c r="P387" s="89" t="s">
        <v>39</v>
      </c>
      <c r="Q387" s="90">
        <f t="shared" si="310"/>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09"/>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5"/>
        <v>6.25E-2</v>
      </c>
      <c r="K388" s="183">
        <f>SUMIFS(Table1[Horas efetivas],Table1[Tabela],Plano_V3!E388,Table1[Campo],Plano_V3!F388)</f>
        <v>0.5</v>
      </c>
      <c r="L388" s="183">
        <f t="shared" si="306"/>
        <v>6.25E-2</v>
      </c>
      <c r="M388" s="177"/>
      <c r="N388" s="177">
        <f t="shared" si="307"/>
        <v>1</v>
      </c>
      <c r="O388" s="177">
        <f t="shared" si="308"/>
        <v>1</v>
      </c>
      <c r="P388" s="89" t="s">
        <v>39</v>
      </c>
      <c r="Q388" s="90">
        <f t="shared" si="310"/>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09"/>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5"/>
        <v>7.4999999999999997E-2</v>
      </c>
      <c r="K389" s="183">
        <f>SUMIFS(Table1[Horas efetivas],Table1[Tabela],Plano_V3!E389,Table1[Campo],Plano_V3!F389)</f>
        <v>0.6</v>
      </c>
      <c r="L389" s="183">
        <f t="shared" si="306"/>
        <v>7.4999999999999997E-2</v>
      </c>
      <c r="M389" s="177"/>
      <c r="N389" s="177">
        <f t="shared" si="307"/>
        <v>1</v>
      </c>
      <c r="O389" s="177">
        <f t="shared" si="308"/>
        <v>1</v>
      </c>
      <c r="P389" s="89" t="s">
        <v>39</v>
      </c>
      <c r="Q389" s="90">
        <f t="shared" si="310"/>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09"/>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5"/>
        <v>7.4999999999999997E-2</v>
      </c>
      <c r="K390" s="183">
        <f>SUMIFS(Table1[Horas efetivas],Table1[Tabela],Plano_V3!E390,Table1[Campo],Plano_V3!F390)</f>
        <v>0.6</v>
      </c>
      <c r="L390" s="183">
        <f t="shared" si="306"/>
        <v>7.4999999999999997E-2</v>
      </c>
      <c r="M390" s="177"/>
      <c r="N390" s="177">
        <f t="shared" si="307"/>
        <v>1</v>
      </c>
      <c r="O390" s="177">
        <f t="shared" si="308"/>
        <v>1</v>
      </c>
      <c r="P390" s="89" t="s">
        <v>39</v>
      </c>
      <c r="Q390" s="90">
        <f t="shared" si="310"/>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09"/>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5"/>
        <v>7.4999999999999997E-2</v>
      </c>
      <c r="K391" s="183">
        <f>SUMIFS(Table1[Horas efetivas],Table1[Tabela],Plano_V3!E391,Table1[Campo],Plano_V3!F391)</f>
        <v>0.6</v>
      </c>
      <c r="L391" s="183">
        <f t="shared" si="306"/>
        <v>7.4999999999999997E-2</v>
      </c>
      <c r="M391" s="177"/>
      <c r="N391" s="177">
        <f t="shared" si="307"/>
        <v>1</v>
      </c>
      <c r="O391" s="177">
        <f t="shared" si="308"/>
        <v>1</v>
      </c>
      <c r="P391" s="89" t="s">
        <v>39</v>
      </c>
      <c r="Q391" s="90">
        <f t="shared" si="310"/>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09"/>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5"/>
        <v>7.4999999999999997E-2</v>
      </c>
      <c r="K392" s="183">
        <f>SUMIFS(Table1[Horas efetivas],Table1[Tabela],Plano_V3!E392,Table1[Campo],Plano_V3!F392)</f>
        <v>0.6</v>
      </c>
      <c r="L392" s="183">
        <f t="shared" si="306"/>
        <v>7.4999999999999997E-2</v>
      </c>
      <c r="M392" s="177"/>
      <c r="N392" s="177">
        <f t="shared" si="307"/>
        <v>1</v>
      </c>
      <c r="O392" s="177">
        <f t="shared" si="308"/>
        <v>1</v>
      </c>
      <c r="P392" s="89" t="s">
        <v>39</v>
      </c>
      <c r="Q392" s="90">
        <f t="shared" si="310"/>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09"/>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5"/>
        <v>7.4999999999999997E-2</v>
      </c>
      <c r="K393" s="183">
        <f>SUMIFS(Table1[Horas efetivas],Table1[Tabela],Plano_V3!E393,Table1[Campo],Plano_V3!F393)</f>
        <v>0.6</v>
      </c>
      <c r="L393" s="183">
        <f t="shared" si="306"/>
        <v>7.4999999999999997E-2</v>
      </c>
      <c r="M393" s="177"/>
      <c r="N393" s="177">
        <f t="shared" si="307"/>
        <v>1</v>
      </c>
      <c r="O393" s="177">
        <f t="shared" si="308"/>
        <v>1</v>
      </c>
      <c r="P393" s="89" t="s">
        <v>39</v>
      </c>
      <c r="Q393" s="90">
        <f t="shared" si="310"/>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09"/>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5"/>
        <v>6.25E-2</v>
      </c>
      <c r="K394" s="183">
        <f>SUMIFS(Table1[Horas efetivas],Table1[Tabela],Plano_V3!E394,Table1[Campo],Plano_V3!F394)</f>
        <v>0.5</v>
      </c>
      <c r="L394" s="183">
        <f t="shared" si="306"/>
        <v>6.25E-2</v>
      </c>
      <c r="M394" s="177"/>
      <c r="N394" s="177">
        <f t="shared" si="307"/>
        <v>1</v>
      </c>
      <c r="O394" s="177">
        <f t="shared" si="308"/>
        <v>1</v>
      </c>
      <c r="P394" s="89" t="s">
        <v>39</v>
      </c>
      <c r="Q394" s="90">
        <f t="shared" si="310"/>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09"/>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5"/>
        <v>6.25E-2</v>
      </c>
      <c r="K395" s="183">
        <f>SUMIFS(Table1[Horas efetivas],Table1[Tabela],Plano_V3!E395,Table1[Campo],Plano_V3!F395)</f>
        <v>0.5</v>
      </c>
      <c r="L395" s="183">
        <f t="shared" si="306"/>
        <v>6.25E-2</v>
      </c>
      <c r="M395" s="177"/>
      <c r="N395" s="177">
        <f t="shared" si="307"/>
        <v>1</v>
      </c>
      <c r="O395" s="177">
        <f t="shared" si="308"/>
        <v>1</v>
      </c>
      <c r="P395" s="89" t="s">
        <v>39</v>
      </c>
      <c r="Q395" s="90">
        <f t="shared" si="310"/>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09"/>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5"/>
        <v>6.25E-2</v>
      </c>
      <c r="K396" s="183">
        <f>SUMIFS(Table1[Horas efetivas],Table1[Tabela],Plano_V3!E396,Table1[Campo],Plano_V3!F396)</f>
        <v>0.5</v>
      </c>
      <c r="L396" s="183">
        <f t="shared" si="306"/>
        <v>6.25E-2</v>
      </c>
      <c r="M396" s="177"/>
      <c r="N396" s="177">
        <f t="shared" si="307"/>
        <v>1</v>
      </c>
      <c r="O396" s="177">
        <f t="shared" si="308"/>
        <v>1</v>
      </c>
      <c r="P396" s="89" t="s">
        <v>39</v>
      </c>
      <c r="Q396" s="90">
        <f t="shared" si="310"/>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09"/>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5"/>
        <v>6.25E-2</v>
      </c>
      <c r="K397" s="183">
        <f>SUMIFS(Table1[Horas efetivas],Table1[Tabela],Plano_V3!E397,Table1[Campo],Plano_V3!F397)</f>
        <v>0.5</v>
      </c>
      <c r="L397" s="183">
        <f t="shared" si="306"/>
        <v>6.25E-2</v>
      </c>
      <c r="M397" s="177"/>
      <c r="N397" s="177">
        <f t="shared" si="307"/>
        <v>1</v>
      </c>
      <c r="O397" s="177">
        <f t="shared" si="308"/>
        <v>1</v>
      </c>
      <c r="P397" s="89" t="s">
        <v>39</v>
      </c>
      <c r="Q397" s="90">
        <f t="shared" si="310"/>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09"/>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5"/>
        <v>6.25E-2</v>
      </c>
      <c r="K398" s="183">
        <f>SUMIFS(Table1[Horas efetivas],Table1[Tabela],Plano_V3!E398,Table1[Campo],Plano_V3!F398)</f>
        <v>0.5</v>
      </c>
      <c r="L398" s="183">
        <f t="shared" si="306"/>
        <v>6.25E-2</v>
      </c>
      <c r="M398" s="177"/>
      <c r="N398" s="177">
        <f t="shared" si="307"/>
        <v>1</v>
      </c>
      <c r="O398" s="177">
        <f t="shared" si="308"/>
        <v>1</v>
      </c>
      <c r="P398" s="89" t="s">
        <v>39</v>
      </c>
      <c r="Q398" s="90">
        <f t="shared" si="310"/>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09"/>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5"/>
        <v>6.25E-2</v>
      </c>
      <c r="K399" s="183">
        <f>SUMIFS(Table1[Horas efetivas],Table1[Tabela],Plano_V3!E399,Table1[Campo],Plano_V3!F399)</f>
        <v>0.5</v>
      </c>
      <c r="L399" s="183">
        <f t="shared" si="306"/>
        <v>6.25E-2</v>
      </c>
      <c r="M399" s="177"/>
      <c r="N399" s="177">
        <f t="shared" si="307"/>
        <v>1</v>
      </c>
      <c r="O399" s="177">
        <f t="shared" si="308"/>
        <v>1</v>
      </c>
      <c r="P399" s="89" t="s">
        <v>39</v>
      </c>
      <c r="Q399" s="90">
        <f t="shared" si="310"/>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09"/>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5"/>
        <v>6.25E-2</v>
      </c>
      <c r="K400" s="183">
        <f>SUMIFS(Table1[Horas efetivas],Table1[Tabela],Plano_V3!E400,Table1[Campo],Plano_V3!F400)</f>
        <v>0.5</v>
      </c>
      <c r="L400" s="183">
        <f t="shared" si="306"/>
        <v>6.25E-2</v>
      </c>
      <c r="M400" s="177"/>
      <c r="N400" s="177">
        <f t="shared" si="307"/>
        <v>1</v>
      </c>
      <c r="O400" s="177">
        <f t="shared" si="308"/>
        <v>1</v>
      </c>
      <c r="P400" s="89" t="s">
        <v>39</v>
      </c>
      <c r="Q400" s="90">
        <f t="shared" si="310"/>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09"/>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1">I401/8</f>
        <v>6.25E-2</v>
      </c>
      <c r="K401" s="183">
        <f>SUMIFS(Table1[Horas efetivas],Table1[Tabela],Plano_V3!E401,Table1[Campo],Plano_V3!F401)</f>
        <v>0.5</v>
      </c>
      <c r="L401" s="183">
        <f t="shared" si="306"/>
        <v>6.25E-2</v>
      </c>
      <c r="M401" s="177"/>
      <c r="N401" s="177">
        <f t="shared" si="307"/>
        <v>1</v>
      </c>
      <c r="O401" s="177">
        <f t="shared" si="308"/>
        <v>1</v>
      </c>
      <c r="P401" s="89" t="s">
        <v>39</v>
      </c>
      <c r="Q401" s="90">
        <f t="shared" si="310"/>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09"/>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1"/>
        <v>6.25E-2</v>
      </c>
      <c r="K402" s="183">
        <f>SUMIFS(Table1[Horas efetivas],Table1[Tabela],Plano_V3!E402,Table1[Campo],Plano_V3!F402)</f>
        <v>0.5</v>
      </c>
      <c r="L402" s="183">
        <f t="shared" ref="L402:L441" si="312">K402/8</f>
        <v>6.25E-2</v>
      </c>
      <c r="M402" s="177"/>
      <c r="N402" s="177">
        <f t="shared" ref="N402:N441" si="313">L402/J402</f>
        <v>1</v>
      </c>
      <c r="O402" s="177">
        <f t="shared" si="308"/>
        <v>1</v>
      </c>
      <c r="P402" s="89" t="s">
        <v>39</v>
      </c>
      <c r="Q402" s="90">
        <f t="shared" si="310"/>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09"/>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1"/>
        <v>6.25E-2</v>
      </c>
      <c r="K403" s="183">
        <f>SUMIFS(Table1[Horas efetivas],Table1[Tabela],Plano_V3!E403,Table1[Campo],Plano_V3!F403)</f>
        <v>0.5</v>
      </c>
      <c r="L403" s="183">
        <f t="shared" si="312"/>
        <v>6.25E-2</v>
      </c>
      <c r="M403" s="177"/>
      <c r="N403" s="177">
        <f t="shared" si="313"/>
        <v>1</v>
      </c>
      <c r="O403" s="177">
        <f t="shared" si="308"/>
        <v>1</v>
      </c>
      <c r="P403" s="89" t="s">
        <v>39</v>
      </c>
      <c r="Q403" s="90">
        <f t="shared" si="310"/>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09"/>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1"/>
        <v>6.25E-2</v>
      </c>
      <c r="K404" s="183">
        <f>SUMIFS(Table1[Horas efetivas],Table1[Tabela],Plano_V3!E404,Table1[Campo],Plano_V3!F404)</f>
        <v>0.5</v>
      </c>
      <c r="L404" s="183">
        <f t="shared" si="312"/>
        <v>6.25E-2</v>
      </c>
      <c r="M404" s="177"/>
      <c r="N404" s="177">
        <f t="shared" si="313"/>
        <v>1</v>
      </c>
      <c r="O404" s="177">
        <f t="shared" si="308"/>
        <v>1</v>
      </c>
      <c r="P404" s="89" t="s">
        <v>39</v>
      </c>
      <c r="Q404" s="90">
        <f t="shared" si="310"/>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09"/>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1"/>
        <v>6.25E-2</v>
      </c>
      <c r="K405" s="183">
        <f>SUMIFS(Table1[Horas efetivas],Table1[Tabela],Plano_V3!E405,Table1[Campo],Plano_V3!F405)</f>
        <v>0.5</v>
      </c>
      <c r="L405" s="183">
        <f t="shared" si="312"/>
        <v>6.25E-2</v>
      </c>
      <c r="M405" s="177"/>
      <c r="N405" s="177">
        <f t="shared" si="313"/>
        <v>1</v>
      </c>
      <c r="O405" s="177">
        <f t="shared" si="308"/>
        <v>1</v>
      </c>
      <c r="P405" s="89" t="s">
        <v>39</v>
      </c>
      <c r="Q405" s="90">
        <f t="shared" si="310"/>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09"/>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1"/>
        <v>7.4999999999999997E-2</v>
      </c>
      <c r="K406" s="183">
        <f>SUMIFS(Table1[Horas efetivas],Table1[Tabela],Plano_V3!E406,Table1[Campo],Plano_V3!F406)</f>
        <v>0.6</v>
      </c>
      <c r="L406" s="183">
        <f t="shared" si="312"/>
        <v>7.4999999999999997E-2</v>
      </c>
      <c r="M406" s="177"/>
      <c r="N406" s="177">
        <f t="shared" si="313"/>
        <v>1</v>
      </c>
      <c r="O406" s="177">
        <f t="shared" si="308"/>
        <v>1</v>
      </c>
      <c r="P406" s="89" t="s">
        <v>39</v>
      </c>
      <c r="Q406" s="90">
        <f t="shared" si="310"/>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09"/>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1"/>
        <v>6.25E-2</v>
      </c>
      <c r="K407" s="183">
        <f>SUMIFS(Table1[Horas efetivas],Table1[Tabela],Plano_V3!E407,Table1[Campo],Plano_V3!F407)</f>
        <v>0.5</v>
      </c>
      <c r="L407" s="183">
        <f t="shared" si="312"/>
        <v>6.25E-2</v>
      </c>
      <c r="M407" s="177"/>
      <c r="N407" s="177">
        <f t="shared" si="313"/>
        <v>1</v>
      </c>
      <c r="O407" s="177">
        <f t="shared" si="308"/>
        <v>1</v>
      </c>
      <c r="P407" s="89" t="s">
        <v>39</v>
      </c>
      <c r="Q407" s="90">
        <f t="shared" si="310"/>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09"/>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1"/>
        <v>6.25E-2</v>
      </c>
      <c r="K408" s="183">
        <f>SUMIFS(Table1[Horas efetivas],Table1[Tabela],Plano_V3!E408,Table1[Campo],Plano_V3!F408)</f>
        <v>0.5</v>
      </c>
      <c r="L408" s="183">
        <f t="shared" si="312"/>
        <v>6.25E-2</v>
      </c>
      <c r="M408" s="177"/>
      <c r="N408" s="177">
        <f t="shared" si="313"/>
        <v>1</v>
      </c>
      <c r="O408" s="177">
        <f t="shared" si="308"/>
        <v>1</v>
      </c>
      <c r="P408" s="89" t="s">
        <v>39</v>
      </c>
      <c r="Q408" s="90">
        <f t="shared" si="310"/>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09"/>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1"/>
        <v>6.25E-2</v>
      </c>
      <c r="K409" s="183">
        <f>SUMIFS(Table1[Horas efetivas],Table1[Tabela],Plano_V3!E409,Table1[Campo],Plano_V3!F409)</f>
        <v>0.5</v>
      </c>
      <c r="L409" s="183">
        <f t="shared" si="312"/>
        <v>6.25E-2</v>
      </c>
      <c r="M409" s="177"/>
      <c r="N409" s="177">
        <f t="shared" si="313"/>
        <v>1</v>
      </c>
      <c r="O409" s="177">
        <f t="shared" si="308"/>
        <v>1</v>
      </c>
      <c r="P409" s="89" t="s">
        <v>39</v>
      </c>
      <c r="Q409" s="90">
        <f t="shared" si="310"/>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09"/>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1"/>
        <v>6.25E-2</v>
      </c>
      <c r="K410" s="183">
        <f>SUMIFS(Table1[Horas efetivas],Table1[Tabela],Plano_V3!E410,Table1[Campo],Plano_V3!F410)</f>
        <v>0.5</v>
      </c>
      <c r="L410" s="183">
        <f t="shared" si="312"/>
        <v>6.25E-2</v>
      </c>
      <c r="M410" s="177"/>
      <c r="N410" s="177">
        <f t="shared" si="313"/>
        <v>1</v>
      </c>
      <c r="O410" s="177">
        <f t="shared" ref="O410:O509" si="314">N410-M410</f>
        <v>1</v>
      </c>
      <c r="P410" s="89" t="s">
        <v>39</v>
      </c>
      <c r="Q410" s="90">
        <f t="shared" si="310"/>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09"/>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1"/>
        <v>7.4999999999999997E-2</v>
      </c>
      <c r="K411" s="183">
        <f>SUMIFS(Table1[Horas efetivas],Table1[Tabela],Plano_V3!E411,Table1[Campo],Plano_V3!F411)</f>
        <v>0.6</v>
      </c>
      <c r="L411" s="183">
        <f t="shared" si="312"/>
        <v>7.4999999999999997E-2</v>
      </c>
      <c r="M411" s="177"/>
      <c r="N411" s="177">
        <f t="shared" si="313"/>
        <v>1</v>
      </c>
      <c r="O411" s="177">
        <f t="shared" si="314"/>
        <v>1</v>
      </c>
      <c r="P411" s="89" t="s">
        <v>39</v>
      </c>
      <c r="Q411" s="90">
        <f t="shared" si="310"/>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5">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1"/>
        <v>6.25E-2</v>
      </c>
      <c r="K412" s="183">
        <f>SUMIFS(Table1[Horas efetivas],Table1[Tabela],Plano_V3!E412,Table1[Campo],Plano_V3!F412)</f>
        <v>0.5</v>
      </c>
      <c r="L412" s="183">
        <f t="shared" si="312"/>
        <v>6.25E-2</v>
      </c>
      <c r="M412" s="177"/>
      <c r="N412" s="177">
        <f t="shared" si="313"/>
        <v>1</v>
      </c>
      <c r="O412" s="177">
        <f t="shared" si="314"/>
        <v>1</v>
      </c>
      <c r="P412" s="89" t="s">
        <v>39</v>
      </c>
      <c r="Q412" s="90">
        <f t="shared" si="310"/>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5"/>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1"/>
        <v>6.25E-2</v>
      </c>
      <c r="K413" s="183">
        <f>SUMIFS(Table1[Horas efetivas],Table1[Tabela],Plano_V3!E413,Table1[Campo],Plano_V3!F413)</f>
        <v>0.5</v>
      </c>
      <c r="L413" s="183">
        <f t="shared" si="312"/>
        <v>6.25E-2</v>
      </c>
      <c r="M413" s="177"/>
      <c r="N413" s="177">
        <f t="shared" si="313"/>
        <v>1</v>
      </c>
      <c r="O413" s="177">
        <f t="shared" si="314"/>
        <v>1</v>
      </c>
      <c r="P413" s="89" t="s">
        <v>39</v>
      </c>
      <c r="Q413" s="90">
        <f t="shared" si="310"/>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5"/>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1"/>
        <v>7.4999999999999997E-2</v>
      </c>
      <c r="K414" s="183">
        <f>SUMIFS(Table1[Horas efetivas],Table1[Tabela],Plano_V3!E414,Table1[Campo],Plano_V3!F414)</f>
        <v>0.6</v>
      </c>
      <c r="L414" s="183">
        <f t="shared" si="312"/>
        <v>7.4999999999999997E-2</v>
      </c>
      <c r="M414" s="177"/>
      <c r="N414" s="177">
        <f t="shared" si="313"/>
        <v>1</v>
      </c>
      <c r="O414" s="177">
        <f t="shared" si="314"/>
        <v>1</v>
      </c>
      <c r="P414" s="89" t="s">
        <v>39</v>
      </c>
      <c r="Q414" s="90">
        <f t="shared" si="310"/>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5"/>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1"/>
        <v>7.4999999999999997E-2</v>
      </c>
      <c r="K415" s="183">
        <f>SUMIFS(Table1[Horas efetivas],Table1[Tabela],Plano_V3!E415,Table1[Campo],Plano_V3!F415)</f>
        <v>0.6</v>
      </c>
      <c r="L415" s="183">
        <f t="shared" si="312"/>
        <v>7.4999999999999997E-2</v>
      </c>
      <c r="M415" s="177"/>
      <c r="N415" s="177">
        <f t="shared" si="313"/>
        <v>1</v>
      </c>
      <c r="O415" s="177">
        <f t="shared" si="314"/>
        <v>1</v>
      </c>
      <c r="P415" s="89" t="s">
        <v>39</v>
      </c>
      <c r="Q415" s="90">
        <f t="shared" si="310"/>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5"/>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1"/>
        <v>7.4999999999999997E-2</v>
      </c>
      <c r="K416" s="183">
        <f>SUMIFS(Table1[Horas efetivas],Table1[Tabela],Plano_V3!E416,Table1[Campo],Plano_V3!F416)</f>
        <v>0.6</v>
      </c>
      <c r="L416" s="183">
        <f t="shared" si="312"/>
        <v>7.4999999999999997E-2</v>
      </c>
      <c r="M416" s="177"/>
      <c r="N416" s="177">
        <f t="shared" si="313"/>
        <v>1</v>
      </c>
      <c r="O416" s="177">
        <f t="shared" si="314"/>
        <v>1</v>
      </c>
      <c r="P416" s="89" t="s">
        <v>39</v>
      </c>
      <c r="Q416" s="90">
        <f t="shared" si="310"/>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16">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17">I417/8</f>
        <v>6.25E-2</v>
      </c>
      <c r="K417" s="183">
        <f>SUMIFS(Table1[Horas efetivas],Table1[Tabela],Plano_V3!E417,Table1[Campo],Plano_V3!F417)</f>
        <v>0</v>
      </c>
      <c r="L417" s="183">
        <f t="shared" ref="L417:L423" si="318">K417/8</f>
        <v>0</v>
      </c>
      <c r="M417" s="177"/>
      <c r="N417" s="177">
        <f t="shared" ref="N417:N423" si="319">L417/J417</f>
        <v>0</v>
      </c>
      <c r="O417" s="177">
        <f t="shared" ref="O417:O423" si="320">N417-M417</f>
        <v>0</v>
      </c>
      <c r="P417" s="89" t="s">
        <v>39</v>
      </c>
      <c r="Q417" s="90">
        <f t="shared" ref="Q417:Q423" si="321">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16"/>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17"/>
        <v>6.25E-2</v>
      </c>
      <c r="K418" s="183">
        <f>SUMIFS(Table1[Horas efetivas],Table1[Tabela],Plano_V3!E418,Table1[Campo],Plano_V3!F418)</f>
        <v>0</v>
      </c>
      <c r="L418" s="183">
        <f t="shared" si="318"/>
        <v>0</v>
      </c>
      <c r="M418" s="177"/>
      <c r="N418" s="177">
        <f t="shared" si="319"/>
        <v>0</v>
      </c>
      <c r="O418" s="177">
        <f t="shared" si="320"/>
        <v>0</v>
      </c>
      <c r="P418" s="89" t="s">
        <v>39</v>
      </c>
      <c r="Q418" s="90">
        <f t="shared" si="321"/>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16"/>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17"/>
        <v>6.25E-2</v>
      </c>
      <c r="K419" s="183">
        <f>SUMIFS(Table1[Horas efetivas],Table1[Tabela],Plano_V3!E419,Table1[Campo],Plano_V3!F419)</f>
        <v>0</v>
      </c>
      <c r="L419" s="183">
        <f t="shared" si="318"/>
        <v>0</v>
      </c>
      <c r="M419" s="177"/>
      <c r="N419" s="177">
        <f t="shared" si="319"/>
        <v>0</v>
      </c>
      <c r="O419" s="177">
        <f t="shared" si="320"/>
        <v>0</v>
      </c>
      <c r="P419" s="89" t="s">
        <v>39</v>
      </c>
      <c r="Q419" s="90">
        <f t="shared" si="321"/>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16"/>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17"/>
        <v>6.25E-2</v>
      </c>
      <c r="K420" s="183">
        <f>SUMIFS(Table1[Horas efetivas],Table1[Tabela],Plano_V3!E420,Table1[Campo],Plano_V3!F420)</f>
        <v>0</v>
      </c>
      <c r="L420" s="183">
        <f t="shared" si="318"/>
        <v>0</v>
      </c>
      <c r="M420" s="177"/>
      <c r="N420" s="177">
        <f t="shared" si="319"/>
        <v>0</v>
      </c>
      <c r="O420" s="177">
        <f t="shared" si="320"/>
        <v>0</v>
      </c>
      <c r="P420" s="89" t="s">
        <v>39</v>
      </c>
      <c r="Q420" s="90">
        <f t="shared" si="321"/>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16"/>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17"/>
        <v>6.25E-2</v>
      </c>
      <c r="K421" s="183">
        <f>SUMIFS(Table1[Horas efetivas],Table1[Tabela],Plano_V3!E421,Table1[Campo],Plano_V3!F421)</f>
        <v>0</v>
      </c>
      <c r="L421" s="183">
        <f t="shared" si="318"/>
        <v>0</v>
      </c>
      <c r="M421" s="177"/>
      <c r="N421" s="177">
        <f t="shared" si="319"/>
        <v>0</v>
      </c>
      <c r="O421" s="177">
        <f t="shared" si="320"/>
        <v>0</v>
      </c>
      <c r="P421" s="89" t="s">
        <v>39</v>
      </c>
      <c r="Q421" s="90">
        <f t="shared" si="321"/>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16"/>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17"/>
        <v>6.25E-2</v>
      </c>
      <c r="K422" s="183">
        <f>SUMIFS(Table1[Horas efetivas],Table1[Tabela],Plano_V3!E422,Table1[Campo],Plano_V3!F422)</f>
        <v>0</v>
      </c>
      <c r="L422" s="183">
        <f t="shared" si="318"/>
        <v>0</v>
      </c>
      <c r="M422" s="177"/>
      <c r="N422" s="177">
        <f t="shared" si="319"/>
        <v>0</v>
      </c>
      <c r="O422" s="177">
        <f t="shared" si="320"/>
        <v>0</v>
      </c>
      <c r="P422" s="89" t="s">
        <v>39</v>
      </c>
      <c r="Q422" s="90">
        <f t="shared" si="321"/>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16"/>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17"/>
        <v>6.25E-2</v>
      </c>
      <c r="K423" s="183">
        <f>SUMIFS(Table1[Horas efetivas],Table1[Tabela],Plano_V3!E423,Table1[Campo],Plano_V3!F423)</f>
        <v>0</v>
      </c>
      <c r="L423" s="183">
        <f t="shared" si="318"/>
        <v>0</v>
      </c>
      <c r="M423" s="177"/>
      <c r="N423" s="177">
        <f t="shared" si="319"/>
        <v>0</v>
      </c>
      <c r="O423" s="177">
        <f t="shared" si="320"/>
        <v>0</v>
      </c>
      <c r="P423" s="89" t="s">
        <v>39</v>
      </c>
      <c r="Q423" s="90">
        <f t="shared" si="321"/>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5"/>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1"/>
        <v>6.25E-2</v>
      </c>
      <c r="K424" s="183">
        <f>SUMIFS(Table1[Horas efetivas],Table1[Tabela],Plano_V3!E424,Table1[Campo],Plano_V3!F424)</f>
        <v>0.5</v>
      </c>
      <c r="L424" s="183">
        <f t="shared" si="312"/>
        <v>6.25E-2</v>
      </c>
      <c r="M424" s="177"/>
      <c r="N424" s="177">
        <f t="shared" si="313"/>
        <v>1</v>
      </c>
      <c r="O424" s="177">
        <f t="shared" si="314"/>
        <v>1</v>
      </c>
      <c r="P424" s="89" t="s">
        <v>39</v>
      </c>
      <c r="Q424" s="90">
        <f t="shared" si="310"/>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5"/>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1"/>
        <v>6.25E-2</v>
      </c>
      <c r="K425" s="183">
        <f>SUMIFS(Table1[Horas efetivas],Table1[Tabela],Plano_V3!E425,Table1[Campo],Plano_V3!F425)</f>
        <v>0.5</v>
      </c>
      <c r="L425" s="183">
        <f t="shared" si="312"/>
        <v>6.25E-2</v>
      </c>
      <c r="M425" s="177"/>
      <c r="N425" s="177">
        <f t="shared" si="313"/>
        <v>1</v>
      </c>
      <c r="O425" s="177">
        <f t="shared" si="314"/>
        <v>1</v>
      </c>
      <c r="P425" s="89" t="s">
        <v>39</v>
      </c>
      <c r="Q425" s="90">
        <f t="shared" si="310"/>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5"/>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1"/>
        <v>6.25E-2</v>
      </c>
      <c r="K426" s="183">
        <f>SUMIFS(Table1[Horas efetivas],Table1[Tabela],Plano_V3!E426,Table1[Campo],Plano_V3!F426)</f>
        <v>0.5</v>
      </c>
      <c r="L426" s="183">
        <f t="shared" si="312"/>
        <v>6.25E-2</v>
      </c>
      <c r="M426" s="177"/>
      <c r="N426" s="177">
        <f t="shared" si="313"/>
        <v>1</v>
      </c>
      <c r="O426" s="177">
        <f t="shared" si="314"/>
        <v>1</v>
      </c>
      <c r="P426" s="89" t="s">
        <v>39</v>
      </c>
      <c r="Q426" s="90">
        <f t="shared" si="310"/>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5"/>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1"/>
        <v>6.25E-2</v>
      </c>
      <c r="K427" s="183">
        <f>SUMIFS(Table1[Horas efetivas],Table1[Tabela],Plano_V3!E427,Table1[Campo],Plano_V3!F427)</f>
        <v>0.5</v>
      </c>
      <c r="L427" s="183">
        <f t="shared" si="312"/>
        <v>6.25E-2</v>
      </c>
      <c r="M427" s="177"/>
      <c r="N427" s="177">
        <f t="shared" si="313"/>
        <v>1</v>
      </c>
      <c r="O427" s="177">
        <f t="shared" si="314"/>
        <v>1</v>
      </c>
      <c r="P427" s="89" t="s">
        <v>39</v>
      </c>
      <c r="Q427" s="90">
        <f t="shared" si="310"/>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5"/>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1"/>
        <v>0.125</v>
      </c>
      <c r="K428" s="183">
        <f>SUMIFS(Table1[Horas efetivas],Table1[Tabela],Plano_V3!E428,Table1[Campo],Plano_V3!F428)</f>
        <v>1</v>
      </c>
      <c r="L428" s="183">
        <f t="shared" si="312"/>
        <v>0.125</v>
      </c>
      <c r="M428" s="177"/>
      <c r="N428" s="177">
        <f t="shared" si="313"/>
        <v>1</v>
      </c>
      <c r="O428" s="177">
        <f t="shared" si="314"/>
        <v>1</v>
      </c>
      <c r="P428" s="89" t="s">
        <v>39</v>
      </c>
      <c r="Q428" s="90">
        <f t="shared" ref="Q428:Q520" si="322">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5"/>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1"/>
        <v>6.25E-2</v>
      </c>
      <c r="K429" s="183">
        <f>SUMIFS(Table1[Horas efetivas],Table1[Tabela],Plano_V3!E429,Table1[Campo],Plano_V3!F429)</f>
        <v>0.5</v>
      </c>
      <c r="L429" s="183">
        <f t="shared" si="312"/>
        <v>6.25E-2</v>
      </c>
      <c r="M429" s="177"/>
      <c r="N429" s="177">
        <f t="shared" si="313"/>
        <v>1</v>
      </c>
      <c r="O429" s="177">
        <f t="shared" si="314"/>
        <v>1</v>
      </c>
      <c r="P429" s="89" t="s">
        <v>39</v>
      </c>
      <c r="Q429" s="90">
        <f t="shared" si="322"/>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5"/>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1"/>
        <v>6.25E-2</v>
      </c>
      <c r="K430" s="183">
        <f>SUMIFS(Table1[Horas efetivas],Table1[Tabela],Plano_V3!E430,Table1[Campo],Plano_V3!F430)</f>
        <v>0.5</v>
      </c>
      <c r="L430" s="183">
        <f t="shared" si="312"/>
        <v>6.25E-2</v>
      </c>
      <c r="M430" s="177"/>
      <c r="N430" s="177">
        <f t="shared" si="313"/>
        <v>1</v>
      </c>
      <c r="O430" s="177">
        <f t="shared" si="314"/>
        <v>1</v>
      </c>
      <c r="P430" s="89" t="s">
        <v>39</v>
      </c>
      <c r="Q430" s="90">
        <f t="shared" si="322"/>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5"/>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1"/>
        <v>6.25E-2</v>
      </c>
      <c r="K431" s="183">
        <f>SUMIFS(Table1[Horas efetivas],Table1[Tabela],Plano_V3!E431,Table1[Campo],Plano_V3!F431)</f>
        <v>0.5</v>
      </c>
      <c r="L431" s="183">
        <f t="shared" si="312"/>
        <v>6.25E-2</v>
      </c>
      <c r="M431" s="177"/>
      <c r="N431" s="177">
        <f t="shared" si="313"/>
        <v>1</v>
      </c>
      <c r="O431" s="177">
        <f t="shared" si="314"/>
        <v>1</v>
      </c>
      <c r="P431" s="89" t="s">
        <v>39</v>
      </c>
      <c r="Q431" s="90">
        <f t="shared" si="322"/>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5"/>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1"/>
        <v>6.25E-2</v>
      </c>
      <c r="K432" s="183">
        <f>SUMIFS(Table1[Horas efetivas],Table1[Tabela],Plano_V3!E432,Table1[Campo],Plano_V3!F432)</f>
        <v>0.5</v>
      </c>
      <c r="L432" s="183">
        <f t="shared" si="312"/>
        <v>6.25E-2</v>
      </c>
      <c r="M432" s="177"/>
      <c r="N432" s="177">
        <f t="shared" si="313"/>
        <v>1</v>
      </c>
      <c r="O432" s="177">
        <f t="shared" si="314"/>
        <v>1</v>
      </c>
      <c r="P432" s="89" t="s">
        <v>39</v>
      </c>
      <c r="Q432" s="90">
        <f t="shared" si="322"/>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5"/>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1"/>
        <v>6.25E-2</v>
      </c>
      <c r="K433" s="183">
        <f>SUMIFS(Table1[Horas efetivas],Table1[Tabela],Plano_V3!E433,Table1[Campo],Plano_V3!F433)</f>
        <v>0</v>
      </c>
      <c r="L433" s="183">
        <f t="shared" si="312"/>
        <v>0</v>
      </c>
      <c r="M433" s="177"/>
      <c r="N433" s="177">
        <f t="shared" si="313"/>
        <v>0</v>
      </c>
      <c r="O433" s="177">
        <f t="shared" si="314"/>
        <v>0</v>
      </c>
      <c r="P433" s="89" t="s">
        <v>39</v>
      </c>
      <c r="Q433" s="90">
        <f t="shared" si="322"/>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5"/>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1"/>
        <v>6.25E-2</v>
      </c>
      <c r="K434" s="183">
        <f>SUMIFS(Table1[Horas efetivas],Table1[Tabela],Plano_V3!E434,Table1[Campo],Plano_V3!F434)</f>
        <v>0.5</v>
      </c>
      <c r="L434" s="183">
        <f t="shared" si="312"/>
        <v>6.25E-2</v>
      </c>
      <c r="M434" s="177"/>
      <c r="N434" s="177">
        <f t="shared" si="313"/>
        <v>1</v>
      </c>
      <c r="O434" s="177">
        <f t="shared" si="314"/>
        <v>1</v>
      </c>
      <c r="P434" s="89" t="s">
        <v>39</v>
      </c>
      <c r="Q434" s="90">
        <f t="shared" si="322"/>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5"/>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1"/>
        <v>6.25E-2</v>
      </c>
      <c r="K435" s="183">
        <f>SUMIFS(Table1[Horas efetivas],Table1[Tabela],Plano_V3!E435,Table1[Campo],Plano_V3!F435)</f>
        <v>0.5</v>
      </c>
      <c r="L435" s="183">
        <f t="shared" si="312"/>
        <v>6.25E-2</v>
      </c>
      <c r="M435" s="177"/>
      <c r="N435" s="177">
        <f t="shared" si="313"/>
        <v>1</v>
      </c>
      <c r="O435" s="177">
        <f t="shared" si="314"/>
        <v>1</v>
      </c>
      <c r="P435" s="89" t="s">
        <v>39</v>
      </c>
      <c r="Q435" s="90">
        <f t="shared" si="322"/>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5"/>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1"/>
        <v>6.25E-2</v>
      </c>
      <c r="K436" s="183">
        <f>SUMIFS(Table1[Horas efetivas],Table1[Tabela],Plano_V3!E436,Table1[Campo],Plano_V3!F436)</f>
        <v>0.5</v>
      </c>
      <c r="L436" s="183">
        <f t="shared" si="312"/>
        <v>6.25E-2</v>
      </c>
      <c r="M436" s="177"/>
      <c r="N436" s="177">
        <f t="shared" si="313"/>
        <v>1</v>
      </c>
      <c r="O436" s="177">
        <f t="shared" si="314"/>
        <v>1</v>
      </c>
      <c r="P436" s="89" t="s">
        <v>39</v>
      </c>
      <c r="Q436" s="90">
        <f t="shared" si="322"/>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5"/>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1"/>
        <v>6.25E-2</v>
      </c>
      <c r="K437" s="183">
        <f>SUMIFS(Table1[Horas efetivas],Table1[Tabela],Plano_V3!E437,Table1[Campo],Plano_V3!F437)</f>
        <v>0.5</v>
      </c>
      <c r="L437" s="183">
        <f t="shared" si="312"/>
        <v>6.25E-2</v>
      </c>
      <c r="M437" s="177"/>
      <c r="N437" s="177">
        <f t="shared" si="313"/>
        <v>1</v>
      </c>
      <c r="O437" s="177">
        <f t="shared" si="314"/>
        <v>1</v>
      </c>
      <c r="P437" s="89" t="s">
        <v>39</v>
      </c>
      <c r="Q437" s="90">
        <f t="shared" si="322"/>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5"/>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1"/>
        <v>6.25E-2</v>
      </c>
      <c r="K438" s="183">
        <f>SUMIFS(Table1[Horas efetivas],Table1[Tabela],Plano_V3!E438,Table1[Campo],Plano_V3!F438)</f>
        <v>0.5</v>
      </c>
      <c r="L438" s="183">
        <f t="shared" si="312"/>
        <v>6.25E-2</v>
      </c>
      <c r="M438" s="177"/>
      <c r="N438" s="177">
        <f t="shared" si="313"/>
        <v>1</v>
      </c>
      <c r="O438" s="177">
        <f t="shared" si="314"/>
        <v>1</v>
      </c>
      <c r="P438" s="89" t="s">
        <v>39</v>
      </c>
      <c r="Q438" s="90">
        <f t="shared" si="322"/>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5"/>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1"/>
        <v>6.25E-2</v>
      </c>
      <c r="K439" s="183">
        <f>SUMIFS(Table1[Horas efetivas],Table1[Tabela],Plano_V3!E439,Table1[Campo],Plano_V3!F439)</f>
        <v>0.5</v>
      </c>
      <c r="L439" s="183">
        <f t="shared" si="312"/>
        <v>6.25E-2</v>
      </c>
      <c r="M439" s="177"/>
      <c r="N439" s="177">
        <f t="shared" si="313"/>
        <v>1</v>
      </c>
      <c r="O439" s="177">
        <f t="shared" si="314"/>
        <v>1</v>
      </c>
      <c r="P439" s="89" t="s">
        <v>39</v>
      </c>
      <c r="Q439" s="90">
        <f t="shared" si="322"/>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5"/>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1"/>
        <v>7.4999999999999997E-2</v>
      </c>
      <c r="K440" s="183">
        <f>SUMIFS(Table1[Horas efetivas],Table1[Tabela],Plano_V3!E440,Table1[Campo],Plano_V3!F440)</f>
        <v>0.6</v>
      </c>
      <c r="L440" s="183">
        <f t="shared" si="312"/>
        <v>7.4999999999999997E-2</v>
      </c>
      <c r="M440" s="177"/>
      <c r="N440" s="177">
        <f t="shared" si="313"/>
        <v>1</v>
      </c>
      <c r="O440" s="177">
        <f t="shared" si="314"/>
        <v>1</v>
      </c>
      <c r="P440" s="89" t="s">
        <v>39</v>
      </c>
      <c r="Q440" s="90">
        <f t="shared" si="322"/>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5"/>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1"/>
        <v>7.4999999999999997E-2</v>
      </c>
      <c r="K441" s="183">
        <f>SUMIFS(Table1[Horas efetivas],Table1[Tabela],Plano_V3!E441,Table1[Campo],Plano_V3!F441)</f>
        <v>0.6</v>
      </c>
      <c r="L441" s="183">
        <f t="shared" si="312"/>
        <v>7.4999999999999997E-2</v>
      </c>
      <c r="M441" s="177"/>
      <c r="N441" s="177">
        <f t="shared" si="313"/>
        <v>1</v>
      </c>
      <c r="O441" s="177">
        <f t="shared" si="314"/>
        <v>1</v>
      </c>
      <c r="P441" s="89" t="s">
        <v>39</v>
      </c>
      <c r="Q441" s="90">
        <f t="shared" si="322"/>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5"/>
        <v>modesg_inp_project_financecodigo_unidade</v>
      </c>
      <c r="B442" s="67"/>
      <c r="C442" s="68"/>
      <c r="D442" s="64" t="s">
        <v>40</v>
      </c>
      <c r="E442" s="66" t="s">
        <v>2063</v>
      </c>
      <c r="F442" s="64" t="s">
        <v>2064</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3">I442/8</f>
        <v>#N/A</v>
      </c>
      <c r="K442" s="183" t="e">
        <f>SUMIFS(Table1[Horas efetivas],Table1[Tabela],Plano_V3!E442,Table1[Campo],Plano_V3!F442)</f>
        <v>#N/A</v>
      </c>
      <c r="L442" s="183" t="e">
        <f t="shared" ref="L442:L450" si="324">K442/8</f>
        <v>#N/A</v>
      </c>
      <c r="M442" s="177"/>
      <c r="N442" s="177" t="e">
        <f t="shared" ref="N442:N450" si="325">L442/J442</f>
        <v>#N/A</v>
      </c>
      <c r="O442" s="177" t="e">
        <f t="shared" ref="O442:O450" si="326">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5"/>
        <v>modesg_inp_project_financenome_unidade</v>
      </c>
      <c r="B443" s="67"/>
      <c r="C443" s="68"/>
      <c r="D443" s="64" t="s">
        <v>40</v>
      </c>
      <c r="E443" s="66" t="s">
        <v>2063</v>
      </c>
      <c r="F443" s="64" t="s">
        <v>2065</v>
      </c>
      <c r="G443" s="64" t="str">
        <f>INDEX(Auxiliar!$B$16:$B$24,MATCH(Plano_V3!H443,Auxiliar!$C$16:$C$24,0),1)</f>
        <v>1. Concluído</v>
      </c>
      <c r="H443" s="64">
        <f>VLOOKUP(A443,'Aux - pivots1'!$A:$B,2,0)</f>
        <v>1</v>
      </c>
      <c r="I443" s="183" t="e">
        <f>SUMIFS(Table1[Estimação (horas)],Table1[Tabela],Plano_V3!E443,Table1[Campo],Plano_V3!F443)</f>
        <v>#N/A</v>
      </c>
      <c r="J443" s="183" t="e">
        <f t="shared" si="323"/>
        <v>#N/A</v>
      </c>
      <c r="K443" s="183" t="e">
        <f>SUMIFS(Table1[Horas efetivas],Table1[Tabela],Plano_V3!E443,Table1[Campo],Plano_V3!F443)</f>
        <v>#N/A</v>
      </c>
      <c r="L443" s="183" t="e">
        <f t="shared" si="324"/>
        <v>#N/A</v>
      </c>
      <c r="M443" s="177"/>
      <c r="N443" s="177" t="e">
        <f t="shared" si="325"/>
        <v>#N/A</v>
      </c>
      <c r="O443" s="177" t="e">
        <f t="shared" si="326"/>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5"/>
        <v>modesg_inp_project_financekgl</v>
      </c>
      <c r="B444" s="67"/>
      <c r="C444" s="68"/>
      <c r="D444" s="64" t="s">
        <v>40</v>
      </c>
      <c r="E444" s="66" t="s">
        <v>2063</v>
      </c>
      <c r="F444" s="64" t="s">
        <v>2066</v>
      </c>
      <c r="G444" s="64" t="str">
        <f>INDEX(Auxiliar!$B$16:$B$24,MATCH(Plano_V3!H444,Auxiliar!$C$16:$C$24,0),1)</f>
        <v>1. Concluído</v>
      </c>
      <c r="H444" s="64">
        <f>VLOOKUP(A444,'Aux - pivots1'!$A:$B,2,0)</f>
        <v>1</v>
      </c>
      <c r="I444" s="183" t="e">
        <f>SUMIFS(Table1[Estimação (horas)],Table1[Tabela],Plano_V3!E444,Table1[Campo],Plano_V3!F444)</f>
        <v>#N/A</v>
      </c>
      <c r="J444" s="183" t="e">
        <f t="shared" si="323"/>
        <v>#N/A</v>
      </c>
      <c r="K444" s="183" t="e">
        <f>SUMIFS(Table1[Horas efetivas],Table1[Tabela],Plano_V3!E444,Table1[Campo],Plano_V3!F444)</f>
        <v>#N/A</v>
      </c>
      <c r="L444" s="183" t="e">
        <f t="shared" si="324"/>
        <v>#N/A</v>
      </c>
      <c r="M444" s="177"/>
      <c r="N444" s="177" t="e">
        <f t="shared" si="325"/>
        <v>#N/A</v>
      </c>
      <c r="O444" s="177" t="e">
        <f t="shared" si="326"/>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5"/>
        <v>modesg_inp_project_financenome_legal_kgl</v>
      </c>
      <c r="B445" s="67"/>
      <c r="C445" s="68"/>
      <c r="D445" s="64" t="s">
        <v>40</v>
      </c>
      <c r="E445" s="66" t="s">
        <v>2063</v>
      </c>
      <c r="F445" s="64" t="s">
        <v>2067</v>
      </c>
      <c r="G445" s="64" t="str">
        <f>INDEX(Auxiliar!$B$16:$B$24,MATCH(Plano_V3!H445,Auxiliar!$C$16:$C$24,0),1)</f>
        <v>1. Concluído</v>
      </c>
      <c r="H445" s="64">
        <f>VLOOKUP(A445,'Aux - pivots1'!$A:$B,2,0)</f>
        <v>1</v>
      </c>
      <c r="I445" s="183" t="e">
        <f>SUMIFS(Table1[Estimação (horas)],Table1[Tabela],Plano_V3!E445,Table1[Campo],Plano_V3!F445)</f>
        <v>#N/A</v>
      </c>
      <c r="J445" s="183" t="e">
        <f t="shared" si="323"/>
        <v>#N/A</v>
      </c>
      <c r="K445" s="183" t="e">
        <f>SUMIFS(Table1[Horas efetivas],Table1[Tabela],Plano_V3!E445,Table1[Campo],Plano_V3!F445)</f>
        <v>#N/A</v>
      </c>
      <c r="L445" s="183" t="e">
        <f t="shared" si="324"/>
        <v>#N/A</v>
      </c>
      <c r="M445" s="177"/>
      <c r="N445" s="177" t="e">
        <f t="shared" si="325"/>
        <v>#N/A</v>
      </c>
      <c r="O445" s="177" t="e">
        <f t="shared" si="326"/>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5"/>
        <v>modesg_inp_project_financekgl_top_entidade_principal</v>
      </c>
      <c r="B446" s="67"/>
      <c r="C446" s="68"/>
      <c r="D446" s="64" t="s">
        <v>40</v>
      </c>
      <c r="E446" s="66" t="s">
        <v>2063</v>
      </c>
      <c r="F446" s="64" t="s">
        <v>2068</v>
      </c>
      <c r="G446" s="64" t="str">
        <f>INDEX(Auxiliar!$B$16:$B$24,MATCH(Plano_V3!H446,Auxiliar!$C$16:$C$24,0),1)</f>
        <v>1. Concluído</v>
      </c>
      <c r="H446" s="64">
        <f>VLOOKUP(A446,'Aux - pivots1'!$A:$B,2,0)</f>
        <v>1</v>
      </c>
      <c r="I446" s="183" t="e">
        <f>SUMIFS(Table1[Estimação (horas)],Table1[Tabela],Plano_V3!E446,Table1[Campo],Plano_V3!F446)</f>
        <v>#N/A</v>
      </c>
      <c r="J446" s="183" t="e">
        <f t="shared" si="323"/>
        <v>#N/A</v>
      </c>
      <c r="K446" s="183" t="e">
        <f>SUMIFS(Table1[Horas efetivas],Table1[Tabela],Plano_V3!E446,Table1[Campo],Plano_V3!F446)</f>
        <v>#N/A</v>
      </c>
      <c r="L446" s="183" t="e">
        <f t="shared" si="324"/>
        <v>#N/A</v>
      </c>
      <c r="M446" s="177"/>
      <c r="N446" s="177" t="e">
        <f t="shared" si="325"/>
        <v>#N/A</v>
      </c>
      <c r="O446" s="177" t="e">
        <f t="shared" si="326"/>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5"/>
        <v>modesg_inp_project_financekgl_entidade_principal</v>
      </c>
      <c r="B447" s="67"/>
      <c r="C447" s="68"/>
      <c r="D447" s="64" t="s">
        <v>40</v>
      </c>
      <c r="E447" s="66" t="s">
        <v>2063</v>
      </c>
      <c r="F447" s="64" t="s">
        <v>2069</v>
      </c>
      <c r="G447" s="64" t="str">
        <f>INDEX(Auxiliar!$B$16:$B$24,MATCH(Plano_V3!H447,Auxiliar!$C$16:$C$24,0),1)</f>
        <v>1. Concluído</v>
      </c>
      <c r="H447" s="64">
        <f>VLOOKUP(A447,'Aux - pivots1'!$A:$B,2,0)</f>
        <v>1</v>
      </c>
      <c r="I447" s="183" t="e">
        <f>SUMIFS(Table1[Estimação (horas)],Table1[Tabela],Plano_V3!E447,Table1[Campo],Plano_V3!F447)</f>
        <v>#N/A</v>
      </c>
      <c r="J447" s="183" t="e">
        <f t="shared" si="323"/>
        <v>#N/A</v>
      </c>
      <c r="K447" s="183" t="e">
        <f>SUMIFS(Table1[Horas efetivas],Table1[Tabela],Plano_V3!E447,Table1[Campo],Plano_V3!F447)</f>
        <v>#N/A</v>
      </c>
      <c r="L447" s="183" t="e">
        <f t="shared" si="324"/>
        <v>#N/A</v>
      </c>
      <c r="M447" s="177"/>
      <c r="N447" s="177" t="e">
        <f t="shared" si="325"/>
        <v>#N/A</v>
      </c>
      <c r="O447" s="177" t="e">
        <f t="shared" si="326"/>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5"/>
        <v>modesg_inp_project_financenome_top_entidade_principal</v>
      </c>
      <c r="B448" s="67"/>
      <c r="C448" s="68"/>
      <c r="D448" s="64" t="s">
        <v>40</v>
      </c>
      <c r="E448" s="66" t="s">
        <v>2063</v>
      </c>
      <c r="F448" s="64" t="s">
        <v>2070</v>
      </c>
      <c r="G448" s="64" t="str">
        <f>INDEX(Auxiliar!$B$16:$B$24,MATCH(Plano_V3!H448,Auxiliar!$C$16:$C$24,0),1)</f>
        <v>1. Concluído</v>
      </c>
      <c r="H448" s="64">
        <f>VLOOKUP(A448,'Aux - pivots1'!$A:$B,2,0)</f>
        <v>1</v>
      </c>
      <c r="I448" s="183" t="e">
        <f>SUMIFS(Table1[Estimação (horas)],Table1[Tabela],Plano_V3!E448,Table1[Campo],Plano_V3!F448)</f>
        <v>#N/A</v>
      </c>
      <c r="J448" s="183" t="e">
        <f t="shared" si="323"/>
        <v>#N/A</v>
      </c>
      <c r="K448" s="183" t="e">
        <f>SUMIFS(Table1[Horas efetivas],Table1[Tabela],Plano_V3!E448,Table1[Campo],Plano_V3!F448)</f>
        <v>#N/A</v>
      </c>
      <c r="L448" s="183" t="e">
        <f t="shared" si="324"/>
        <v>#N/A</v>
      </c>
      <c r="M448" s="177"/>
      <c r="N448" s="177" t="e">
        <f t="shared" si="325"/>
        <v>#N/A</v>
      </c>
      <c r="O448" s="177" t="e">
        <f t="shared" si="326"/>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5"/>
        <v>modesg_inp_project_financecodigo_unidade_operativa</v>
      </c>
      <c r="B449" s="67"/>
      <c r="C449" s="68"/>
      <c r="D449" s="64" t="s">
        <v>40</v>
      </c>
      <c r="E449" s="66" t="s">
        <v>2063</v>
      </c>
      <c r="F449" s="64" t="s">
        <v>2071</v>
      </c>
      <c r="G449" s="64" t="str">
        <f>INDEX(Auxiliar!$B$16:$B$24,MATCH(Plano_V3!H449,Auxiliar!$C$16:$C$24,0),1)</f>
        <v>1. Concluído</v>
      </c>
      <c r="H449" s="64">
        <f>VLOOKUP(A449,'Aux - pivots1'!$A:$B,2,0)</f>
        <v>1</v>
      </c>
      <c r="I449" s="183" t="e">
        <f>SUMIFS(Table1[Estimação (horas)],Table1[Tabela],Plano_V3!E449,Table1[Campo],Plano_V3!F449)</f>
        <v>#N/A</v>
      </c>
      <c r="J449" s="183" t="e">
        <f t="shared" si="323"/>
        <v>#N/A</v>
      </c>
      <c r="K449" s="183" t="e">
        <f>SUMIFS(Table1[Horas efetivas],Table1[Tabela],Plano_V3!E449,Table1[Campo],Plano_V3!F449)</f>
        <v>#N/A</v>
      </c>
      <c r="L449" s="183" t="e">
        <f t="shared" si="324"/>
        <v>#N/A</v>
      </c>
      <c r="M449" s="177"/>
      <c r="N449" s="177" t="e">
        <f t="shared" si="325"/>
        <v>#N/A</v>
      </c>
      <c r="O449" s="177" t="e">
        <f t="shared" si="326"/>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5"/>
        <v>modesg_inp_project_financenome_entidade_operativa</v>
      </c>
      <c r="B450" s="67"/>
      <c r="C450" s="68"/>
      <c r="D450" s="64" t="s">
        <v>40</v>
      </c>
      <c r="E450" s="66" t="s">
        <v>2063</v>
      </c>
      <c r="F450" s="64" t="s">
        <v>2072</v>
      </c>
      <c r="G450" s="64" t="str">
        <f>INDEX(Auxiliar!$B$16:$B$24,MATCH(Plano_V3!H450,Auxiliar!$C$16:$C$24,0),1)</f>
        <v>1. Concluído</v>
      </c>
      <c r="H450" s="64">
        <f>VLOOKUP(A450,'Aux - pivots1'!$A:$B,2,0)</f>
        <v>1</v>
      </c>
      <c r="I450" s="183" t="e">
        <f>SUMIFS(Table1[Estimação (horas)],Table1[Tabela],Plano_V3!E450,Table1[Campo],Plano_V3!F450)</f>
        <v>#N/A</v>
      </c>
      <c r="J450" s="183" t="e">
        <f t="shared" si="323"/>
        <v>#N/A</v>
      </c>
      <c r="K450" s="183">
        <f>SUMIFS(Table1[Horas efetivas],Table1[Tabela],Plano_V3!E450,Table1[Campo],Plano_V3!F450)</f>
        <v>0</v>
      </c>
      <c r="L450" s="183">
        <f t="shared" si="324"/>
        <v>0</v>
      </c>
      <c r="M450" s="177"/>
      <c r="N450" s="177" t="e">
        <f t="shared" si="325"/>
        <v>#N/A</v>
      </c>
      <c r="O450" s="177" t="e">
        <f t="shared" si="326"/>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5"/>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4"/>
        <v>0.25</v>
      </c>
      <c r="P451" s="87"/>
      <c r="Q451" s="90">
        <f t="shared" si="322"/>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27">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4"/>
        <v>#N/A</v>
      </c>
      <c r="P452" s="188" t="s">
        <v>1844</v>
      </c>
      <c r="Q452" s="90" t="e">
        <f t="shared" si="322"/>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27"/>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28">I453/8</f>
        <v>1</v>
      </c>
      <c r="K453" s="183">
        <f>SUMIFS(Table1[Horas efetivas],Table1[Tabela],Plano_V3!E453,Table1[Campo],Plano_V3!F453)</f>
        <v>8</v>
      </c>
      <c r="L453" s="183">
        <f t="shared" ref="L453:L538" si="329">K453/8</f>
        <v>1</v>
      </c>
      <c r="M453" s="177"/>
      <c r="N453" s="177">
        <f t="shared" ref="N453:N538" si="330">L453/J453</f>
        <v>1</v>
      </c>
      <c r="O453" s="177">
        <f t="shared" si="314"/>
        <v>1</v>
      </c>
      <c r="P453" s="87" t="s">
        <v>312</v>
      </c>
      <c r="Q453" s="90">
        <f t="shared" si="322"/>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27"/>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28"/>
        <v>0.51249999999999996</v>
      </c>
      <c r="K454" s="183">
        <f>SUMIFS(Table1[Horas efetivas],Table1[Tabela],Plano_V3!E454,Table1[Campo],Plano_V3!F454)</f>
        <v>4.0999999999999996</v>
      </c>
      <c r="L454" s="183">
        <f t="shared" si="329"/>
        <v>0.51249999999999996</v>
      </c>
      <c r="M454" s="177"/>
      <c r="N454" s="177">
        <f t="shared" si="330"/>
        <v>1</v>
      </c>
      <c r="O454" s="177">
        <f t="shared" si="314"/>
        <v>1</v>
      </c>
      <c r="P454" s="87" t="s">
        <v>312</v>
      </c>
      <c r="Q454" s="90">
        <f t="shared" si="322"/>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27"/>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28"/>
        <v>0.51249999999999996</v>
      </c>
      <c r="K455" s="183">
        <f>SUMIFS(Table1[Horas efetivas],Table1[Tabela],Plano_V3!E455,Table1[Campo],Plano_V3!F455)</f>
        <v>4.0999999999999996</v>
      </c>
      <c r="L455" s="183">
        <f t="shared" si="329"/>
        <v>0.51249999999999996</v>
      </c>
      <c r="M455" s="177"/>
      <c r="N455" s="177">
        <f t="shared" si="330"/>
        <v>1</v>
      </c>
      <c r="O455" s="177">
        <f t="shared" si="314"/>
        <v>1</v>
      </c>
      <c r="P455" s="87" t="s">
        <v>312</v>
      </c>
      <c r="Q455" s="90">
        <f t="shared" si="322"/>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27"/>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28"/>
        <v>0.51249999999999996</v>
      </c>
      <c r="K456" s="183">
        <f>SUMIFS(Table1[Horas efetivas],Table1[Tabela],Plano_V3!E456,Table1[Campo],Plano_V3!F456)</f>
        <v>4.0999999999999996</v>
      </c>
      <c r="L456" s="183">
        <f t="shared" si="329"/>
        <v>0.51249999999999996</v>
      </c>
      <c r="M456" s="177"/>
      <c r="N456" s="177">
        <f t="shared" si="330"/>
        <v>1</v>
      </c>
      <c r="O456" s="177">
        <f t="shared" si="314"/>
        <v>1</v>
      </c>
      <c r="P456" s="87" t="s">
        <v>312</v>
      </c>
      <c r="Q456" s="90">
        <f t="shared" si="322"/>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27"/>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28"/>
        <v>0.51249999999999996</v>
      </c>
      <c r="K457" s="183">
        <f>SUMIFS(Table1[Horas efetivas],Table1[Tabela],Plano_V3!E457,Table1[Campo],Plano_V3!F457)</f>
        <v>4.0999999999999996</v>
      </c>
      <c r="L457" s="183">
        <f t="shared" si="329"/>
        <v>0.51249999999999996</v>
      </c>
      <c r="M457" s="177"/>
      <c r="N457" s="177">
        <f t="shared" si="330"/>
        <v>1</v>
      </c>
      <c r="O457" s="177">
        <f t="shared" si="314"/>
        <v>1</v>
      </c>
      <c r="P457" s="87" t="s">
        <v>312</v>
      </c>
      <c r="Q457" s="90">
        <f t="shared" si="322"/>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27"/>
        <v>modesg_out_bens_imoveisflg_rsc_fsc_agd</v>
      </c>
      <c r="B458" s="67" t="s">
        <v>26</v>
      </c>
      <c r="C458" s="68" t="s">
        <v>310</v>
      </c>
      <c r="D458" s="64" t="s">
        <v>40</v>
      </c>
      <c r="E458" s="66" t="s">
        <v>311</v>
      </c>
      <c r="F458" s="64" t="s">
        <v>282</v>
      </c>
      <c r="G458" s="64" t="str">
        <f>INDEX(Auxiliar!$B$16:$B$24,MATCH(Plano_V3!H458,Auxiliar!$C$16:$C$24,0),1)</f>
        <v>2.1 Em Teste</v>
      </c>
      <c r="H458" s="64">
        <f>VLOOKUP(A458,'Aux - pivots1'!$A:$B,2,0)</f>
        <v>2</v>
      </c>
      <c r="I458" s="183">
        <f>SUMIFS(Table1[Estimação (horas)],Table1[Tabela],Plano_V3!E458,Table1[Campo],Plano_V3!F458)</f>
        <v>16.100000000000001</v>
      </c>
      <c r="J458" s="183">
        <f t="shared" si="328"/>
        <v>2.0125000000000002</v>
      </c>
      <c r="K458" s="183">
        <f>SUMIFS(Table1[Horas efetivas],Table1[Tabela],Plano_V3!E458,Table1[Campo],Plano_V3!F458)</f>
        <v>8.0500000000000007</v>
      </c>
      <c r="L458" s="183">
        <f t="shared" si="329"/>
        <v>1.0062500000000001</v>
      </c>
      <c r="M458" s="177"/>
      <c r="N458" s="177">
        <f t="shared" si="330"/>
        <v>0.5</v>
      </c>
      <c r="O458" s="177">
        <f t="shared" si="314"/>
        <v>0.5</v>
      </c>
      <c r="P458" s="87" t="s">
        <v>312</v>
      </c>
      <c r="Q458" s="90">
        <f t="shared" si="322"/>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27"/>
        <v>modesg_out_bens_imoveisflg_rsc_fsc_crnc</v>
      </c>
      <c r="B459" s="67" t="s">
        <v>26</v>
      </c>
      <c r="C459" s="68" t="s">
        <v>310</v>
      </c>
      <c r="D459" s="64" t="s">
        <v>40</v>
      </c>
      <c r="E459" s="66" t="s">
        <v>311</v>
      </c>
      <c r="F459" s="64" t="s">
        <v>283</v>
      </c>
      <c r="G459" s="64" t="str">
        <f>INDEX(Auxiliar!$B$16:$B$24,MATCH(Plano_V3!H459,Auxiliar!$C$16:$C$24,0),1)</f>
        <v>2.1 Em Teste</v>
      </c>
      <c r="H459" s="64">
        <f>VLOOKUP(A459,'Aux - pivots1'!$A:$B,2,0)</f>
        <v>2</v>
      </c>
      <c r="I459" s="183">
        <f>SUMIFS(Table1[Estimação (horas)],Table1[Tabela],Plano_V3!E459,Table1[Campo],Plano_V3!F459)</f>
        <v>16.100000000000001</v>
      </c>
      <c r="J459" s="183">
        <f t="shared" si="328"/>
        <v>2.0125000000000002</v>
      </c>
      <c r="K459" s="183">
        <f>SUMIFS(Table1[Horas efetivas],Table1[Tabela],Plano_V3!E459,Table1[Campo],Plano_V3!F459)</f>
        <v>8.0500000000000007</v>
      </c>
      <c r="L459" s="183">
        <f t="shared" si="329"/>
        <v>1.0062500000000001</v>
      </c>
      <c r="M459" s="177"/>
      <c r="N459" s="177">
        <f t="shared" si="330"/>
        <v>0.5</v>
      </c>
      <c r="O459" s="177">
        <f t="shared" si="314"/>
        <v>0.5</v>
      </c>
      <c r="P459" s="87" t="s">
        <v>312</v>
      </c>
      <c r="Q459" s="90">
        <f t="shared" si="322"/>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27"/>
        <v>modesg_out_bens_imoveisorigem_flg_rsc_fsc_agd</v>
      </c>
      <c r="B460" s="67" t="s">
        <v>26</v>
      </c>
      <c r="C460" s="68" t="s">
        <v>310</v>
      </c>
      <c r="D460" s="64" t="s">
        <v>40</v>
      </c>
      <c r="E460" s="66" t="s">
        <v>311</v>
      </c>
      <c r="F460" s="64" t="s">
        <v>317</v>
      </c>
      <c r="G460" s="64" t="str">
        <f>INDEX(Auxiliar!$B$16:$B$24,MATCH(Plano_V3!H460,Auxiliar!$C$16:$C$24,0),1)</f>
        <v>2.1 Em Teste</v>
      </c>
      <c r="H460" s="64">
        <f>VLOOKUP(A460,'Aux - pivots1'!$A:$B,2,0)</f>
        <v>2</v>
      </c>
      <c r="I460" s="183">
        <f>SUMIFS(Table1[Estimação (horas)],Table1[Tabela],Plano_V3!E460,Table1[Campo],Plano_V3!F460)</f>
        <v>4.0999999999999996</v>
      </c>
      <c r="J460" s="183">
        <f t="shared" si="328"/>
        <v>0.51249999999999996</v>
      </c>
      <c r="K460" s="183">
        <f>SUMIFS(Table1[Horas efetivas],Table1[Tabela],Plano_V3!E460,Table1[Campo],Plano_V3!F460)</f>
        <v>2.0499999999999998</v>
      </c>
      <c r="L460" s="183">
        <f t="shared" si="329"/>
        <v>0.25624999999999998</v>
      </c>
      <c r="M460" s="177"/>
      <c r="N460" s="177">
        <f t="shared" si="330"/>
        <v>0.5</v>
      </c>
      <c r="O460" s="177">
        <f t="shared" si="314"/>
        <v>0.5</v>
      </c>
      <c r="P460" s="87" t="s">
        <v>312</v>
      </c>
      <c r="Q460" s="90">
        <f t="shared" si="322"/>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27"/>
        <v>modesg_out_bens_imoveisorigem_flg_rsc_fsc_crnc</v>
      </c>
      <c r="B461" s="67" t="s">
        <v>26</v>
      </c>
      <c r="C461" s="68" t="s">
        <v>310</v>
      </c>
      <c r="D461" s="64" t="s">
        <v>40</v>
      </c>
      <c r="E461" s="66" t="s">
        <v>311</v>
      </c>
      <c r="F461" s="64" t="s">
        <v>318</v>
      </c>
      <c r="G461" s="64" t="str">
        <f>INDEX(Auxiliar!$B$16:$B$24,MATCH(Plano_V3!H461,Auxiliar!$C$16:$C$24,0),1)</f>
        <v>2.1 Em Teste</v>
      </c>
      <c r="H461" s="64">
        <f>VLOOKUP(A461,'Aux - pivots1'!$A:$B,2,0)</f>
        <v>2</v>
      </c>
      <c r="I461" s="183">
        <f>SUMIFS(Table1[Estimação (horas)],Table1[Tabela],Plano_V3!E461,Table1[Campo],Plano_V3!F461)</f>
        <v>4.0999999999999996</v>
      </c>
      <c r="J461" s="183">
        <f t="shared" si="328"/>
        <v>0.51249999999999996</v>
      </c>
      <c r="K461" s="183">
        <f>SUMIFS(Table1[Horas efetivas],Table1[Tabela],Plano_V3!E461,Table1[Campo],Plano_V3!F461)</f>
        <v>2.0499999999999998</v>
      </c>
      <c r="L461" s="183">
        <f t="shared" si="329"/>
        <v>0.25624999999999998</v>
      </c>
      <c r="M461" s="177"/>
      <c r="N461" s="177">
        <f t="shared" si="330"/>
        <v>0.5</v>
      </c>
      <c r="O461" s="177">
        <f t="shared" si="314"/>
        <v>0.5</v>
      </c>
      <c r="P461" s="87" t="s">
        <v>312</v>
      </c>
      <c r="Q461" s="90">
        <f t="shared" si="322"/>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27"/>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28"/>
        <v>0.51249999999999996</v>
      </c>
      <c r="K462" s="183">
        <f>SUMIFS(Table1[Horas efetivas],Table1[Tabela],Plano_V3!E462,Table1[Campo],Plano_V3!F462)</f>
        <v>4.0999999999999996</v>
      </c>
      <c r="L462" s="183">
        <f t="shared" si="329"/>
        <v>0.51249999999999996</v>
      </c>
      <c r="M462" s="177"/>
      <c r="N462" s="177">
        <f t="shared" si="330"/>
        <v>1</v>
      </c>
      <c r="O462" s="177">
        <f t="shared" si="314"/>
        <v>1</v>
      </c>
      <c r="P462" s="87" t="s">
        <v>312</v>
      </c>
      <c r="Q462" s="90">
        <f t="shared" si="322"/>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27"/>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28"/>
        <v>0.51249999999999996</v>
      </c>
      <c r="K463" s="183">
        <f>SUMIFS(Table1[Horas efetivas],Table1[Tabela],Plano_V3!E463,Table1[Campo],Plano_V3!F463)</f>
        <v>4.0999999999999996</v>
      </c>
      <c r="L463" s="183">
        <f t="shared" si="329"/>
        <v>0.51249999999999996</v>
      </c>
      <c r="M463" s="177"/>
      <c r="N463" s="177">
        <f t="shared" si="330"/>
        <v>1</v>
      </c>
      <c r="O463" s="177">
        <f t="shared" si="314"/>
        <v>1</v>
      </c>
      <c r="P463" s="87" t="s">
        <v>312</v>
      </c>
      <c r="Q463" s="90">
        <f t="shared" si="322"/>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27"/>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28"/>
        <v>0.51249999999999996</v>
      </c>
      <c r="K464" s="183">
        <f>SUMIFS(Table1[Horas efetivas],Table1[Tabela],Plano_V3!E464,Table1[Campo],Plano_V3!F464)</f>
        <v>4.0999999999999996</v>
      </c>
      <c r="L464" s="183">
        <f t="shared" si="329"/>
        <v>0.51249999999999996</v>
      </c>
      <c r="M464" s="177"/>
      <c r="N464" s="177">
        <f t="shared" si="330"/>
        <v>1</v>
      </c>
      <c r="O464" s="177">
        <f t="shared" si="314"/>
        <v>1</v>
      </c>
      <c r="P464" s="87" t="s">
        <v>312</v>
      </c>
      <c r="Q464" s="90">
        <f t="shared" si="322"/>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27"/>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28"/>
        <v>0.51249999999999996</v>
      </c>
      <c r="K465" s="183">
        <f>SUMIFS(Table1[Horas efetivas],Table1[Tabela],Plano_V3!E465,Table1[Campo],Plano_V3!F465)</f>
        <v>4.0999999999999996</v>
      </c>
      <c r="L465" s="183">
        <f t="shared" si="329"/>
        <v>0.51249999999999996</v>
      </c>
      <c r="M465" s="177"/>
      <c r="N465" s="177">
        <f t="shared" si="330"/>
        <v>1</v>
      </c>
      <c r="O465" s="177">
        <f t="shared" si="314"/>
        <v>1</v>
      </c>
      <c r="P465" s="87" t="s">
        <v>312</v>
      </c>
      <c r="Q465" s="90">
        <f t="shared" si="322"/>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27"/>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28"/>
        <v>1.0125</v>
      </c>
      <c r="K466" s="183">
        <f>SUMIFS(Table1[Horas efetivas],Table1[Tabela],Plano_V3!E466,Table1[Campo],Plano_V3!F466)</f>
        <v>8.1</v>
      </c>
      <c r="L466" s="183">
        <f t="shared" si="329"/>
        <v>1.0125</v>
      </c>
      <c r="M466" s="177"/>
      <c r="N466" s="177">
        <f t="shared" si="330"/>
        <v>1</v>
      </c>
      <c r="O466" s="177">
        <f t="shared" si="314"/>
        <v>1</v>
      </c>
      <c r="P466" s="87" t="s">
        <v>312</v>
      </c>
      <c r="Q466" s="90">
        <f t="shared" si="322"/>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27"/>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28"/>
        <v>1.0125</v>
      </c>
      <c r="K467" s="183">
        <f>SUMIFS(Table1[Horas efetivas],Table1[Tabela],Plano_V3!E467,Table1[Campo],Plano_V3!F467)</f>
        <v>8.1</v>
      </c>
      <c r="L467" s="183">
        <f t="shared" si="329"/>
        <v>1.0125</v>
      </c>
      <c r="M467" s="177"/>
      <c r="N467" s="177">
        <f t="shared" si="330"/>
        <v>1</v>
      </c>
      <c r="O467" s="177">
        <f t="shared" si="314"/>
        <v>1</v>
      </c>
      <c r="P467" s="87" t="s">
        <v>312</v>
      </c>
      <c r="Q467" s="90">
        <f t="shared" si="322"/>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27"/>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28"/>
        <v>0.51249999999999996</v>
      </c>
      <c r="K468" s="183">
        <f>SUMIFS(Table1[Horas efetivas],Table1[Tabela],Plano_V3!E468,Table1[Campo],Plano_V3!F468)</f>
        <v>4.0999999999999996</v>
      </c>
      <c r="L468" s="183">
        <f t="shared" si="329"/>
        <v>0.51249999999999996</v>
      </c>
      <c r="M468" s="177"/>
      <c r="N468" s="177">
        <f t="shared" si="330"/>
        <v>1</v>
      </c>
      <c r="O468" s="177">
        <f t="shared" si="314"/>
        <v>1</v>
      </c>
      <c r="P468" s="87" t="s">
        <v>312</v>
      </c>
      <c r="Q468" s="90">
        <f t="shared" si="322"/>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27"/>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28"/>
        <v>0.51249999999999996</v>
      </c>
      <c r="K469" s="183">
        <f>SUMIFS(Table1[Horas efetivas],Table1[Tabela],Plano_V3!E469,Table1[Campo],Plano_V3!F469)</f>
        <v>4.0999999999999996</v>
      </c>
      <c r="L469" s="183">
        <f t="shared" si="329"/>
        <v>0.51249999999999996</v>
      </c>
      <c r="M469" s="177"/>
      <c r="N469" s="177">
        <f t="shared" si="330"/>
        <v>1</v>
      </c>
      <c r="O469" s="177">
        <f t="shared" si="314"/>
        <v>1</v>
      </c>
      <c r="P469" s="87" t="s">
        <v>312</v>
      </c>
      <c r="Q469" s="90">
        <f t="shared" si="322"/>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27"/>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28"/>
        <v>0.51249999999999996</v>
      </c>
      <c r="K470" s="183">
        <f>SUMIFS(Table1[Horas efetivas],Table1[Tabela],Plano_V3!E470,Table1[Campo],Plano_V3!F470)</f>
        <v>4.0999999999999996</v>
      </c>
      <c r="L470" s="183">
        <f t="shared" si="329"/>
        <v>0.51249999999999996</v>
      </c>
      <c r="M470" s="177"/>
      <c r="N470" s="177">
        <f t="shared" si="330"/>
        <v>1</v>
      </c>
      <c r="O470" s="177">
        <f t="shared" si="314"/>
        <v>1</v>
      </c>
      <c r="P470" s="87" t="s">
        <v>312</v>
      </c>
      <c r="Q470" s="90">
        <f t="shared" si="322"/>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27"/>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28"/>
        <v>0.51249999999999996</v>
      </c>
      <c r="K471" s="183">
        <f>SUMIFS(Table1[Horas efetivas],Table1[Tabela],Plano_V3!E471,Table1[Campo],Plano_V3!F471)</f>
        <v>4.0999999999999996</v>
      </c>
      <c r="L471" s="183">
        <f t="shared" si="329"/>
        <v>0.51249999999999996</v>
      </c>
      <c r="M471" s="177"/>
      <c r="N471" s="177">
        <f t="shared" si="330"/>
        <v>1</v>
      </c>
      <c r="O471" s="177">
        <f t="shared" si="314"/>
        <v>1</v>
      </c>
      <c r="P471" s="87" t="s">
        <v>312</v>
      </c>
      <c r="Q471" s="90">
        <f t="shared" si="322"/>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27"/>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28"/>
        <v>1</v>
      </c>
      <c r="K472" s="183">
        <f>SUMIFS(Table1[Horas efetivas],Table1[Tabela],Plano_V3!E472,Table1[Campo],Plano_V3!F472)</f>
        <v>8</v>
      </c>
      <c r="L472" s="183">
        <f t="shared" si="329"/>
        <v>1</v>
      </c>
      <c r="M472" s="177"/>
      <c r="N472" s="177">
        <f t="shared" si="330"/>
        <v>1</v>
      </c>
      <c r="O472" s="177">
        <f t="shared" si="314"/>
        <v>1</v>
      </c>
      <c r="P472" s="87" t="s">
        <v>326</v>
      </c>
      <c r="Q472" s="90">
        <f t="shared" si="322"/>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27"/>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28"/>
        <v>2.0125000000000002</v>
      </c>
      <c r="K473" s="183">
        <f>SUMIFS(Table1[Horas efetivas],Table1[Tabela],Plano_V3!E473,Table1[Campo],Plano_V3!F473)</f>
        <v>16.100000000000001</v>
      </c>
      <c r="L473" s="183">
        <f t="shared" si="329"/>
        <v>2.0125000000000002</v>
      </c>
      <c r="M473" s="177"/>
      <c r="N473" s="177">
        <f t="shared" si="330"/>
        <v>1</v>
      </c>
      <c r="O473" s="177">
        <f t="shared" si="314"/>
        <v>1</v>
      </c>
      <c r="P473" s="87" t="s">
        <v>326</v>
      </c>
      <c r="Q473" s="90">
        <f t="shared" si="322"/>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27"/>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28"/>
        <v>2.0125000000000002</v>
      </c>
      <c r="K474" s="183">
        <f>SUMIFS(Table1[Horas efetivas],Table1[Tabela],Plano_V3!E474,Table1[Campo],Plano_V3!F474)</f>
        <v>16.100000000000001</v>
      </c>
      <c r="L474" s="183">
        <f t="shared" si="329"/>
        <v>2.0125000000000002</v>
      </c>
      <c r="M474" s="177"/>
      <c r="N474" s="177">
        <f t="shared" si="330"/>
        <v>1</v>
      </c>
      <c r="O474" s="177">
        <f t="shared" si="314"/>
        <v>1</v>
      </c>
      <c r="P474" s="87" t="s">
        <v>326</v>
      </c>
      <c r="Q474" s="90">
        <f t="shared" si="322"/>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27"/>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28"/>
        <v>2.0125000000000002</v>
      </c>
      <c r="K475" s="183">
        <f>SUMIFS(Table1[Horas efetivas],Table1[Tabela],Plano_V3!E475,Table1[Campo],Plano_V3!F475)</f>
        <v>16.100000000000001</v>
      </c>
      <c r="L475" s="183">
        <f t="shared" si="329"/>
        <v>2.0125000000000002</v>
      </c>
      <c r="M475" s="177"/>
      <c r="N475" s="177">
        <f t="shared" si="330"/>
        <v>1</v>
      </c>
      <c r="O475" s="177">
        <f t="shared" si="314"/>
        <v>1</v>
      </c>
      <c r="P475" s="87" t="s">
        <v>326</v>
      </c>
      <c r="Q475" s="90">
        <f t="shared" si="322"/>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27"/>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28"/>
        <v>2.0125000000000002</v>
      </c>
      <c r="K476" s="183">
        <f>SUMIFS(Table1[Horas efetivas],Table1[Tabela],Plano_V3!E476,Table1[Campo],Plano_V3!F476)</f>
        <v>16.100000000000001</v>
      </c>
      <c r="L476" s="183">
        <f t="shared" si="329"/>
        <v>2.0125000000000002</v>
      </c>
      <c r="M476" s="177"/>
      <c r="N476" s="177">
        <f t="shared" si="330"/>
        <v>1</v>
      </c>
      <c r="O476" s="177">
        <f t="shared" si="314"/>
        <v>1</v>
      </c>
      <c r="P476" s="87" t="s">
        <v>326</v>
      </c>
      <c r="Q476" s="90">
        <f t="shared" si="322"/>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27"/>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28"/>
        <v>2.0125000000000002</v>
      </c>
      <c r="K477" s="183">
        <f>SUMIFS(Table1[Horas efetivas],Table1[Tabela],Plano_V3!E477,Table1[Campo],Plano_V3!F477)</f>
        <v>16.100000000000001</v>
      </c>
      <c r="L477" s="183">
        <f t="shared" si="329"/>
        <v>2.0125000000000002</v>
      </c>
      <c r="M477" s="177"/>
      <c r="N477" s="177">
        <f t="shared" si="330"/>
        <v>1</v>
      </c>
      <c r="O477" s="177">
        <f t="shared" si="314"/>
        <v>1</v>
      </c>
      <c r="P477" s="87" t="s">
        <v>326</v>
      </c>
      <c r="Q477" s="90">
        <f t="shared" si="322"/>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27"/>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28"/>
        <v>2.0125000000000002</v>
      </c>
      <c r="K478" s="183">
        <f>SUMIFS(Table1[Horas efetivas],Table1[Tabela],Plano_V3!E478,Table1[Campo],Plano_V3!F478)</f>
        <v>16.100000000000001</v>
      </c>
      <c r="L478" s="183">
        <f t="shared" si="329"/>
        <v>2.0125000000000002</v>
      </c>
      <c r="M478" s="177"/>
      <c r="N478" s="177">
        <f t="shared" si="330"/>
        <v>1</v>
      </c>
      <c r="O478" s="177">
        <f t="shared" si="314"/>
        <v>1</v>
      </c>
      <c r="P478" s="87" t="s">
        <v>326</v>
      </c>
      <c r="Q478" s="90">
        <f t="shared" si="322"/>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27"/>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28"/>
        <v>2.0125000000000002</v>
      </c>
      <c r="K479" s="183">
        <f>SUMIFS(Table1[Horas efetivas],Table1[Tabela],Plano_V3!E479,Table1[Campo],Plano_V3!F479)</f>
        <v>16.100000000000001</v>
      </c>
      <c r="L479" s="183">
        <f t="shared" si="329"/>
        <v>2.0125000000000002</v>
      </c>
      <c r="M479" s="177"/>
      <c r="N479" s="177">
        <f t="shared" si="330"/>
        <v>1</v>
      </c>
      <c r="O479" s="177">
        <f t="shared" si="314"/>
        <v>1</v>
      </c>
      <c r="P479" s="87" t="s">
        <v>326</v>
      </c>
      <c r="Q479" s="90">
        <f t="shared" si="322"/>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27"/>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28"/>
        <v>2.0125000000000002</v>
      </c>
      <c r="K480" s="183">
        <f>SUMIFS(Table1[Horas efetivas],Table1[Tabela],Plano_V3!E480,Table1[Campo],Plano_V3!F480)</f>
        <v>16.100000000000001</v>
      </c>
      <c r="L480" s="183">
        <f t="shared" si="329"/>
        <v>2.0125000000000002</v>
      </c>
      <c r="M480" s="177"/>
      <c r="N480" s="177">
        <f t="shared" si="330"/>
        <v>1</v>
      </c>
      <c r="O480" s="177">
        <f t="shared" si="314"/>
        <v>1</v>
      </c>
      <c r="P480" s="87" t="s">
        <v>326</v>
      </c>
      <c r="Q480" s="90">
        <f t="shared" si="322"/>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27"/>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28"/>
        <v>2.0125000000000002</v>
      </c>
      <c r="K481" s="183">
        <f>SUMIFS(Table1[Horas efetivas],Table1[Tabela],Plano_V3!E481,Table1[Campo],Plano_V3!F481)</f>
        <v>16.100000000000001</v>
      </c>
      <c r="L481" s="183">
        <f t="shared" si="329"/>
        <v>2.0125000000000002</v>
      </c>
      <c r="M481" s="177"/>
      <c r="N481" s="177">
        <f t="shared" si="330"/>
        <v>1</v>
      </c>
      <c r="O481" s="177">
        <f t="shared" si="314"/>
        <v>1</v>
      </c>
      <c r="P481" s="87" t="s">
        <v>326</v>
      </c>
      <c r="Q481" s="90">
        <f t="shared" si="322"/>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27"/>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28"/>
        <v>2.0125000000000002</v>
      </c>
      <c r="K482" s="183">
        <f>SUMIFS(Table1[Horas efetivas],Table1[Tabela],Plano_V3!E482,Table1[Campo],Plano_V3!F482)</f>
        <v>16.100000000000001</v>
      </c>
      <c r="L482" s="183">
        <f t="shared" si="329"/>
        <v>2.0125000000000002</v>
      </c>
      <c r="M482" s="177"/>
      <c r="N482" s="177">
        <f t="shared" si="330"/>
        <v>1</v>
      </c>
      <c r="O482" s="177">
        <f t="shared" si="314"/>
        <v>1</v>
      </c>
      <c r="P482" s="87" t="s">
        <v>326</v>
      </c>
      <c r="Q482" s="90">
        <f t="shared" si="322"/>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27"/>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28"/>
        <v>2.0125000000000002</v>
      </c>
      <c r="K483" s="183">
        <f>SUMIFS(Table1[Horas efetivas],Table1[Tabela],Plano_V3!E483,Table1[Campo],Plano_V3!F483)</f>
        <v>16.100000000000001</v>
      </c>
      <c r="L483" s="183">
        <f t="shared" si="329"/>
        <v>2.0125000000000002</v>
      </c>
      <c r="M483" s="177"/>
      <c r="N483" s="177">
        <f t="shared" si="330"/>
        <v>1</v>
      </c>
      <c r="O483" s="177">
        <f t="shared" si="314"/>
        <v>1</v>
      </c>
      <c r="P483" s="87" t="s">
        <v>326</v>
      </c>
      <c r="Q483" s="90">
        <f t="shared" si="322"/>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27"/>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28"/>
        <v>2.0125000000000002</v>
      </c>
      <c r="K484" s="183">
        <f>SUMIFS(Table1[Horas efetivas],Table1[Tabela],Plano_V3!E484,Table1[Campo],Plano_V3!F484)</f>
        <v>16.100000000000001</v>
      </c>
      <c r="L484" s="183">
        <f t="shared" si="329"/>
        <v>2.0125000000000002</v>
      </c>
      <c r="M484" s="177"/>
      <c r="N484" s="177">
        <f t="shared" si="330"/>
        <v>1</v>
      </c>
      <c r="O484" s="177">
        <f t="shared" si="314"/>
        <v>1</v>
      </c>
      <c r="P484" s="87" t="s">
        <v>326</v>
      </c>
      <c r="Q484" s="90">
        <f t="shared" si="322"/>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27"/>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28"/>
        <v>2.0125000000000002</v>
      </c>
      <c r="K485" s="183">
        <f>SUMIFS(Table1[Horas efetivas],Table1[Tabela],Plano_V3!E485,Table1[Campo],Plano_V3!F485)</f>
        <v>16.100000000000001</v>
      </c>
      <c r="L485" s="183">
        <f t="shared" si="329"/>
        <v>2.0125000000000002</v>
      </c>
      <c r="M485" s="177"/>
      <c r="N485" s="177">
        <f t="shared" si="330"/>
        <v>1</v>
      </c>
      <c r="O485" s="177">
        <f t="shared" si="314"/>
        <v>1</v>
      </c>
      <c r="P485" s="87" t="s">
        <v>326</v>
      </c>
      <c r="Q485" s="90">
        <f t="shared" si="322"/>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1">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2">I487/8</f>
        <v>#N/A</v>
      </c>
      <c r="K487" s="183" t="e">
        <f>SUMIFS(Table1[Horas efetivas],Table1[Tabela],Plano_V3!E487,Table1[Campo],Plano_V3!F487)</f>
        <v>#N/A</v>
      </c>
      <c r="L487" s="183" t="e">
        <f t="shared" ref="L487:L506" si="333">K487/8</f>
        <v>#N/A</v>
      </c>
      <c r="M487" s="177"/>
      <c r="N487" s="177" t="e">
        <f t="shared" ref="N487:N506" si="334">L487/J487</f>
        <v>#N/A</v>
      </c>
      <c r="O487" s="177" t="e">
        <f t="shared" ref="O487:O506" si="335">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1"/>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2"/>
        <v>#N/A</v>
      </c>
      <c r="K488" s="183" t="e">
        <f>SUMIFS(Table1[Horas efetivas],Table1[Tabela],Plano_V3!E488,Table1[Campo],Plano_V3!F488)</f>
        <v>#N/A</v>
      </c>
      <c r="L488" s="183" t="e">
        <f t="shared" si="333"/>
        <v>#N/A</v>
      </c>
      <c r="M488" s="177"/>
      <c r="N488" s="177" t="e">
        <f t="shared" si="334"/>
        <v>#N/A</v>
      </c>
      <c r="O488" s="177" t="e">
        <f t="shared" si="335"/>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1"/>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2"/>
        <v>#N/A</v>
      </c>
      <c r="K489" s="183" t="e">
        <f>SUMIFS(Table1[Horas efetivas],Table1[Tabela],Plano_V3!E489,Table1[Campo],Plano_V3!F489)</f>
        <v>#N/A</v>
      </c>
      <c r="L489" s="183" t="e">
        <f t="shared" si="333"/>
        <v>#N/A</v>
      </c>
      <c r="M489" s="177"/>
      <c r="N489" s="177" t="e">
        <f t="shared" si="334"/>
        <v>#N/A</v>
      </c>
      <c r="O489" s="177" t="e">
        <f t="shared" si="335"/>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1"/>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2"/>
        <v>#N/A</v>
      </c>
      <c r="K490" s="183" t="e">
        <f>SUMIFS(Table1[Horas efetivas],Table1[Tabela],Plano_V3!E490,Table1[Campo],Plano_V3!F490)</f>
        <v>#N/A</v>
      </c>
      <c r="L490" s="183" t="e">
        <f t="shared" si="333"/>
        <v>#N/A</v>
      </c>
      <c r="M490" s="177"/>
      <c r="N490" s="177" t="e">
        <f t="shared" si="334"/>
        <v>#N/A</v>
      </c>
      <c r="O490" s="177" t="e">
        <f t="shared" si="335"/>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1"/>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2"/>
        <v>#N/A</v>
      </c>
      <c r="K491" s="183" t="e">
        <f>SUMIFS(Table1[Horas efetivas],Table1[Tabela],Plano_V3!E491,Table1[Campo],Plano_V3!F491)</f>
        <v>#N/A</v>
      </c>
      <c r="L491" s="183" t="e">
        <f t="shared" si="333"/>
        <v>#N/A</v>
      </c>
      <c r="M491" s="177"/>
      <c r="N491" s="177" t="e">
        <f t="shared" si="334"/>
        <v>#N/A</v>
      </c>
      <c r="O491" s="177" t="e">
        <f t="shared" si="335"/>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1"/>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2"/>
        <v>#N/A</v>
      </c>
      <c r="K492" s="183" t="e">
        <f>SUMIFS(Table1[Horas efetivas],Table1[Tabela],Plano_V3!E492,Table1[Campo],Plano_V3!F492)</f>
        <v>#N/A</v>
      </c>
      <c r="L492" s="183" t="e">
        <f t="shared" si="333"/>
        <v>#N/A</v>
      </c>
      <c r="M492" s="177"/>
      <c r="N492" s="177" t="e">
        <f t="shared" si="334"/>
        <v>#N/A</v>
      </c>
      <c r="O492" s="177" t="e">
        <f t="shared" si="335"/>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1"/>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2"/>
        <v>#N/A</v>
      </c>
      <c r="K493" s="183" t="e">
        <f>SUMIFS(Table1[Horas efetivas],Table1[Tabela],Plano_V3!E493,Table1[Campo],Plano_V3!F493)</f>
        <v>#N/A</v>
      </c>
      <c r="L493" s="183" t="e">
        <f t="shared" si="333"/>
        <v>#N/A</v>
      </c>
      <c r="M493" s="177"/>
      <c r="N493" s="177" t="e">
        <f t="shared" si="334"/>
        <v>#N/A</v>
      </c>
      <c r="O493" s="177" t="e">
        <f t="shared" si="335"/>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1"/>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2"/>
        <v>#N/A</v>
      </c>
      <c r="K494" s="183" t="e">
        <f>SUMIFS(Table1[Horas efetivas],Table1[Tabela],Plano_V3!E494,Table1[Campo],Plano_V3!F494)</f>
        <v>#N/A</v>
      </c>
      <c r="L494" s="183" t="e">
        <f t="shared" si="333"/>
        <v>#N/A</v>
      </c>
      <c r="M494" s="177"/>
      <c r="N494" s="177" t="e">
        <f t="shared" si="334"/>
        <v>#N/A</v>
      </c>
      <c r="O494" s="177" t="e">
        <f t="shared" si="335"/>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1"/>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2"/>
        <v>#N/A</v>
      </c>
      <c r="K495" s="183" t="e">
        <f>SUMIFS(Table1[Horas efetivas],Table1[Tabela],Plano_V3!E495,Table1[Campo],Plano_V3!F495)</f>
        <v>#N/A</v>
      </c>
      <c r="L495" s="183" t="e">
        <f t="shared" si="333"/>
        <v>#N/A</v>
      </c>
      <c r="M495" s="177"/>
      <c r="N495" s="177" t="e">
        <f t="shared" si="334"/>
        <v>#N/A</v>
      </c>
      <c r="O495" s="177" t="e">
        <f t="shared" si="335"/>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1"/>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2"/>
        <v>#N/A</v>
      </c>
      <c r="K496" s="183" t="e">
        <f>SUMIFS(Table1[Horas efetivas],Table1[Tabela],Plano_V3!E496,Table1[Campo],Plano_V3!F496)</f>
        <v>#N/A</v>
      </c>
      <c r="L496" s="183" t="e">
        <f t="shared" si="333"/>
        <v>#N/A</v>
      </c>
      <c r="M496" s="177"/>
      <c r="N496" s="177" t="e">
        <f t="shared" si="334"/>
        <v>#N/A</v>
      </c>
      <c r="O496" s="177" t="e">
        <f t="shared" si="335"/>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1"/>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2"/>
        <v>#N/A</v>
      </c>
      <c r="K497" s="183" t="e">
        <f>SUMIFS(Table1[Horas efetivas],Table1[Tabela],Plano_V3!E497,Table1[Campo],Plano_V3!F497)</f>
        <v>#N/A</v>
      </c>
      <c r="L497" s="183" t="e">
        <f t="shared" si="333"/>
        <v>#N/A</v>
      </c>
      <c r="M497" s="177"/>
      <c r="N497" s="177" t="e">
        <f t="shared" si="334"/>
        <v>#N/A</v>
      </c>
      <c r="O497" s="177" t="e">
        <f t="shared" si="335"/>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1"/>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2"/>
        <v>#N/A</v>
      </c>
      <c r="K498" s="183" t="e">
        <f>SUMIFS(Table1[Horas efetivas],Table1[Tabela],Plano_V3!E498,Table1[Campo],Plano_V3!F498)</f>
        <v>#N/A</v>
      </c>
      <c r="L498" s="183" t="e">
        <f t="shared" si="333"/>
        <v>#N/A</v>
      </c>
      <c r="M498" s="177"/>
      <c r="N498" s="177" t="e">
        <f t="shared" si="334"/>
        <v>#N/A</v>
      </c>
      <c r="O498" s="177" t="e">
        <f t="shared" si="335"/>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1"/>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2"/>
        <v>#N/A</v>
      </c>
      <c r="K499" s="183" t="e">
        <f>SUMIFS(Table1[Horas efetivas],Table1[Tabela],Plano_V3!E499,Table1[Campo],Plano_V3!F499)</f>
        <v>#N/A</v>
      </c>
      <c r="L499" s="183" t="e">
        <f t="shared" si="333"/>
        <v>#N/A</v>
      </c>
      <c r="M499" s="177"/>
      <c r="N499" s="177" t="e">
        <f t="shared" si="334"/>
        <v>#N/A</v>
      </c>
      <c r="O499" s="177" t="e">
        <f t="shared" si="335"/>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1"/>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2"/>
        <v>#N/A</v>
      </c>
      <c r="K500" s="183" t="e">
        <f>SUMIFS(Table1[Horas efetivas],Table1[Tabela],Plano_V3!E500,Table1[Campo],Plano_V3!F500)</f>
        <v>#N/A</v>
      </c>
      <c r="L500" s="183" t="e">
        <f t="shared" si="333"/>
        <v>#N/A</v>
      </c>
      <c r="M500" s="177"/>
      <c r="N500" s="177" t="e">
        <f t="shared" si="334"/>
        <v>#N/A</v>
      </c>
      <c r="O500" s="177" t="e">
        <f t="shared" si="335"/>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1"/>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2"/>
        <v>#N/A</v>
      </c>
      <c r="K501" s="183" t="e">
        <f>SUMIFS(Table1[Horas efetivas],Table1[Tabela],Plano_V3!E501,Table1[Campo],Plano_V3!F501)</f>
        <v>#N/A</v>
      </c>
      <c r="L501" s="183" t="e">
        <f t="shared" si="333"/>
        <v>#N/A</v>
      </c>
      <c r="M501" s="177"/>
      <c r="N501" s="177" t="e">
        <f t="shared" si="334"/>
        <v>#N/A</v>
      </c>
      <c r="O501" s="177" t="e">
        <f t="shared" si="335"/>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1"/>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2"/>
        <v>#N/A</v>
      </c>
      <c r="K502" s="183" t="e">
        <f>SUMIFS(Table1[Horas efetivas],Table1[Tabela],Plano_V3!E502,Table1[Campo],Plano_V3!F502)</f>
        <v>#N/A</v>
      </c>
      <c r="L502" s="183" t="e">
        <f t="shared" si="333"/>
        <v>#N/A</v>
      </c>
      <c r="M502" s="177"/>
      <c r="N502" s="177" t="e">
        <f t="shared" si="334"/>
        <v>#N/A</v>
      </c>
      <c r="O502" s="177" t="e">
        <f t="shared" si="335"/>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1"/>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2"/>
        <v>#N/A</v>
      </c>
      <c r="K503" s="183" t="e">
        <f>SUMIFS(Table1[Horas efetivas],Table1[Tabela],Plano_V3!E503,Table1[Campo],Plano_V3!F503)</f>
        <v>#N/A</v>
      </c>
      <c r="L503" s="183" t="e">
        <f t="shared" si="333"/>
        <v>#N/A</v>
      </c>
      <c r="M503" s="177"/>
      <c r="N503" s="177" t="e">
        <f t="shared" si="334"/>
        <v>#N/A</v>
      </c>
      <c r="O503" s="177" t="e">
        <f t="shared" si="335"/>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1"/>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2"/>
        <v>#N/A</v>
      </c>
      <c r="K504" s="183" t="e">
        <f>SUMIFS(Table1[Horas efetivas],Table1[Tabela],Plano_V3!E504,Table1[Campo],Plano_V3!F504)</f>
        <v>#N/A</v>
      </c>
      <c r="L504" s="183" t="e">
        <f t="shared" si="333"/>
        <v>#N/A</v>
      </c>
      <c r="M504" s="177"/>
      <c r="N504" s="177" t="e">
        <f t="shared" si="334"/>
        <v>#N/A</v>
      </c>
      <c r="O504" s="177" t="e">
        <f t="shared" si="335"/>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1"/>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2"/>
        <v>#N/A</v>
      </c>
      <c r="K505" s="183" t="e">
        <f>SUMIFS(Table1[Horas efetivas],Table1[Tabela],Plano_V3!E505,Table1[Campo],Plano_V3!F505)</f>
        <v>#N/A</v>
      </c>
      <c r="L505" s="183" t="e">
        <f t="shared" si="333"/>
        <v>#N/A</v>
      </c>
      <c r="M505" s="177"/>
      <c r="N505" s="177" t="e">
        <f t="shared" si="334"/>
        <v>#N/A</v>
      </c>
      <c r="O505" s="177" t="e">
        <f t="shared" si="335"/>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1"/>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2"/>
        <v>#N/A</v>
      </c>
      <c r="K506" s="183" t="e">
        <f>SUMIFS(Table1[Horas efetivas],Table1[Tabela],Plano_V3!E506,Table1[Campo],Plano_V3!F506)</f>
        <v>#N/A</v>
      </c>
      <c r="L506" s="183" t="e">
        <f t="shared" si="333"/>
        <v>#N/A</v>
      </c>
      <c r="M506" s="177"/>
      <c r="N506" s="177" t="e">
        <f t="shared" si="334"/>
        <v>#N/A</v>
      </c>
      <c r="O506" s="177" t="e">
        <f t="shared" si="335"/>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27"/>
        <v>modesg_out_empr_info_nfincod_nace_esg</v>
      </c>
      <c r="B507" s="67" t="s">
        <v>26</v>
      </c>
      <c r="C507" s="68" t="s">
        <v>310</v>
      </c>
      <c r="D507" s="64" t="s">
        <v>40</v>
      </c>
      <c r="E507" s="66" t="s">
        <v>325</v>
      </c>
      <c r="F507" s="64" t="s">
        <v>281</v>
      </c>
      <c r="G507" s="64" t="str">
        <f>INDEX(Auxiliar!$B$16:$B$24,MATCH(Plano_V3!H507,Auxiliar!$C$16:$C$24,0),1)</f>
        <v xml:space="preserve">6. Em implementação </v>
      </c>
      <c r="H507" s="64">
        <f>VLOOKUP(A507,'Aux - pivots1'!$A:$B,2,0)</f>
        <v>7</v>
      </c>
      <c r="I507" s="183">
        <f>SUMIFS(Table1[Estimação (horas)],Table1[Tabela],Plano_V3!E507,Table1[Campo],Plano_V3!F507)</f>
        <v>16.100000000000001</v>
      </c>
      <c r="J507" s="183">
        <f t="shared" si="328"/>
        <v>2.0125000000000002</v>
      </c>
      <c r="K507" s="183">
        <f>SUMIFS(Table1[Horas efetivas],Table1[Tabela],Plano_V3!E507,Table1[Campo],Plano_V3!F507)</f>
        <v>4.0250000000000004</v>
      </c>
      <c r="L507" s="183">
        <f t="shared" si="329"/>
        <v>0.50312500000000004</v>
      </c>
      <c r="M507" s="177"/>
      <c r="N507" s="177">
        <f t="shared" si="330"/>
        <v>0.25</v>
      </c>
      <c r="O507" s="177">
        <f t="shared" si="314"/>
        <v>0.25</v>
      </c>
      <c r="P507" s="87" t="s">
        <v>326</v>
      </c>
      <c r="Q507" s="90">
        <f t="shared" si="322"/>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27"/>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28"/>
        <v>1.0125</v>
      </c>
      <c r="K508" s="183">
        <f>SUMIFS(Table1[Horas efetivas],Table1[Tabela],Plano_V3!E508,Table1[Campo],Plano_V3!F508)</f>
        <v>8.1</v>
      </c>
      <c r="L508" s="183">
        <f t="shared" si="329"/>
        <v>1.0125</v>
      </c>
      <c r="M508" s="177"/>
      <c r="N508" s="177">
        <f t="shared" si="330"/>
        <v>1</v>
      </c>
      <c r="O508" s="177">
        <f t="shared" si="314"/>
        <v>1</v>
      </c>
      <c r="P508" s="87" t="s">
        <v>326</v>
      </c>
      <c r="Q508" s="90">
        <f t="shared" si="322"/>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27"/>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28"/>
        <v>1.0125</v>
      </c>
      <c r="K509" s="183">
        <f>SUMIFS(Table1[Horas efetivas],Table1[Tabela],Plano_V3!E509,Table1[Campo],Plano_V3!F509)</f>
        <v>8.1</v>
      </c>
      <c r="L509" s="183">
        <f t="shared" si="329"/>
        <v>1.0125</v>
      </c>
      <c r="M509" s="177"/>
      <c r="N509" s="177">
        <f t="shared" si="330"/>
        <v>1</v>
      </c>
      <c r="O509" s="177">
        <f t="shared" si="314"/>
        <v>1</v>
      </c>
      <c r="P509" s="87" t="s">
        <v>326</v>
      </c>
      <c r="Q509" s="90">
        <f t="shared" si="322"/>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27"/>
        <v>modesg_out_empr_info_nfinflg_rsc_fsc_agd</v>
      </c>
      <c r="B510" s="67" t="s">
        <v>26</v>
      </c>
      <c r="C510" s="68" t="s">
        <v>310</v>
      </c>
      <c r="D510" s="64" t="s">
        <v>40</v>
      </c>
      <c r="E510" s="66" t="s">
        <v>325</v>
      </c>
      <c r="F510" s="64" t="s">
        <v>282</v>
      </c>
      <c r="G510" s="64" t="str">
        <f>INDEX(Auxiliar!$B$16:$B$24,MATCH(Plano_V3!H510,Auxiliar!$C$16:$C$24,0),1)</f>
        <v xml:space="preserve">6. Em implementação </v>
      </c>
      <c r="H510" s="64">
        <f>VLOOKUP(A510,'Aux - pivots1'!$A:$B,2,0)</f>
        <v>7</v>
      </c>
      <c r="I510" s="183">
        <f>SUMIFS(Table1[Estimação (horas)],Table1[Tabela],Plano_V3!E510,Table1[Campo],Plano_V3!F510)</f>
        <v>16.100000000000001</v>
      </c>
      <c r="J510" s="183">
        <f t="shared" si="328"/>
        <v>2.0125000000000002</v>
      </c>
      <c r="K510" s="183">
        <f>SUMIFS(Table1[Horas efetivas],Table1[Tabela],Plano_V3!E510,Table1[Campo],Plano_V3!F510)</f>
        <v>4.0250000000000004</v>
      </c>
      <c r="L510" s="183">
        <f t="shared" si="329"/>
        <v>0.50312500000000004</v>
      </c>
      <c r="M510" s="177"/>
      <c r="N510" s="177">
        <f t="shared" si="330"/>
        <v>0.25</v>
      </c>
      <c r="O510" s="177">
        <f t="shared" ref="O510:O562" si="336">N510-M510</f>
        <v>0.25</v>
      </c>
      <c r="P510" s="87" t="s">
        <v>326</v>
      </c>
      <c r="Q510" s="90">
        <f t="shared" si="322"/>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27"/>
        <v>modesg_out_empr_info_nfinflg_rsc_fsc_crnc</v>
      </c>
      <c r="B511" s="67" t="s">
        <v>26</v>
      </c>
      <c r="C511" s="68" t="s">
        <v>310</v>
      </c>
      <c r="D511" s="64" t="s">
        <v>40</v>
      </c>
      <c r="E511" s="66" t="s">
        <v>325</v>
      </c>
      <c r="F511" s="64" t="s">
        <v>283</v>
      </c>
      <c r="G511" s="64" t="str">
        <f>INDEX(Auxiliar!$B$16:$B$24,MATCH(Plano_V3!H511,Auxiliar!$C$16:$C$24,0),1)</f>
        <v xml:space="preserve">6. Em implementação </v>
      </c>
      <c r="H511" s="64">
        <f>VLOOKUP(A511,'Aux - pivots1'!$A:$B,2,0)</f>
        <v>7</v>
      </c>
      <c r="I511" s="183">
        <f>SUMIFS(Table1[Estimação (horas)],Table1[Tabela],Plano_V3!E511,Table1[Campo],Plano_V3!F511)</f>
        <v>16.100000000000001</v>
      </c>
      <c r="J511" s="183">
        <f t="shared" si="328"/>
        <v>2.0125000000000002</v>
      </c>
      <c r="K511" s="183">
        <f>SUMIFS(Table1[Horas efetivas],Table1[Tabela],Plano_V3!E511,Table1[Campo],Plano_V3!F511)</f>
        <v>4.0250000000000004</v>
      </c>
      <c r="L511" s="183">
        <f t="shared" si="329"/>
        <v>0.50312500000000004</v>
      </c>
      <c r="M511" s="177"/>
      <c r="N511" s="177">
        <f t="shared" si="330"/>
        <v>0.25</v>
      </c>
      <c r="O511" s="177">
        <f t="shared" si="336"/>
        <v>0.25</v>
      </c>
      <c r="P511" s="87" t="s">
        <v>326</v>
      </c>
      <c r="Q511" s="90">
        <f t="shared" si="322"/>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27"/>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28"/>
        <v>0.51249999999999996</v>
      </c>
      <c r="K512" s="183">
        <f>SUMIFS(Table1[Horas efetivas],Table1[Tabela],Plano_V3!E512,Table1[Campo],Plano_V3!F512)</f>
        <v>4.0999999999999996</v>
      </c>
      <c r="L512" s="183">
        <f t="shared" si="329"/>
        <v>0.51249999999999996</v>
      </c>
      <c r="M512" s="177"/>
      <c r="N512" s="177">
        <f t="shared" si="330"/>
        <v>1</v>
      </c>
      <c r="O512" s="177">
        <f t="shared" si="336"/>
        <v>1</v>
      </c>
      <c r="P512" s="87" t="s">
        <v>326</v>
      </c>
      <c r="Q512" s="90">
        <f t="shared" si="322"/>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27"/>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28"/>
        <v>0.51249999999999996</v>
      </c>
      <c r="K513" s="183">
        <f>SUMIFS(Table1[Horas efetivas],Table1[Tabela],Plano_V3!E513,Table1[Campo],Plano_V3!F513)</f>
        <v>4.0999999999999996</v>
      </c>
      <c r="L513" s="183">
        <f t="shared" si="329"/>
        <v>0.51249999999999996</v>
      </c>
      <c r="M513" s="177"/>
      <c r="N513" s="177">
        <f t="shared" si="330"/>
        <v>1</v>
      </c>
      <c r="O513" s="177">
        <f t="shared" si="336"/>
        <v>1</v>
      </c>
      <c r="P513" s="87" t="s">
        <v>326</v>
      </c>
      <c r="Q513" s="90">
        <f t="shared" si="322"/>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27"/>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28"/>
        <v>0.51249999999999996</v>
      </c>
      <c r="K514" s="183">
        <f>SUMIFS(Table1[Horas efetivas],Table1[Tabela],Plano_V3!E514,Table1[Campo],Plano_V3!F514)</f>
        <v>4.0999999999999996</v>
      </c>
      <c r="L514" s="183">
        <f t="shared" si="329"/>
        <v>0.51249999999999996</v>
      </c>
      <c r="M514" s="177"/>
      <c r="N514" s="177">
        <f t="shared" si="330"/>
        <v>1</v>
      </c>
      <c r="O514" s="177">
        <f t="shared" si="336"/>
        <v>1</v>
      </c>
      <c r="P514" s="87" t="s">
        <v>326</v>
      </c>
      <c r="Q514" s="90">
        <f t="shared" si="322"/>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27"/>
        <v>modesg_out_empr_info_nfinorigem_flg_rsc_fsc_agd</v>
      </c>
      <c r="B515" s="67" t="s">
        <v>26</v>
      </c>
      <c r="C515" s="68" t="s">
        <v>310</v>
      </c>
      <c r="D515" s="64" t="s">
        <v>40</v>
      </c>
      <c r="E515" s="66" t="s">
        <v>325</v>
      </c>
      <c r="F515" s="64" t="s">
        <v>317</v>
      </c>
      <c r="G515" s="64" t="str">
        <f>INDEX(Auxiliar!$B$16:$B$24,MATCH(Plano_V3!H515,Auxiliar!$C$16:$C$24,0),1)</f>
        <v xml:space="preserve">6. Em implementação </v>
      </c>
      <c r="H515" s="64">
        <f>VLOOKUP(A515,'Aux - pivots1'!$A:$B,2,0)</f>
        <v>7</v>
      </c>
      <c r="I515" s="183">
        <f>SUMIFS(Table1[Estimação (horas)],Table1[Tabela],Plano_V3!E515,Table1[Campo],Plano_V3!F515)</f>
        <v>4.0999999999999996</v>
      </c>
      <c r="J515" s="183">
        <f t="shared" si="328"/>
        <v>0.51249999999999996</v>
      </c>
      <c r="K515" s="183">
        <f>SUMIFS(Table1[Horas efetivas],Table1[Tabela],Plano_V3!E515,Table1[Campo],Plano_V3!F515)</f>
        <v>1.0249999999999999</v>
      </c>
      <c r="L515" s="183">
        <f t="shared" si="329"/>
        <v>0.12812499999999999</v>
      </c>
      <c r="M515" s="177"/>
      <c r="N515" s="177">
        <f t="shared" si="330"/>
        <v>0.25</v>
      </c>
      <c r="O515" s="177">
        <f t="shared" si="336"/>
        <v>0.25</v>
      </c>
      <c r="P515" s="87" t="s">
        <v>326</v>
      </c>
      <c r="Q515" s="90">
        <f t="shared" si="322"/>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27"/>
        <v>modesg_out_empr_info_nfinorigem_flg_rsc_fsc_crnc</v>
      </c>
      <c r="B516" s="67" t="s">
        <v>26</v>
      </c>
      <c r="C516" s="68" t="s">
        <v>310</v>
      </c>
      <c r="D516" s="64" t="s">
        <v>40</v>
      </c>
      <c r="E516" s="66" t="s">
        <v>325</v>
      </c>
      <c r="F516" s="64" t="s">
        <v>318</v>
      </c>
      <c r="G516" s="64" t="str">
        <f>INDEX(Auxiliar!$B$16:$B$24,MATCH(Plano_V3!H516,Auxiliar!$C$16:$C$24,0),1)</f>
        <v xml:space="preserve">6. Em implementação </v>
      </c>
      <c r="H516" s="64">
        <f>VLOOKUP(A516,'Aux - pivots1'!$A:$B,2,0)</f>
        <v>7</v>
      </c>
      <c r="I516" s="183">
        <f>SUMIFS(Table1[Estimação (horas)],Table1[Tabela],Plano_V3!E516,Table1[Campo],Plano_V3!F516)</f>
        <v>4.0999999999999996</v>
      </c>
      <c r="J516" s="183">
        <f t="shared" si="328"/>
        <v>0.51249999999999996</v>
      </c>
      <c r="K516" s="183">
        <f>SUMIFS(Table1[Horas efetivas],Table1[Tabela],Plano_V3!E516,Table1[Campo],Plano_V3!F516)</f>
        <v>1.0249999999999999</v>
      </c>
      <c r="L516" s="183">
        <f t="shared" si="329"/>
        <v>0.12812499999999999</v>
      </c>
      <c r="M516" s="177"/>
      <c r="N516" s="177">
        <f t="shared" si="330"/>
        <v>0.25</v>
      </c>
      <c r="O516" s="177">
        <f t="shared" si="336"/>
        <v>0.25</v>
      </c>
      <c r="P516" s="87" t="s">
        <v>326</v>
      </c>
      <c r="Q516" s="90">
        <f t="shared" si="322"/>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27"/>
        <v>modesg_out_empr_info_nfinorigem_scp1_emss</v>
      </c>
      <c r="B517" s="67" t="s">
        <v>26</v>
      </c>
      <c r="C517" s="68" t="s">
        <v>310</v>
      </c>
      <c r="D517" s="64" t="s">
        <v>40</v>
      </c>
      <c r="E517" s="66" t="s">
        <v>325</v>
      </c>
      <c r="F517" s="64" t="s">
        <v>319</v>
      </c>
      <c r="G517" s="64" t="str">
        <f>INDEX(Auxiliar!$B$16:$B$24,MATCH(Plano_V3!H517,Auxiliar!$C$16:$C$24,0),1)</f>
        <v>2.1 Em Teste</v>
      </c>
      <c r="H517" s="64">
        <f>VLOOKUP(A517,'Aux - pivots1'!$A:$B,2,0)</f>
        <v>2</v>
      </c>
      <c r="I517" s="183">
        <f>SUMIFS(Table1[Estimação (horas)],Table1[Tabela],Plano_V3!E517,Table1[Campo],Plano_V3!F517)</f>
        <v>4.0999999999999996</v>
      </c>
      <c r="J517" s="183">
        <f t="shared" si="328"/>
        <v>0.51249999999999996</v>
      </c>
      <c r="K517" s="183">
        <f>SUMIFS(Table1[Horas efetivas],Table1[Tabela],Plano_V3!E517,Table1[Campo],Plano_V3!F517)</f>
        <v>2.0499999999999998</v>
      </c>
      <c r="L517" s="183">
        <f t="shared" si="329"/>
        <v>0.25624999999999998</v>
      </c>
      <c r="M517" s="177"/>
      <c r="N517" s="177">
        <f t="shared" si="330"/>
        <v>0.5</v>
      </c>
      <c r="O517" s="177">
        <f t="shared" si="336"/>
        <v>0.5</v>
      </c>
      <c r="P517" s="87" t="s">
        <v>326</v>
      </c>
      <c r="Q517" s="90">
        <f t="shared" si="322"/>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27"/>
        <v>modesg_out_empr_info_nfinorigem_scp2_emss</v>
      </c>
      <c r="B518" s="67" t="s">
        <v>26</v>
      </c>
      <c r="C518" s="68" t="s">
        <v>310</v>
      </c>
      <c r="D518" s="64" t="s">
        <v>40</v>
      </c>
      <c r="E518" s="66" t="s">
        <v>325</v>
      </c>
      <c r="F518" s="64" t="s">
        <v>320</v>
      </c>
      <c r="G518" s="64" t="str">
        <f>INDEX(Auxiliar!$B$16:$B$24,MATCH(Plano_V3!H518,Auxiliar!$C$16:$C$24,0),1)</f>
        <v>2.1 Em Teste</v>
      </c>
      <c r="H518" s="64">
        <f>VLOOKUP(A518,'Aux - pivots1'!$A:$B,2,0)</f>
        <v>2</v>
      </c>
      <c r="I518" s="183">
        <f>SUMIFS(Table1[Estimação (horas)],Table1[Tabela],Plano_V3!E518,Table1[Campo],Plano_V3!F518)</f>
        <v>4.0999999999999996</v>
      </c>
      <c r="J518" s="183">
        <f t="shared" si="328"/>
        <v>0.51249999999999996</v>
      </c>
      <c r="K518" s="183">
        <f>SUMIFS(Table1[Horas efetivas],Table1[Tabela],Plano_V3!E518,Table1[Campo],Plano_V3!F518)</f>
        <v>2.0499999999999998</v>
      </c>
      <c r="L518" s="183">
        <f t="shared" si="329"/>
        <v>0.25624999999999998</v>
      </c>
      <c r="M518" s="177"/>
      <c r="N518" s="177">
        <f t="shared" si="330"/>
        <v>0.5</v>
      </c>
      <c r="O518" s="177">
        <f t="shared" si="336"/>
        <v>0.5</v>
      </c>
      <c r="P518" s="87" t="s">
        <v>326</v>
      </c>
      <c r="Q518" s="90">
        <f t="shared" si="322"/>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27"/>
        <v>modesg_out_empr_info_nfinorigem_scp3_emss</v>
      </c>
      <c r="B519" s="67" t="s">
        <v>26</v>
      </c>
      <c r="C519" s="68" t="s">
        <v>310</v>
      </c>
      <c r="D519" s="64" t="s">
        <v>40</v>
      </c>
      <c r="E519" s="66" t="s">
        <v>325</v>
      </c>
      <c r="F519" s="64" t="s">
        <v>321</v>
      </c>
      <c r="G519" s="64" t="str">
        <f>INDEX(Auxiliar!$B$16:$B$24,MATCH(Plano_V3!H519,Auxiliar!$C$16:$C$24,0),1)</f>
        <v>2.1 Em Teste</v>
      </c>
      <c r="H519" s="64">
        <f>VLOOKUP(A519,'Aux - pivots1'!$A:$B,2,0)</f>
        <v>2</v>
      </c>
      <c r="I519" s="183">
        <f>SUMIFS(Table1[Estimação (horas)],Table1[Tabela],Plano_V3!E519,Table1[Campo],Plano_V3!F519)</f>
        <v>4.0999999999999996</v>
      </c>
      <c r="J519" s="183">
        <f t="shared" si="328"/>
        <v>0.51249999999999996</v>
      </c>
      <c r="K519" s="183">
        <f>SUMIFS(Table1[Horas efetivas],Table1[Tabela],Plano_V3!E519,Table1[Campo],Plano_V3!F519)</f>
        <v>2.0499999999999998</v>
      </c>
      <c r="L519" s="183">
        <f t="shared" si="329"/>
        <v>0.25624999999999998</v>
      </c>
      <c r="M519" s="177"/>
      <c r="N519" s="177">
        <f t="shared" si="330"/>
        <v>0.5</v>
      </c>
      <c r="O519" s="177">
        <f t="shared" si="336"/>
        <v>0.5</v>
      </c>
      <c r="P519" s="87" t="s">
        <v>326</v>
      </c>
      <c r="Q519" s="90">
        <f t="shared" si="322"/>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27"/>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28"/>
        <v>0.51249999999999996</v>
      </c>
      <c r="K520" s="183">
        <f>SUMIFS(Table1[Horas efetivas],Table1[Tabela],Plano_V3!E520,Table1[Campo],Plano_V3!F520)</f>
        <v>4.0999999999999996</v>
      </c>
      <c r="L520" s="183">
        <f t="shared" si="329"/>
        <v>0.51249999999999996</v>
      </c>
      <c r="M520" s="177"/>
      <c r="N520" s="177">
        <f t="shared" si="330"/>
        <v>1</v>
      </c>
      <c r="O520" s="177">
        <f t="shared" si="336"/>
        <v>1</v>
      </c>
      <c r="P520" s="87" t="s">
        <v>326</v>
      </c>
      <c r="Q520" s="90">
        <f t="shared" si="322"/>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27"/>
        <v>modesg_out_empr_info_nfinscp1_emss</v>
      </c>
      <c r="B521" s="67" t="s">
        <v>26</v>
      </c>
      <c r="C521" s="68" t="s">
        <v>310</v>
      </c>
      <c r="D521" s="64" t="s">
        <v>40</v>
      </c>
      <c r="E521" s="66" t="s">
        <v>325</v>
      </c>
      <c r="F521" s="64" t="s">
        <v>285</v>
      </c>
      <c r="G521" s="64" t="str">
        <f>INDEX(Auxiliar!$B$16:$B$24,MATCH(Plano_V3!H521,Auxiliar!$C$16:$C$24,0),1)</f>
        <v>2.1 Em Teste</v>
      </c>
      <c r="H521" s="64">
        <f>VLOOKUP(A521,'Aux - pivots1'!$A:$B,2,0)</f>
        <v>2</v>
      </c>
      <c r="I521" s="183">
        <f>SUMIFS(Table1[Estimação (horas)],Table1[Tabela],Plano_V3!E521,Table1[Campo],Plano_V3!F521)</f>
        <v>8.1</v>
      </c>
      <c r="J521" s="183">
        <f t="shared" si="328"/>
        <v>1.0125</v>
      </c>
      <c r="K521" s="183">
        <f>SUMIFS(Table1[Horas efetivas],Table1[Tabela],Plano_V3!E521,Table1[Campo],Plano_V3!F521)</f>
        <v>4.05</v>
      </c>
      <c r="L521" s="183">
        <f t="shared" si="329"/>
        <v>0.50624999999999998</v>
      </c>
      <c r="M521" s="177"/>
      <c r="N521" s="177">
        <f t="shared" si="330"/>
        <v>0.5</v>
      </c>
      <c r="O521" s="177">
        <f t="shared" si="336"/>
        <v>0.5</v>
      </c>
      <c r="P521" s="87" t="s">
        <v>326</v>
      </c>
      <c r="Q521" s="90">
        <f t="shared" ref="Q521:Q562" si="337">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27"/>
        <v>modesg_out_empr_info_nfinscp2_emss</v>
      </c>
      <c r="B522" s="67" t="s">
        <v>26</v>
      </c>
      <c r="C522" s="68" t="s">
        <v>310</v>
      </c>
      <c r="D522" s="64" t="s">
        <v>40</v>
      </c>
      <c r="E522" s="66" t="s">
        <v>325</v>
      </c>
      <c r="F522" s="64" t="s">
        <v>286</v>
      </c>
      <c r="G522" s="64" t="str">
        <f>INDEX(Auxiliar!$B$16:$B$24,MATCH(Plano_V3!H522,Auxiliar!$C$16:$C$24,0),1)</f>
        <v>2.1 Em Teste</v>
      </c>
      <c r="H522" s="64">
        <f>VLOOKUP(A522,'Aux - pivots1'!$A:$B,2,0)</f>
        <v>2</v>
      </c>
      <c r="I522" s="183">
        <f>SUMIFS(Table1[Estimação (horas)],Table1[Tabela],Plano_V3!E522,Table1[Campo],Plano_V3!F522)</f>
        <v>8.1</v>
      </c>
      <c r="J522" s="183">
        <f t="shared" si="328"/>
        <v>1.0125</v>
      </c>
      <c r="K522" s="183">
        <f>SUMIFS(Table1[Horas efetivas],Table1[Tabela],Plano_V3!E522,Table1[Campo],Plano_V3!F522)</f>
        <v>4.05</v>
      </c>
      <c r="L522" s="183">
        <f t="shared" si="329"/>
        <v>0.50624999999999998</v>
      </c>
      <c r="M522" s="177"/>
      <c r="N522" s="177">
        <f t="shared" si="330"/>
        <v>0.5</v>
      </c>
      <c r="O522" s="177">
        <f t="shared" si="336"/>
        <v>0.5</v>
      </c>
      <c r="P522" s="87" t="s">
        <v>326</v>
      </c>
      <c r="Q522" s="90">
        <f t="shared" si="337"/>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27"/>
        <v>modesg_out_empr_info_nfinscp3_emss</v>
      </c>
      <c r="B523" s="67" t="s">
        <v>26</v>
      </c>
      <c r="C523" s="68" t="s">
        <v>310</v>
      </c>
      <c r="D523" s="64" t="s">
        <v>40</v>
      </c>
      <c r="E523" s="66" t="s">
        <v>325</v>
      </c>
      <c r="F523" s="64" t="s">
        <v>287</v>
      </c>
      <c r="G523" s="64" t="str">
        <f>INDEX(Auxiliar!$B$16:$B$24,MATCH(Plano_V3!H523,Auxiliar!$C$16:$C$24,0),1)</f>
        <v>2.1 Em Teste</v>
      </c>
      <c r="H523" s="64">
        <f>VLOOKUP(A523,'Aux - pivots1'!$A:$B,2,0)</f>
        <v>2</v>
      </c>
      <c r="I523" s="183">
        <f>SUMIFS(Table1[Estimação (horas)],Table1[Tabela],Plano_V3!E523,Table1[Campo],Plano_V3!F523)</f>
        <v>8.1</v>
      </c>
      <c r="J523" s="183">
        <f t="shared" si="328"/>
        <v>1.0125</v>
      </c>
      <c r="K523" s="183">
        <f>SUMIFS(Table1[Horas efetivas],Table1[Tabela],Plano_V3!E523,Table1[Campo],Plano_V3!F523)</f>
        <v>4.05</v>
      </c>
      <c r="L523" s="183">
        <f t="shared" si="329"/>
        <v>0.50624999999999998</v>
      </c>
      <c r="M523" s="177"/>
      <c r="N523" s="177">
        <f t="shared" si="330"/>
        <v>0.5</v>
      </c>
      <c r="O523" s="177">
        <f t="shared" si="336"/>
        <v>0.5</v>
      </c>
      <c r="P523" s="87" t="s">
        <v>326</v>
      </c>
      <c r="Q523" s="90">
        <f t="shared" si="337"/>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27"/>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28"/>
        <v>0.51249999999999996</v>
      </c>
      <c r="K524" s="183">
        <f>SUMIFS(Table1[Horas efetivas],Table1[Tabela],Plano_V3!E524,Table1[Campo],Plano_V3!F524)</f>
        <v>4.0999999999999996</v>
      </c>
      <c r="L524" s="183">
        <f t="shared" si="329"/>
        <v>0.51249999999999996</v>
      </c>
      <c r="M524" s="177"/>
      <c r="N524" s="177">
        <f t="shared" si="330"/>
        <v>1</v>
      </c>
      <c r="O524" s="177">
        <f t="shared" si="336"/>
        <v>1</v>
      </c>
      <c r="P524" s="87" t="s">
        <v>326</v>
      </c>
      <c r="Q524" s="90">
        <f t="shared" si="337"/>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27"/>
        <v>modesg_out_empr_info_nfindivida_total</v>
      </c>
      <c r="B525" s="67"/>
      <c r="C525" s="68"/>
      <c r="D525" s="64" t="s">
        <v>40</v>
      </c>
      <c r="E525" s="66" t="s">
        <v>325</v>
      </c>
      <c r="F525" s="64" t="s">
        <v>295</v>
      </c>
      <c r="G525" s="64" t="str">
        <f>INDEX(Auxiliar!$B$16:$B$24,MATCH(Plano_V3!H525,Auxiliar!$C$16:$C$24,0),1)</f>
        <v>2.1 Em Teste</v>
      </c>
      <c r="H525" s="64">
        <f>VLOOKUP(A525,'Aux - pivots1'!$A:$B,2,0)</f>
        <v>2</v>
      </c>
      <c r="I525" s="183">
        <f>SUMIFS(Table1[Estimação (horas)],Table1[Tabela],Plano_V3!E525,Table1[Campo],Plano_V3!F525)</f>
        <v>4</v>
      </c>
      <c r="J525" s="183">
        <f t="shared" ref="J525:J526" si="338">I525/8</f>
        <v>0.5</v>
      </c>
      <c r="K525" s="183">
        <f>SUMIFS(Table1[Horas efetivas],Table1[Tabela],Plano_V3!E525,Table1[Campo],Plano_V3!F525)</f>
        <v>2</v>
      </c>
      <c r="L525" s="183">
        <f t="shared" ref="L525:L526" si="339">K525/8</f>
        <v>0.25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27"/>
        <v>modesg_out_empr_info_nfincapital_proprio</v>
      </c>
      <c r="B526" s="67"/>
      <c r="C526" s="68"/>
      <c r="D526" s="64" t="s">
        <v>40</v>
      </c>
      <c r="E526" s="66" t="s">
        <v>325</v>
      </c>
      <c r="F526" s="64" t="s">
        <v>296</v>
      </c>
      <c r="G526" s="64" t="str">
        <f>INDEX(Auxiliar!$B$16:$B$24,MATCH(Plano_V3!H526,Auxiliar!$C$16:$C$24,0),1)</f>
        <v>2.1 Em Teste</v>
      </c>
      <c r="H526" s="64">
        <f>VLOOKUP(A526,'Aux - pivots1'!$A:$B,2,0)</f>
        <v>2</v>
      </c>
      <c r="I526" s="183">
        <f>SUMIFS(Table1[Estimação (horas)],Table1[Tabela],Plano_V3!E526,Table1[Campo],Plano_V3!F526)</f>
        <v>4</v>
      </c>
      <c r="J526" s="183">
        <f t="shared" si="338"/>
        <v>0.5</v>
      </c>
      <c r="K526" s="183">
        <f>SUMIFS(Table1[Horas efetivas],Table1[Tabela],Plano_V3!E526,Table1[Campo],Plano_V3!F526)</f>
        <v>2</v>
      </c>
      <c r="L526" s="183">
        <f t="shared" si="339"/>
        <v>0.25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28"/>
        <v>1</v>
      </c>
      <c r="K527" s="183">
        <f>SUMIFS(Table1[Horas efetivas],Table1[Tabela],Plano_V3!E527,Table1[Campo],Plano_V3!F527)</f>
        <v>8</v>
      </c>
      <c r="L527" s="183">
        <f t="shared" si="329"/>
        <v>1</v>
      </c>
      <c r="M527" s="177"/>
      <c r="N527" s="177">
        <f t="shared" si="330"/>
        <v>1</v>
      </c>
      <c r="O527" s="177">
        <f t="shared" si="336"/>
        <v>1</v>
      </c>
      <c r="P527" s="87" t="s">
        <v>332</v>
      </c>
      <c r="Q527" s="90">
        <f t="shared" si="337"/>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28"/>
        <v>0.51249999999999996</v>
      </c>
      <c r="K528" s="183">
        <f>SUMIFS(Table1[Horas efetivas],Table1[Tabela],Plano_V3!E528,Table1[Campo],Plano_V3!F528)</f>
        <v>4.0999999999999996</v>
      </c>
      <c r="L528" s="183">
        <f t="shared" si="329"/>
        <v>0.51249999999999996</v>
      </c>
      <c r="M528" s="177"/>
      <c r="N528" s="177">
        <f t="shared" si="330"/>
        <v>1</v>
      </c>
      <c r="O528" s="177">
        <f t="shared" si="336"/>
        <v>1</v>
      </c>
      <c r="P528" s="87" t="s">
        <v>332</v>
      </c>
      <c r="Q528" s="90">
        <f t="shared" si="337"/>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28"/>
        <v>0.51249999999999996</v>
      </c>
      <c r="K529" s="183">
        <f>SUMIFS(Table1[Horas efetivas],Table1[Tabela],Plano_V3!E529,Table1[Campo],Plano_V3!F529)</f>
        <v>4.0999999999999996</v>
      </c>
      <c r="L529" s="183">
        <f t="shared" si="329"/>
        <v>0.51249999999999996</v>
      </c>
      <c r="M529" s="177"/>
      <c r="N529" s="177">
        <f t="shared" si="330"/>
        <v>1</v>
      </c>
      <c r="O529" s="177">
        <f t="shared" si="336"/>
        <v>1</v>
      </c>
      <c r="P529" s="87" t="s">
        <v>332</v>
      </c>
      <c r="Q529" s="90">
        <f t="shared" si="337"/>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28"/>
        <v>0.51249999999999996</v>
      </c>
      <c r="K530" s="183">
        <f>SUMIFS(Table1[Horas efetivas],Table1[Tabela],Plano_V3!E530,Table1[Campo],Plano_V3!F530)</f>
        <v>4.0999999999999996</v>
      </c>
      <c r="L530" s="183">
        <f t="shared" si="329"/>
        <v>0.51249999999999996</v>
      </c>
      <c r="M530" s="177"/>
      <c r="N530" s="177">
        <f t="shared" si="330"/>
        <v>1</v>
      </c>
      <c r="O530" s="177">
        <f t="shared" si="336"/>
        <v>1</v>
      </c>
      <c r="P530" s="87" t="s">
        <v>332</v>
      </c>
      <c r="Q530" s="90">
        <f t="shared" si="337"/>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28"/>
        <v>0.51249999999999996</v>
      </c>
      <c r="K531" s="183">
        <f>SUMIFS(Table1[Horas efetivas],Table1[Tabela],Plano_V3!E531,Table1[Campo],Plano_V3!F531)</f>
        <v>4.0999999999999996</v>
      </c>
      <c r="L531" s="183">
        <f t="shared" si="329"/>
        <v>0.51249999999999996</v>
      </c>
      <c r="M531" s="177"/>
      <c r="N531" s="177">
        <f t="shared" si="330"/>
        <v>1</v>
      </c>
      <c r="O531" s="177">
        <f t="shared" si="336"/>
        <v>1</v>
      </c>
      <c r="P531" s="87" t="s">
        <v>332</v>
      </c>
      <c r="Q531" s="90">
        <f t="shared" si="337"/>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28"/>
        <v>1.0125</v>
      </c>
      <c r="K532" s="183">
        <f>SUMIFS(Table1[Horas efetivas],Table1[Tabela],Plano_V3!E532,Table1[Campo],Plano_V3!F532)</f>
        <v>8.1</v>
      </c>
      <c r="L532" s="183">
        <f t="shared" si="329"/>
        <v>1.0125</v>
      </c>
      <c r="M532" s="177"/>
      <c r="N532" s="177">
        <f t="shared" si="330"/>
        <v>1</v>
      </c>
      <c r="O532" s="177">
        <f t="shared" si="336"/>
        <v>1</v>
      </c>
      <c r="P532" s="87" t="s">
        <v>332</v>
      </c>
      <c r="Q532" s="90">
        <f t="shared" si="337"/>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28"/>
        <v>1.0125</v>
      </c>
      <c r="K533" s="183">
        <f>SUMIFS(Table1[Horas efetivas],Table1[Tabela],Plano_V3!E533,Table1[Campo],Plano_V3!F533)</f>
        <v>8.1</v>
      </c>
      <c r="L533" s="183">
        <f t="shared" si="329"/>
        <v>1.0125</v>
      </c>
      <c r="M533" s="177"/>
      <c r="N533" s="177">
        <f t="shared" si="330"/>
        <v>1</v>
      </c>
      <c r="O533" s="177">
        <f t="shared" si="336"/>
        <v>1</v>
      </c>
      <c r="P533" s="87" t="s">
        <v>332</v>
      </c>
      <c r="Q533" s="90">
        <f t="shared" si="337"/>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28"/>
        <v>1.0125</v>
      </c>
      <c r="K534" s="183">
        <f>SUMIFS(Table1[Horas efetivas],Table1[Tabela],Plano_V3!E534,Table1[Campo],Plano_V3!F534)</f>
        <v>8.1</v>
      </c>
      <c r="L534" s="183">
        <f t="shared" si="329"/>
        <v>1.0125</v>
      </c>
      <c r="M534" s="177"/>
      <c r="N534" s="177">
        <f t="shared" si="330"/>
        <v>1</v>
      </c>
      <c r="O534" s="177">
        <f t="shared" si="336"/>
        <v>1</v>
      </c>
      <c r="P534" s="87" t="s">
        <v>332</v>
      </c>
      <c r="Q534" s="90">
        <f t="shared" si="337"/>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28"/>
        <v>1.0125</v>
      </c>
      <c r="K535" s="183">
        <f>SUMIFS(Table1[Horas efetivas],Table1[Tabela],Plano_V3!E535,Table1[Campo],Plano_V3!F535)</f>
        <v>8.1</v>
      </c>
      <c r="L535" s="183">
        <f t="shared" si="329"/>
        <v>1.0125</v>
      </c>
      <c r="M535" s="177"/>
      <c r="N535" s="177">
        <f t="shared" si="330"/>
        <v>1</v>
      </c>
      <c r="O535" s="177">
        <f t="shared" si="336"/>
        <v>1</v>
      </c>
      <c r="P535" s="87" t="s">
        <v>332</v>
      </c>
      <c r="Q535" s="90">
        <f t="shared" si="337"/>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28"/>
        <v>0.51249999999999996</v>
      </c>
      <c r="K536" s="183">
        <f>SUMIFS(Table1[Horas efetivas],Table1[Tabela],Plano_V3!E536,Table1[Campo],Plano_V3!F536)</f>
        <v>4.0999999999999996</v>
      </c>
      <c r="L536" s="183">
        <f t="shared" si="329"/>
        <v>0.51249999999999996</v>
      </c>
      <c r="M536" s="177"/>
      <c r="N536" s="177">
        <f t="shared" si="330"/>
        <v>1</v>
      </c>
      <c r="O536" s="177">
        <f t="shared" si="336"/>
        <v>1</v>
      </c>
      <c r="P536" s="87" t="s">
        <v>332</v>
      </c>
      <c r="Q536" s="90">
        <f t="shared" si="337"/>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28"/>
        <v>2.0125000000000002</v>
      </c>
      <c r="K537" s="183">
        <f>SUMIFS(Table1[Horas efetivas],Table1[Tabela],Plano_V3!E537,Table1[Campo],Plano_V3!F537)</f>
        <v>16.100000000000001</v>
      </c>
      <c r="L537" s="183">
        <f t="shared" si="329"/>
        <v>2.0125000000000002</v>
      </c>
      <c r="M537" s="177"/>
      <c r="N537" s="177">
        <f t="shared" si="330"/>
        <v>1</v>
      </c>
      <c r="O537" s="177">
        <f t="shared" si="336"/>
        <v>1</v>
      </c>
      <c r="P537" s="87" t="s">
        <v>332</v>
      </c>
      <c r="Q537" s="90">
        <f t="shared" si="337"/>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28"/>
        <v>2.0125000000000002</v>
      </c>
      <c r="K538" s="183">
        <f>SUMIFS(Table1[Horas efetivas],Table1[Tabela],Plano_V3!E538,Table1[Campo],Plano_V3!F538)</f>
        <v>16.100000000000001</v>
      </c>
      <c r="L538" s="183">
        <f t="shared" si="329"/>
        <v>2.0125000000000002</v>
      </c>
      <c r="M538" s="177"/>
      <c r="N538" s="177">
        <f t="shared" si="330"/>
        <v>1</v>
      </c>
      <c r="O538" s="177">
        <f t="shared" si="336"/>
        <v>1</v>
      </c>
      <c r="P538" s="87" t="s">
        <v>332</v>
      </c>
      <c r="Q538" s="90">
        <f t="shared" si="337"/>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1">I539/8</f>
        <v>2.0125000000000002</v>
      </c>
      <c r="K539" s="183">
        <f>SUMIFS(Table1[Horas efetivas],Table1[Tabela],Plano_V3!E539,Table1[Campo],Plano_V3!F539)</f>
        <v>16.100000000000001</v>
      </c>
      <c r="L539" s="183">
        <f t="shared" ref="L539:L560" si="342">K539/8</f>
        <v>2.0125000000000002</v>
      </c>
      <c r="M539" s="177"/>
      <c r="N539" s="177">
        <f t="shared" ref="N539:N561" si="343">L539/J539</f>
        <v>1</v>
      </c>
      <c r="O539" s="177">
        <f t="shared" si="336"/>
        <v>1</v>
      </c>
      <c r="P539" s="87" t="s">
        <v>332</v>
      </c>
      <c r="Q539" s="90">
        <f t="shared" si="337"/>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1"/>
        <v>0.51249999999999996</v>
      </c>
      <c r="K540" s="183">
        <f>SUMIFS(Table1[Horas efetivas],Table1[Tabela],Plano_V3!E540,Table1[Campo],Plano_V3!F540)</f>
        <v>4.0999999999999996</v>
      </c>
      <c r="L540" s="183">
        <f t="shared" si="342"/>
        <v>0.51249999999999996</v>
      </c>
      <c r="M540" s="177"/>
      <c r="N540" s="177">
        <f t="shared" si="343"/>
        <v>1</v>
      </c>
      <c r="O540" s="177">
        <f t="shared" si="336"/>
        <v>1</v>
      </c>
      <c r="P540" s="87" t="s">
        <v>332</v>
      </c>
      <c r="Q540" s="90">
        <f t="shared" si="337"/>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1"/>
        <v>0.51249999999999996</v>
      </c>
      <c r="K541" s="183">
        <f>SUMIFS(Table1[Horas efetivas],Table1[Tabela],Plano_V3!E541,Table1[Campo],Plano_V3!F541)</f>
        <v>4.0999999999999996</v>
      </c>
      <c r="L541" s="183">
        <f t="shared" si="342"/>
        <v>0.51249999999999996</v>
      </c>
      <c r="M541" s="177"/>
      <c r="N541" s="177">
        <f t="shared" si="343"/>
        <v>1</v>
      </c>
      <c r="O541" s="177">
        <f t="shared" si="336"/>
        <v>1</v>
      </c>
      <c r="P541" s="87" t="s">
        <v>332</v>
      </c>
      <c r="Q541" s="90">
        <f t="shared" si="337"/>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1"/>
        <v>0.51249999999999996</v>
      </c>
      <c r="K542" s="183">
        <f>SUMIFS(Table1[Horas efetivas],Table1[Tabela],Plano_V3!E542,Table1[Campo],Plano_V3!F542)</f>
        <v>4.0999999999999996</v>
      </c>
      <c r="L542" s="183">
        <f t="shared" si="342"/>
        <v>0.51249999999999996</v>
      </c>
      <c r="M542" s="177"/>
      <c r="N542" s="177">
        <f t="shared" si="343"/>
        <v>1</v>
      </c>
      <c r="O542" s="177">
        <f t="shared" si="336"/>
        <v>1</v>
      </c>
      <c r="P542" s="87" t="s">
        <v>332</v>
      </c>
      <c r="Q542" s="90">
        <f t="shared" si="337"/>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0"/>
        <v>modesg_out_sfics_taxon_europeian.a.</v>
      </c>
      <c r="B543" s="67" t="s">
        <v>26</v>
      </c>
      <c r="C543" s="68" t="s">
        <v>310</v>
      </c>
      <c r="D543" s="64" t="s">
        <v>36</v>
      </c>
      <c r="E543" s="66" t="s">
        <v>2082</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1"/>
        <v>1</v>
      </c>
      <c r="K543" s="183">
        <f>SUMIFS(Table1[Horas efetivas],Table1[Tabela],Plano_V3!E543,Table1[Campo],Plano_V3!F543)</f>
        <v>2</v>
      </c>
      <c r="L543" s="183">
        <f t="shared" si="342"/>
        <v>0.25</v>
      </c>
      <c r="M543" s="177"/>
      <c r="N543" s="177">
        <f t="shared" si="343"/>
        <v>0.25</v>
      </c>
      <c r="O543" s="177">
        <f t="shared" si="336"/>
        <v>0.25</v>
      </c>
      <c r="P543" s="87" t="s">
        <v>334</v>
      </c>
      <c r="Q543" s="90">
        <f t="shared" si="337"/>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0"/>
        <v>modesg_out_sfics_taxon_europeiacbalcao</v>
      </c>
      <c r="B544" s="67" t="s">
        <v>26</v>
      </c>
      <c r="C544" s="68" t="s">
        <v>310</v>
      </c>
      <c r="D544" s="64" t="s">
        <v>40</v>
      </c>
      <c r="E544" s="66" t="s">
        <v>2082</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1"/>
        <v>0.51249999999999996</v>
      </c>
      <c r="K544" s="183">
        <f>SUMIFS(Table1[Horas efetivas],Table1[Tabela],Plano_V3!E544,Table1[Campo],Plano_V3!F544)</f>
        <v>1.0249999999999999</v>
      </c>
      <c r="L544" s="183">
        <f t="shared" si="342"/>
        <v>0.12812499999999999</v>
      </c>
      <c r="M544" s="177"/>
      <c r="N544" s="177">
        <f t="shared" si="343"/>
        <v>0.25</v>
      </c>
      <c r="O544" s="177">
        <f t="shared" si="336"/>
        <v>0.25</v>
      </c>
      <c r="P544" s="87" t="s">
        <v>334</v>
      </c>
      <c r="Q544" s="90">
        <f t="shared" si="337"/>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0"/>
        <v>modesg_out_sfics_taxon_europeiacempresa</v>
      </c>
      <c r="B545" s="67" t="s">
        <v>26</v>
      </c>
      <c r="C545" s="68" t="s">
        <v>310</v>
      </c>
      <c r="D545" s="64" t="s">
        <v>40</v>
      </c>
      <c r="E545" s="66" t="s">
        <v>2082</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1"/>
        <v>0.51249999999999996</v>
      </c>
      <c r="K545" s="183">
        <f>SUMIFS(Table1[Horas efetivas],Table1[Tabela],Plano_V3!E545,Table1[Campo],Plano_V3!F545)</f>
        <v>1.0249999999999999</v>
      </c>
      <c r="L545" s="183">
        <f t="shared" si="342"/>
        <v>0.12812499999999999</v>
      </c>
      <c r="M545" s="177"/>
      <c r="N545" s="177">
        <f t="shared" si="343"/>
        <v>0.25</v>
      </c>
      <c r="O545" s="177">
        <f t="shared" si="336"/>
        <v>0.25</v>
      </c>
      <c r="P545" s="87" t="s">
        <v>334</v>
      </c>
      <c r="Q545" s="90">
        <f t="shared" si="337"/>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0"/>
        <v>modesg_out_sfics_taxon_europeiacnumecta</v>
      </c>
      <c r="B546" s="67" t="s">
        <v>26</v>
      </c>
      <c r="C546" s="68" t="s">
        <v>310</v>
      </c>
      <c r="D546" s="64" t="s">
        <v>40</v>
      </c>
      <c r="E546" s="66" t="s">
        <v>2082</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1"/>
        <v>0.51249999999999996</v>
      </c>
      <c r="K546" s="183">
        <f>SUMIFS(Table1[Horas efetivas],Table1[Tabela],Plano_V3!E546,Table1[Campo],Plano_V3!F546)</f>
        <v>1.0249999999999999</v>
      </c>
      <c r="L546" s="183">
        <f t="shared" si="342"/>
        <v>0.12812499999999999</v>
      </c>
      <c r="M546" s="177"/>
      <c r="N546" s="177">
        <f t="shared" si="343"/>
        <v>0.25</v>
      </c>
      <c r="O546" s="177">
        <f t="shared" si="336"/>
        <v>0.25</v>
      </c>
      <c r="P546" s="87" t="s">
        <v>334</v>
      </c>
      <c r="Q546" s="90">
        <f t="shared" si="337"/>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0"/>
        <v>modesg_out_sfics_taxon_europeiacod_regra</v>
      </c>
      <c r="B547" s="67" t="s">
        <v>26</v>
      </c>
      <c r="C547" s="68" t="s">
        <v>310</v>
      </c>
      <c r="D547" s="64" t="s">
        <v>40</v>
      </c>
      <c r="E547" s="66" t="s">
        <v>2082</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1"/>
        <v>0.51249999999999996</v>
      </c>
      <c r="K547" s="183">
        <f>SUMIFS(Table1[Horas efetivas],Table1[Tabela],Plano_V3!E547,Table1[Campo],Plano_V3!F547)</f>
        <v>1.0249999999999999</v>
      </c>
      <c r="L547" s="183">
        <f t="shared" si="342"/>
        <v>0.12812499999999999</v>
      </c>
      <c r="M547" s="177"/>
      <c r="N547" s="177">
        <f t="shared" si="343"/>
        <v>0.25</v>
      </c>
      <c r="O547" s="177">
        <f t="shared" si="336"/>
        <v>0.25</v>
      </c>
      <c r="P547" s="87" t="s">
        <v>334</v>
      </c>
      <c r="Q547" s="90">
        <f t="shared" si="337"/>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0"/>
        <v>modesg_out_sfics_taxon_europeiaordem</v>
      </c>
      <c r="B548" s="67" t="s">
        <v>26</v>
      </c>
      <c r="C548" s="68" t="s">
        <v>310</v>
      </c>
      <c r="D548" s="64" t="s">
        <v>40</v>
      </c>
      <c r="E548" s="66" t="s">
        <v>2082</v>
      </c>
      <c r="F548" s="64" t="s">
        <v>211</v>
      </c>
      <c r="G548" s="64" t="str">
        <f>INDEX(Auxiliar!$B$16:$B$24,MATCH(Plano_V3!H548,Auxiliar!$C$16:$C$24,0),1)</f>
        <v>0. Cancelado</v>
      </c>
      <c r="H548" s="64">
        <f>VLOOKUP(A548,'Aux - pivots1'!$A:$B,2,0)</f>
        <v>0</v>
      </c>
      <c r="I548" s="183">
        <f>SUMIFS(Table1[Estimação (horas)],Table1[Tabela],Plano_V3!E548,Table1[Campo],Plano_V3!F548)</f>
        <v>4.0999999999999996</v>
      </c>
      <c r="J548" s="183">
        <f t="shared" si="341"/>
        <v>0.51249999999999996</v>
      </c>
      <c r="K548" s="183">
        <f>SUMIFS(Table1[Horas efetivas],Table1[Tabela],Plano_V3!E548,Table1[Campo],Plano_V3!F548)</f>
        <v>0</v>
      </c>
      <c r="L548" s="183">
        <f t="shared" si="342"/>
        <v>0</v>
      </c>
      <c r="M548" s="177"/>
      <c r="N548" s="177">
        <f t="shared" si="343"/>
        <v>0</v>
      </c>
      <c r="O548" s="177">
        <f t="shared" si="336"/>
        <v>0</v>
      </c>
      <c r="P548" s="87" t="s">
        <v>334</v>
      </c>
      <c r="Q548" s="90">
        <f t="shared" si="337"/>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2082</v>
      </c>
      <c r="F549" s="64" t="s">
        <v>2411</v>
      </c>
      <c r="G549" s="64" t="str">
        <f>INDEX(Auxiliar!$B$16:$B$24,MATCH(Plano_V3!H549,Auxiliar!$C$16:$C$24,0),1)</f>
        <v xml:space="preserve">6. Em implementação </v>
      </c>
      <c r="H549" s="64">
        <f>VLOOKUP(A549,'Aux - pivots1'!$A:$B,2,0)</f>
        <v>7</v>
      </c>
      <c r="I549" s="183">
        <f>SUMIFS(Table1[Estimação (horas)],Table1[Tabela],Plano_V3!E549,Table1[Campo],Plano_V3!F549)</f>
        <v>0.1</v>
      </c>
      <c r="J549" s="183">
        <f>I549/8</f>
        <v>1.2500000000000001E-2</v>
      </c>
      <c r="K549" s="183">
        <f>SUMIFS(Table1[Horas efetivas],Table1[Tabela],Plano_V3!E549,Table1[Campo],Plano_V3!F549)</f>
        <v>2.5000000000000001E-2</v>
      </c>
      <c r="L549" s="183">
        <f>K549/8</f>
        <v>3.1250000000000002E-3</v>
      </c>
      <c r="M549" s="177"/>
      <c r="N549" s="177">
        <f>L549/J549</f>
        <v>0.25</v>
      </c>
      <c r="O549" s="177">
        <f>N549-M549</f>
        <v>0.25</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0"/>
        <v>modesg_out_sfics_taxon_europeiamontante_pndrc</v>
      </c>
      <c r="B550" s="67" t="s">
        <v>26</v>
      </c>
      <c r="C550" s="68" t="s">
        <v>310</v>
      </c>
      <c r="D550" s="64" t="s">
        <v>40</v>
      </c>
      <c r="E550" s="66" t="s">
        <v>2082</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1"/>
        <v>2.0125000000000002</v>
      </c>
      <c r="K550" s="183">
        <f>SUMIFS(Table1[Horas efetivas],Table1[Tabela],Plano_V3!E550,Table1[Campo],Plano_V3!F550)</f>
        <v>4.0250000000000004</v>
      </c>
      <c r="L550" s="183">
        <f t="shared" si="342"/>
        <v>0.50312500000000004</v>
      </c>
      <c r="M550" s="177"/>
      <c r="N550" s="177">
        <f t="shared" si="343"/>
        <v>0.25</v>
      </c>
      <c r="O550" s="177">
        <f t="shared" si="336"/>
        <v>0.25</v>
      </c>
      <c r="P550" s="87" t="s">
        <v>334</v>
      </c>
      <c r="Q550" s="90">
        <f t="shared" si="337"/>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0"/>
        <v>modesg_out_sfics_taxon_europeianome_ctgr_sfics</v>
      </c>
      <c r="B551" s="67" t="s">
        <v>26</v>
      </c>
      <c r="C551" s="68" t="s">
        <v>310</v>
      </c>
      <c r="D551" s="64" t="s">
        <v>40</v>
      </c>
      <c r="E551" s="66" t="s">
        <v>2082</v>
      </c>
      <c r="F551" s="64" t="s">
        <v>2050</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1"/>
        <v>2.0125000000000002</v>
      </c>
      <c r="K551" s="183">
        <f>SUMIFS(Table1[Horas efetivas],Table1[Tabela],Plano_V3!E551,Table1[Campo],Plano_V3!F551)</f>
        <v>4.0250000000000004</v>
      </c>
      <c r="L551" s="183">
        <f t="shared" si="342"/>
        <v>0.50312500000000004</v>
      </c>
      <c r="M551" s="177"/>
      <c r="N551" s="177">
        <f t="shared" si="343"/>
        <v>0.25</v>
      </c>
      <c r="O551" s="177">
        <f t="shared" si="336"/>
        <v>0.25</v>
      </c>
      <c r="P551" s="87" t="s">
        <v>334</v>
      </c>
      <c r="Q551" s="90">
        <f t="shared" si="337"/>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0"/>
        <v>modesg_out_sfics_taxon_europeianome_general_specific_purpose</v>
      </c>
      <c r="B552" s="67" t="s">
        <v>26</v>
      </c>
      <c r="C552" s="68" t="s">
        <v>310</v>
      </c>
      <c r="D552" s="64" t="s">
        <v>40</v>
      </c>
      <c r="E552" s="66" t="s">
        <v>2082</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1"/>
        <v>1.0125</v>
      </c>
      <c r="K552" s="183">
        <f>SUMIFS(Table1[Horas efetivas],Table1[Tabela],Plano_V3!E552,Table1[Campo],Plano_V3!F552)</f>
        <v>2.0249999999999999</v>
      </c>
      <c r="L552" s="183">
        <f t="shared" si="342"/>
        <v>0.25312499999999999</v>
      </c>
      <c r="M552" s="177"/>
      <c r="N552" s="177">
        <f t="shared" si="343"/>
        <v>0.25</v>
      </c>
      <c r="O552" s="177">
        <f t="shared" si="336"/>
        <v>0.25</v>
      </c>
      <c r="P552" s="87" t="s">
        <v>334</v>
      </c>
      <c r="Q552" s="90">
        <f t="shared" si="337"/>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0"/>
        <v>modesg_out_sfics_taxon_europeianome_purpose_esg_alinh_tax</v>
      </c>
      <c r="B553" s="67" t="s">
        <v>26</v>
      </c>
      <c r="C553" s="68" t="s">
        <v>310</v>
      </c>
      <c r="D553" s="64" t="s">
        <v>40</v>
      </c>
      <c r="E553" s="66" t="s">
        <v>2082</v>
      </c>
      <c r="F553" s="64" t="s">
        <v>2061</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0"/>
        <v>modesg_out_sfics_taxon_europeianome_purpose_esg_nalinh_tax</v>
      </c>
      <c r="B554" s="67" t="s">
        <v>26</v>
      </c>
      <c r="C554" s="68" t="s">
        <v>310</v>
      </c>
      <c r="D554" s="64" t="s">
        <v>40</v>
      </c>
      <c r="E554" s="66" t="s">
        <v>2082</v>
      </c>
      <c r="F554" s="64" t="s">
        <v>2062</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1"/>
        <v>1.0125</v>
      </c>
      <c r="K554" s="183">
        <f>SUMIFS(Table1[Horas efetivas],Table1[Tabela],Plano_V3!E554,Table1[Campo],Plano_V3!F554)</f>
        <v>2.0249999999999999</v>
      </c>
      <c r="L554" s="183">
        <f t="shared" si="342"/>
        <v>0.25312499999999999</v>
      </c>
      <c r="M554" s="177"/>
      <c r="N554" s="177">
        <f t="shared" si="343"/>
        <v>0.25</v>
      </c>
      <c r="O554" s="177">
        <f t="shared" si="336"/>
        <v>0.25</v>
      </c>
      <c r="P554" s="87" t="s">
        <v>334</v>
      </c>
      <c r="Q554" s="90">
        <f t="shared" si="337"/>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0"/>
        <v>modesg_out_sfics_taxon_europeianome_specific_eligible</v>
      </c>
      <c r="B555" s="67" t="s">
        <v>26</v>
      </c>
      <c r="C555" s="68" t="s">
        <v>310</v>
      </c>
      <c r="D555" s="64" t="s">
        <v>40</v>
      </c>
      <c r="E555" s="66" t="s">
        <v>2082</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1"/>
        <v>1.0125</v>
      </c>
      <c r="K555" s="183">
        <f>SUMIFS(Table1[Horas efetivas],Table1[Tabela],Plano_V3!E555,Table1[Campo],Plano_V3!F555)</f>
        <v>2.0249999999999999</v>
      </c>
      <c r="L555" s="183">
        <f t="shared" si="342"/>
        <v>0.25312499999999999</v>
      </c>
      <c r="M555" s="177"/>
      <c r="N555" s="177">
        <f t="shared" si="343"/>
        <v>0.25</v>
      </c>
      <c r="O555" s="177">
        <f t="shared" si="336"/>
        <v>0.25</v>
      </c>
      <c r="P555" s="87" t="s">
        <v>334</v>
      </c>
      <c r="Q555" s="90">
        <f t="shared" si="337"/>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0"/>
        <v>modesg_out_sfics_taxon_europeianome_specific_sustainable</v>
      </c>
      <c r="B556" s="67" t="s">
        <v>26</v>
      </c>
      <c r="C556" s="68" t="s">
        <v>310</v>
      </c>
      <c r="D556" s="64" t="s">
        <v>40</v>
      </c>
      <c r="E556" s="66" t="s">
        <v>2082</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1"/>
        <v>1.0125</v>
      </c>
      <c r="K556" s="183">
        <f>SUMIFS(Table1[Horas efetivas],Table1[Tabela],Plano_V3!E556,Table1[Campo],Plano_V3!F556)</f>
        <v>2.0249999999999999</v>
      </c>
      <c r="L556" s="183">
        <f t="shared" si="342"/>
        <v>0.25312499999999999</v>
      </c>
      <c r="M556" s="177"/>
      <c r="N556" s="177">
        <f t="shared" si="343"/>
        <v>0.25</v>
      </c>
      <c r="O556" s="177">
        <f t="shared" si="336"/>
        <v>0.25</v>
      </c>
      <c r="P556" s="87" t="s">
        <v>334</v>
      </c>
      <c r="Q556" s="90">
        <f t="shared" si="337"/>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0"/>
        <v>modesg_out_sfics_taxon_europeiasstnbl_indctr</v>
      </c>
      <c r="B557" s="67" t="s">
        <v>26</v>
      </c>
      <c r="C557" s="68" t="s">
        <v>310</v>
      </c>
      <c r="D557" s="64" t="s">
        <v>40</v>
      </c>
      <c r="E557" s="66" t="s">
        <v>2082</v>
      </c>
      <c r="F557" s="64" t="s">
        <v>418</v>
      </c>
      <c r="G557" s="64" t="str">
        <f>INDEX(Auxiliar!$B$16:$B$24,MATCH(Plano_V3!H557,Auxiliar!$C$16:$C$24,0),1)</f>
        <v>2.2 Em especificação</v>
      </c>
      <c r="H557" s="64">
        <f>VLOOKUP(A557,'Aux - pivots1'!$A:$B,2,0)</f>
        <v>3</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0"/>
        <v>modesg_out_sfics_taxon_europeiaorigem</v>
      </c>
      <c r="B558" s="67" t="s">
        <v>26</v>
      </c>
      <c r="C558" s="68" t="s">
        <v>310</v>
      </c>
      <c r="D558" s="64" t="s">
        <v>40</v>
      </c>
      <c r="E558" s="66" t="s">
        <v>2082</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1"/>
        <v>0.51249999999999996</v>
      </c>
      <c r="K558" s="183">
        <f>SUMIFS(Table1[Horas efetivas],Table1[Tabela],Plano_V3!E558,Table1[Campo],Plano_V3!F558)</f>
        <v>0</v>
      </c>
      <c r="L558" s="183">
        <f t="shared" si="342"/>
        <v>0</v>
      </c>
      <c r="M558" s="177"/>
      <c r="N558" s="177">
        <f t="shared" si="343"/>
        <v>0</v>
      </c>
      <c r="O558" s="177">
        <f t="shared" si="336"/>
        <v>0</v>
      </c>
      <c r="P558" s="87" t="s">
        <v>334</v>
      </c>
      <c r="Q558" s="90">
        <f t="shared" si="337"/>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0"/>
        <v>modesg_out_sfics_taxon_europeiaref_date</v>
      </c>
      <c r="B559" s="67" t="s">
        <v>26</v>
      </c>
      <c r="C559" s="68" t="s">
        <v>310</v>
      </c>
      <c r="D559" s="64" t="s">
        <v>40</v>
      </c>
      <c r="E559" s="66" t="s">
        <v>2082</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1"/>
        <v>0.51249999999999996</v>
      </c>
      <c r="K559" s="183">
        <f>SUMIFS(Table1[Horas efetivas],Table1[Tabela],Plano_V3!E559,Table1[Campo],Plano_V3!F559)</f>
        <v>1.0249999999999999</v>
      </c>
      <c r="L559" s="183">
        <f t="shared" si="342"/>
        <v>0.12812499999999999</v>
      </c>
      <c r="M559" s="177"/>
      <c r="N559" s="177">
        <f t="shared" si="343"/>
        <v>0.25</v>
      </c>
      <c r="O559" s="177">
        <f t="shared" si="336"/>
        <v>0.25</v>
      </c>
      <c r="P559" s="87" t="s">
        <v>334</v>
      </c>
      <c r="Q559" s="90">
        <f t="shared" si="337"/>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0"/>
        <v>modesg_out_sfics_taxon_europeiazdeposit</v>
      </c>
      <c r="B560" s="67" t="s">
        <v>26</v>
      </c>
      <c r="C560" s="68" t="s">
        <v>310</v>
      </c>
      <c r="D560" s="64" t="s">
        <v>40</v>
      </c>
      <c r="E560" s="66" t="s">
        <v>2082</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1"/>
        <v>1.0125</v>
      </c>
      <c r="K560" s="183">
        <f>SUMIFS(Table1[Horas efetivas],Table1[Tabela],Plano_V3!E560,Table1[Campo],Plano_V3!F560)</f>
        <v>2.0249999999999999</v>
      </c>
      <c r="L560" s="183">
        <f t="shared" si="342"/>
        <v>0.25312499999999999</v>
      </c>
      <c r="M560" s="177"/>
      <c r="N560" s="177">
        <f t="shared" si="343"/>
        <v>0.25</v>
      </c>
      <c r="O560" s="177">
        <f t="shared" si="336"/>
        <v>0.25</v>
      </c>
      <c r="P560" s="87" t="s">
        <v>334</v>
      </c>
      <c r="Q560" s="90">
        <f t="shared" si="337"/>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0"/>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3"/>
        <v>#N/A</v>
      </c>
      <c r="O561" s="177" t="e">
        <f t="shared" si="336"/>
        <v>#N/A</v>
      </c>
      <c r="P561" s="87"/>
      <c r="Q561" s="90" t="e">
        <f t="shared" si="337"/>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4">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36"/>
        <v>#N/A</v>
      </c>
      <c r="P562" s="189" t="s">
        <v>1848</v>
      </c>
      <c r="Q562" s="90" t="e">
        <f t="shared" si="337"/>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4"/>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5">I563/8</f>
        <v>0.51249999999999996</v>
      </c>
      <c r="K563" s="175">
        <f>SUMIFS(Table1[Horas efetivas],Table1[Tabela],Plano_V3!E563,Table1[Campo],Plano_V3!F563)</f>
        <v>1.0249999999999999</v>
      </c>
      <c r="L563" s="175">
        <f t="shared" ref="L563:L594" si="346">K563/8</f>
        <v>0.12812499999999999</v>
      </c>
      <c r="M563" s="177"/>
      <c r="N563" s="177">
        <f t="shared" ref="N563:N594" si="347">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5"/>
        <v>0.51249999999999996</v>
      </c>
      <c r="K564" s="175">
        <f>SUMIFS(Table1[Horas efetivas],Table1[Tabela],Plano_V3!E564,Table1[Campo],Plano_V3!F564)</f>
        <v>4.0999999999999996</v>
      </c>
      <c r="L564" s="175">
        <f t="shared" si="346"/>
        <v>0.51249999999999996</v>
      </c>
      <c r="M564" s="177"/>
      <c r="N564" s="177">
        <f t="shared" si="347"/>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5"/>
        <v>0.51249999999999996</v>
      </c>
      <c r="K565" s="175">
        <f>SUMIFS(Table1[Horas efetivas],Table1[Tabela],Plano_V3!E565,Table1[Campo],Plano_V3!F565)</f>
        <v>4.0999999999999996</v>
      </c>
      <c r="L565" s="175">
        <f t="shared" si="346"/>
        <v>0.51249999999999996</v>
      </c>
      <c r="M565" s="177"/>
      <c r="N565" s="177">
        <f t="shared" si="347"/>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5"/>
        <v>0.51249999999999996</v>
      </c>
      <c r="K566" s="175">
        <f>SUMIFS(Table1[Horas efetivas],Table1[Tabela],Plano_V3!E566,Table1[Campo],Plano_V3!F566)</f>
        <v>4.0999999999999996</v>
      </c>
      <c r="L566" s="175">
        <f t="shared" si="346"/>
        <v>0.51249999999999996</v>
      </c>
      <c r="M566" s="177"/>
      <c r="N566" s="177">
        <f t="shared" si="347"/>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5"/>
        <v>0.51249999999999996</v>
      </c>
      <c r="K567" s="175">
        <f>SUMIFS(Table1[Horas efetivas],Table1[Tabela],Plano_V3!E567,Table1[Campo],Plano_V3!F567)</f>
        <v>4.0999999999999996</v>
      </c>
      <c r="L567" s="175">
        <f t="shared" si="346"/>
        <v>0.51249999999999996</v>
      </c>
      <c r="M567" s="177"/>
      <c r="N567" s="177">
        <f t="shared" si="347"/>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5"/>
        <v>0.51249999999999996</v>
      </c>
      <c r="K568" s="175">
        <f>SUMIFS(Table1[Horas efetivas],Table1[Tabela],Plano_V3!E568,Table1[Campo],Plano_V3!F568)</f>
        <v>4.0999999999999996</v>
      </c>
      <c r="L568" s="175">
        <f t="shared" si="346"/>
        <v>0.51249999999999996</v>
      </c>
      <c r="M568" s="177"/>
      <c r="N568" s="177">
        <f t="shared" si="347"/>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5"/>
        <v>0.51249999999999996</v>
      </c>
      <c r="K569" s="175">
        <f>SUMIFS(Table1[Horas efetivas],Table1[Tabela],Plano_V3!E569,Table1[Campo],Plano_V3!F569)</f>
        <v>4.0999999999999996</v>
      </c>
      <c r="L569" s="175">
        <f t="shared" si="346"/>
        <v>0.51249999999999996</v>
      </c>
      <c r="M569" s="177"/>
      <c r="N569" s="177">
        <f t="shared" si="347"/>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5"/>
        <v>0.51249999999999996</v>
      </c>
      <c r="K570" s="175">
        <f>SUMIFS(Table1[Horas efetivas],Table1[Tabela],Plano_V3!E570,Table1[Campo],Plano_V3!F570)</f>
        <v>4.0999999999999996</v>
      </c>
      <c r="L570" s="175">
        <f t="shared" si="346"/>
        <v>0.51249999999999996</v>
      </c>
      <c r="M570" s="177"/>
      <c r="N570" s="177">
        <f t="shared" si="347"/>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5"/>
        <v>0.51249999999999996</v>
      </c>
      <c r="K571" s="175">
        <f>SUMIFS(Table1[Horas efetivas],Table1[Tabela],Plano_V3!E571,Table1[Campo],Plano_V3!F571)</f>
        <v>4.0999999999999996</v>
      </c>
      <c r="L571" s="175">
        <f t="shared" si="346"/>
        <v>0.51249999999999996</v>
      </c>
      <c r="M571" s="177"/>
      <c r="N571" s="177">
        <f t="shared" si="347"/>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5"/>
        <v>0.51249999999999996</v>
      </c>
      <c r="K572" s="175">
        <f>SUMIFS(Table1[Horas efetivas],Table1[Tabela],Plano_V3!E572,Table1[Campo],Plano_V3!F572)</f>
        <v>4.0999999999999996</v>
      </c>
      <c r="L572" s="175">
        <f t="shared" si="346"/>
        <v>0.51249999999999996</v>
      </c>
      <c r="M572" s="177"/>
      <c r="N572" s="177">
        <f t="shared" si="347"/>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5"/>
        <v>0.51249999999999996</v>
      </c>
      <c r="K573" s="175">
        <f>SUMIFS(Table1[Horas efetivas],Table1[Tabela],Plano_V3!E573,Table1[Campo],Plano_V3!F573)</f>
        <v>4.0999999999999996</v>
      </c>
      <c r="L573" s="175">
        <f t="shared" si="346"/>
        <v>0.51249999999999996</v>
      </c>
      <c r="M573" s="177"/>
      <c r="N573" s="177">
        <f t="shared" si="347"/>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5"/>
        <v>0.51249999999999996</v>
      </c>
      <c r="K574" s="175">
        <f>SUMIFS(Table1[Horas efetivas],Table1[Tabela],Plano_V3!E574,Table1[Campo],Plano_V3!F574)</f>
        <v>4.0999999999999996</v>
      </c>
      <c r="L574" s="175">
        <f t="shared" si="346"/>
        <v>0.51249999999999996</v>
      </c>
      <c r="M574" s="177"/>
      <c r="N574" s="177">
        <f t="shared" si="347"/>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5"/>
        <v>0.51249999999999996</v>
      </c>
      <c r="K575" s="175">
        <f>SUMIFS(Table1[Horas efetivas],Table1[Tabela],Plano_V3!E575,Table1[Campo],Plano_V3!F575)</f>
        <v>4.0999999999999996</v>
      </c>
      <c r="L575" s="175">
        <f t="shared" si="346"/>
        <v>0.51249999999999996</v>
      </c>
      <c r="M575" s="177"/>
      <c r="N575" s="177">
        <f t="shared" si="347"/>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5"/>
        <v>0.51249999999999996</v>
      </c>
      <c r="K576" s="175">
        <f>SUMIFS(Table1[Horas efetivas],Table1[Tabela],Plano_V3!E576,Table1[Campo],Plano_V3!F576)</f>
        <v>4.0999999999999996</v>
      </c>
      <c r="L576" s="175">
        <f t="shared" si="346"/>
        <v>0.51249999999999996</v>
      </c>
      <c r="M576" s="177"/>
      <c r="N576" s="177">
        <f t="shared" si="347"/>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5"/>
        <v>0.51249999999999996</v>
      </c>
      <c r="K577" s="175">
        <f>SUMIFS(Table1[Horas efetivas],Table1[Tabela],Plano_V3!E577,Table1[Campo],Plano_V3!F577)</f>
        <v>4.0999999999999996</v>
      </c>
      <c r="L577" s="175">
        <f t="shared" si="346"/>
        <v>0.51249999999999996</v>
      </c>
      <c r="M577" s="177"/>
      <c r="N577" s="177">
        <f t="shared" si="347"/>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5"/>
        <v>0.51249999999999996</v>
      </c>
      <c r="K578" s="175">
        <f>SUMIFS(Table1[Horas efetivas],Table1[Tabela],Plano_V3!E578,Table1[Campo],Plano_V3!F578)</f>
        <v>4.0999999999999996</v>
      </c>
      <c r="L578" s="175">
        <f t="shared" si="346"/>
        <v>0.51249999999999996</v>
      </c>
      <c r="M578" s="177"/>
      <c r="N578" s="177">
        <f t="shared" si="347"/>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5"/>
        <v>0.51249999999999996</v>
      </c>
      <c r="K579" s="175">
        <f>SUMIFS(Table1[Horas efetivas],Table1[Tabela],Plano_V3!E579,Table1[Campo],Plano_V3!F579)</f>
        <v>4.0999999999999996</v>
      </c>
      <c r="L579" s="175">
        <f t="shared" si="346"/>
        <v>0.51249999999999996</v>
      </c>
      <c r="M579" s="177"/>
      <c r="N579" s="177">
        <f t="shared" si="347"/>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5"/>
        <v>0.51249999999999996</v>
      </c>
      <c r="K580" s="175">
        <f>SUMIFS(Table1[Horas efetivas],Table1[Tabela],Plano_V3!E580,Table1[Campo],Plano_V3!F580)</f>
        <v>4.0999999999999996</v>
      </c>
      <c r="L580" s="175">
        <f t="shared" si="346"/>
        <v>0.51249999999999996</v>
      </c>
      <c r="M580" s="177"/>
      <c r="N580" s="177">
        <f t="shared" si="347"/>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5"/>
        <v>0.51249999999999996</v>
      </c>
      <c r="K581" s="175">
        <f>SUMIFS(Table1[Horas efetivas],Table1[Tabela],Plano_V3!E581,Table1[Campo],Plano_V3!F581)</f>
        <v>4.0999999999999996</v>
      </c>
      <c r="L581" s="175">
        <f t="shared" si="346"/>
        <v>0.51249999999999996</v>
      </c>
      <c r="M581" s="177"/>
      <c r="N581" s="177">
        <f t="shared" si="347"/>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5"/>
        <v>0.51249999999999996</v>
      </c>
      <c r="K582" s="175">
        <f>SUMIFS(Table1[Horas efetivas],Table1[Tabela],Plano_V3!E582,Table1[Campo],Plano_V3!F582)</f>
        <v>4.0999999999999996</v>
      </c>
      <c r="L582" s="175">
        <f t="shared" si="346"/>
        <v>0.51249999999999996</v>
      </c>
      <c r="M582" s="177"/>
      <c r="N582" s="177">
        <f t="shared" si="347"/>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4"/>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5"/>
        <v>0.51249999999999996</v>
      </c>
      <c r="K583" s="175">
        <f>SUMIFS(Table1[Horas efetivas],Table1[Tabela],Plano_V3!E583,Table1[Campo],Plano_V3!F583)</f>
        <v>1.0249999999999999</v>
      </c>
      <c r="L583" s="175">
        <f t="shared" si="346"/>
        <v>0.12812499999999999</v>
      </c>
      <c r="M583" s="177"/>
      <c r="N583" s="177">
        <f t="shared" si="347"/>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4"/>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5"/>
        <v>0.51249999999999996</v>
      </c>
      <c r="K584" s="175">
        <f>SUMIFS(Table1[Horas efetivas],Table1[Tabela],Plano_V3!E584,Table1[Campo],Plano_V3!F584)</f>
        <v>1.0249999999999999</v>
      </c>
      <c r="L584" s="175">
        <f t="shared" si="346"/>
        <v>0.12812499999999999</v>
      </c>
      <c r="M584" s="177"/>
      <c r="N584" s="177">
        <f t="shared" si="347"/>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5"/>
        <v>0.51249999999999996</v>
      </c>
      <c r="K585" s="175">
        <f>SUMIFS(Table1[Horas efetivas],Table1[Tabela],Plano_V3!E585,Table1[Campo],Plano_V3!F585)</f>
        <v>4.0999999999999996</v>
      </c>
      <c r="L585" s="175">
        <f t="shared" si="346"/>
        <v>0.51249999999999996</v>
      </c>
      <c r="M585" s="177"/>
      <c r="N585" s="177">
        <f t="shared" si="347"/>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4"/>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5"/>
        <v>0.51249999999999996</v>
      </c>
      <c r="K586" s="175">
        <f>SUMIFS(Table1[Horas efetivas],Table1[Tabela],Plano_V3!E586,Table1[Campo],Plano_V3!F586)</f>
        <v>1.0249999999999999</v>
      </c>
      <c r="L586" s="175">
        <f t="shared" si="346"/>
        <v>0.12812499999999999</v>
      </c>
      <c r="M586" s="177"/>
      <c r="N586" s="177">
        <f t="shared" si="347"/>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5"/>
        <v>0.51249999999999996</v>
      </c>
      <c r="K587" s="175">
        <f>SUMIFS(Table1[Horas efetivas],Table1[Tabela],Plano_V3!E587,Table1[Campo],Plano_V3!F587)</f>
        <v>4.0999999999999996</v>
      </c>
      <c r="L587" s="175">
        <f t="shared" si="346"/>
        <v>0.51249999999999996</v>
      </c>
      <c r="M587" s="177"/>
      <c r="N587" s="177">
        <f t="shared" si="347"/>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5"/>
        <v>0.51249999999999996</v>
      </c>
      <c r="K588" s="175">
        <f>SUMIFS(Table1[Horas efetivas],Table1[Tabela],Plano_V3!E588,Table1[Campo],Plano_V3!F588)</f>
        <v>4.0999999999999996</v>
      </c>
      <c r="L588" s="175">
        <f t="shared" si="346"/>
        <v>0.51249999999999996</v>
      </c>
      <c r="M588" s="177"/>
      <c r="N588" s="177">
        <f t="shared" si="347"/>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5"/>
        <v>0.51249999999999996</v>
      </c>
      <c r="K589" s="175">
        <f>SUMIFS(Table1[Horas efetivas],Table1[Tabela],Plano_V3!E589,Table1[Campo],Plano_V3!F589)</f>
        <v>4.0999999999999996</v>
      </c>
      <c r="L589" s="175">
        <f t="shared" si="346"/>
        <v>0.51249999999999996</v>
      </c>
      <c r="M589" s="177"/>
      <c r="N589" s="177">
        <f t="shared" si="347"/>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5"/>
        <v>0.51249999999999996</v>
      </c>
      <c r="K590" s="175">
        <f>SUMIFS(Table1[Horas efetivas],Table1[Tabela],Plano_V3!E590,Table1[Campo],Plano_V3!F590)</f>
        <v>4.0999999999999996</v>
      </c>
      <c r="L590" s="175">
        <f t="shared" si="346"/>
        <v>0.51249999999999996</v>
      </c>
      <c r="M590" s="177"/>
      <c r="N590" s="177">
        <f t="shared" si="347"/>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5"/>
        <v>0.51249999999999996</v>
      </c>
      <c r="K591" s="175">
        <f>SUMIFS(Table1[Horas efetivas],Table1[Tabela],Plano_V3!E591,Table1[Campo],Plano_V3!F591)</f>
        <v>4.0999999999999996</v>
      </c>
      <c r="L591" s="175">
        <f t="shared" si="346"/>
        <v>0.51249999999999996</v>
      </c>
      <c r="M591" s="177"/>
      <c r="N591" s="177">
        <f t="shared" si="347"/>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5"/>
        <v>0.51249999999999996</v>
      </c>
      <c r="K592" s="175">
        <f>SUMIFS(Table1[Horas efetivas],Table1[Tabela],Plano_V3!E592,Table1[Campo],Plano_V3!F592)</f>
        <v>4.0999999999999996</v>
      </c>
      <c r="L592" s="175">
        <f t="shared" si="346"/>
        <v>0.51249999999999996</v>
      </c>
      <c r="M592" s="177"/>
      <c r="N592" s="177">
        <f t="shared" si="347"/>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5"/>
        <v>0.51249999999999996</v>
      </c>
      <c r="K593" s="175">
        <f>SUMIFS(Table1[Horas efetivas],Table1[Tabela],Plano_V3!E593,Table1[Campo],Plano_V3!F593)</f>
        <v>4.0999999999999996</v>
      </c>
      <c r="L593" s="175">
        <f t="shared" si="346"/>
        <v>0.51249999999999996</v>
      </c>
      <c r="M593" s="177"/>
      <c r="N593" s="177">
        <f t="shared" si="347"/>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5"/>
        <v>0.51249999999999996</v>
      </c>
      <c r="K594" s="175">
        <f>SUMIFS(Table1[Horas efetivas],Table1[Tabela],Plano_V3!E594,Table1[Campo],Plano_V3!F594)</f>
        <v>4.0999999999999996</v>
      </c>
      <c r="L594" s="175">
        <f t="shared" si="346"/>
        <v>0.51249999999999996</v>
      </c>
      <c r="M594" s="177"/>
      <c r="N594" s="177">
        <f t="shared" si="347"/>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48"/>
        <v>lt003_entityentty_nm</v>
      </c>
      <c r="B595" s="67" t="s">
        <v>26</v>
      </c>
      <c r="C595" s="68" t="s">
        <v>26</v>
      </c>
      <c r="D595" s="64" t="s">
        <v>40</v>
      </c>
      <c r="E595" s="70" t="s">
        <v>335</v>
      </c>
      <c r="F595" s="357" t="s">
        <v>2194</v>
      </c>
      <c r="G595" s="64" t="str">
        <f>INDEX(Auxiliar!$B$16:$B$24,MATCH(Plano_V3!H595,Auxiliar!$C$16:$C$24,0),1)</f>
        <v xml:space="preserve">6. Em implementação </v>
      </c>
      <c r="H595" s="64">
        <f>VLOOKUP(A595,'Aux - pivots1'!$A:$B,2,0)</f>
        <v>7</v>
      </c>
      <c r="I595" s="175">
        <f>SUMIFS(Table1[Estimação (horas)],Table1[Tabela],Plano_V3!E595,Table1[Campo],Plano_V3!F595)</f>
        <v>1</v>
      </c>
      <c r="J595" s="175">
        <f t="shared" ref="J595:J618" si="349">I595/8</f>
        <v>0.125</v>
      </c>
      <c r="K595" s="175">
        <f>SUMIFS(Table1[Horas efetivas],Table1[Tabela],Plano_V3!E595,Table1[Campo],Plano_V3!F595)</f>
        <v>0.25</v>
      </c>
      <c r="L595" s="175">
        <f t="shared" ref="L595:L618" si="350">K595/8</f>
        <v>3.125E-2</v>
      </c>
      <c r="M595" s="177"/>
      <c r="N595" s="177">
        <f t="shared" ref="N595:N618" si="351">L595/J595</f>
        <v>0.25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48"/>
        <v>lt003_entityec_grp_id</v>
      </c>
      <c r="B596" s="67" t="s">
        <v>26</v>
      </c>
      <c r="C596" s="68" t="s">
        <v>26</v>
      </c>
      <c r="D596" s="64" t="s">
        <v>40</v>
      </c>
      <c r="E596" s="70" t="s">
        <v>335</v>
      </c>
      <c r="F596" s="357" t="s">
        <v>2195</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49"/>
        <v>0.125</v>
      </c>
      <c r="K596" s="175">
        <f>SUMIFS(Table1[Horas efetivas],Table1[Tabela],Plano_V3!E596,Table1[Campo],Plano_V3!F596)</f>
        <v>0.25</v>
      </c>
      <c r="L596" s="175">
        <f t="shared" si="350"/>
        <v>3.125E-2</v>
      </c>
      <c r="M596" s="177"/>
      <c r="N596" s="177">
        <f t="shared" si="351"/>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48"/>
        <v>lt003_entityec_grp_nm</v>
      </c>
      <c r="B597" s="67" t="s">
        <v>26</v>
      </c>
      <c r="C597" s="68" t="s">
        <v>26</v>
      </c>
      <c r="D597" s="64" t="s">
        <v>40</v>
      </c>
      <c r="E597" s="70" t="s">
        <v>335</v>
      </c>
      <c r="F597" s="357" t="s">
        <v>2196</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49"/>
        <v>0.125</v>
      </c>
      <c r="K597" s="175">
        <f>SUMIFS(Table1[Horas efetivas],Table1[Tabela],Plano_V3!E597,Table1[Campo],Plano_V3!F597)</f>
        <v>0.25</v>
      </c>
      <c r="L597" s="175">
        <f t="shared" si="350"/>
        <v>3.125E-2</v>
      </c>
      <c r="M597" s="177"/>
      <c r="N597" s="177">
        <f t="shared" si="351"/>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48"/>
        <v>lt003_entitygrp_ecnmc_actvty</v>
      </c>
      <c r="B598" s="67" t="s">
        <v>26</v>
      </c>
      <c r="C598" s="68" t="s">
        <v>26</v>
      </c>
      <c r="D598" s="64" t="s">
        <v>40</v>
      </c>
      <c r="E598" s="70" t="s">
        <v>335</v>
      </c>
      <c r="F598" s="357" t="s">
        <v>2197</v>
      </c>
      <c r="G598" s="64" t="s">
        <v>2322</v>
      </c>
      <c r="H598" s="64">
        <f>VLOOKUP(A598,'Aux - pivots1'!$A:$B,2,0)</f>
        <v>7</v>
      </c>
      <c r="I598" s="175">
        <f>SUMIFS(Table1[Estimação (horas)],Table1[Tabela],Plano_V3!E598,Table1[Campo],Plano_V3!F598)</f>
        <v>1</v>
      </c>
      <c r="J598" s="175">
        <f t="shared" si="349"/>
        <v>0.125</v>
      </c>
      <c r="K598" s="175">
        <f>SUMIFS(Table1[Horas efetivas],Table1[Tabela],Plano_V3!E598,Table1[Campo],Plano_V3!F598)</f>
        <v>0.25</v>
      </c>
      <c r="L598" s="175">
        <f t="shared" si="350"/>
        <v>3.125E-2</v>
      </c>
      <c r="M598" s="177"/>
      <c r="N598" s="177">
        <f t="shared" si="351"/>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48"/>
        <v>lt003_entitytxnmy_elgbl_capex_w</v>
      </c>
      <c r="B599" s="67" t="s">
        <v>26</v>
      </c>
      <c r="C599" s="68" t="s">
        <v>26</v>
      </c>
      <c r="D599" s="64" t="s">
        <v>40</v>
      </c>
      <c r="E599" s="70" t="s">
        <v>335</v>
      </c>
      <c r="F599" s="357" t="s">
        <v>2198</v>
      </c>
      <c r="G599" s="64" t="str">
        <f>INDEX(Auxiliar!$B$16:$B$24,MATCH(Plano_V3!H599,Auxiliar!$C$16:$C$24,0),1)</f>
        <v xml:space="preserve">6. Em implementação </v>
      </c>
      <c r="H599" s="64">
        <f>VLOOKUP(A599,'Aux - pivots1'!$A:$B,2,0)</f>
        <v>7</v>
      </c>
      <c r="I599" s="175">
        <f>SUMIFS(Table1[Estimação (horas)],Table1[Tabela],Plano_V3!E599,Table1[Campo],Plano_V3!F599)</f>
        <v>1</v>
      </c>
      <c r="J599" s="175">
        <f t="shared" si="349"/>
        <v>0.125</v>
      </c>
      <c r="K599" s="175">
        <f>SUMIFS(Table1[Horas efetivas],Table1[Tabela],Plano_V3!E599,Table1[Campo],Plano_V3!F599)</f>
        <v>0.25</v>
      </c>
      <c r="L599" s="175">
        <f t="shared" si="350"/>
        <v>3.125E-2</v>
      </c>
      <c r="M599" s="177"/>
      <c r="N599" s="177">
        <f t="shared" si="351"/>
        <v>0.25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48"/>
        <v>lt003_entitytxnmy_elgbl_trnvr_w</v>
      </c>
      <c r="B600" s="67" t="s">
        <v>26</v>
      </c>
      <c r="C600" s="68" t="s">
        <v>26</v>
      </c>
      <c r="D600" s="64" t="s">
        <v>40</v>
      </c>
      <c r="E600" s="70" t="s">
        <v>335</v>
      </c>
      <c r="F600" s="357" t="s">
        <v>2199</v>
      </c>
      <c r="G600" s="64" t="str">
        <f>INDEX(Auxiliar!$B$16:$B$24,MATCH(Plano_V3!H600,Auxiliar!$C$16:$C$24,0),1)</f>
        <v xml:space="preserve">6. Em implementação </v>
      </c>
      <c r="H600" s="64">
        <f>VLOOKUP(A600,'Aux - pivots1'!$A:$B,2,0)</f>
        <v>7</v>
      </c>
      <c r="I600" s="175">
        <f>SUMIFS(Table1[Estimação (horas)],Table1[Tabela],Plano_V3!E600,Table1[Campo],Plano_V3!F600)</f>
        <v>1</v>
      </c>
      <c r="J600" s="175">
        <f t="shared" si="349"/>
        <v>0.125</v>
      </c>
      <c r="K600" s="175">
        <f>SUMIFS(Table1[Horas efetivas],Table1[Tabela],Plano_V3!E600,Table1[Campo],Plano_V3!F600)</f>
        <v>0.25</v>
      </c>
      <c r="L600" s="175">
        <f t="shared" si="350"/>
        <v>3.125E-2</v>
      </c>
      <c r="M600" s="177"/>
      <c r="N600" s="177">
        <f t="shared" si="351"/>
        <v>0.25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48"/>
        <v>lt003_entitytxnmy_elgbl_capex_p</v>
      </c>
      <c r="B601" s="67" t="s">
        <v>26</v>
      </c>
      <c r="C601" s="68" t="s">
        <v>26</v>
      </c>
      <c r="D601" s="64" t="s">
        <v>40</v>
      </c>
      <c r="E601" s="70" t="s">
        <v>335</v>
      </c>
      <c r="F601" s="357" t="s">
        <v>2200</v>
      </c>
      <c r="G601" s="64" t="str">
        <f>INDEX(Auxiliar!$B$16:$B$24,MATCH(Plano_V3!H601,Auxiliar!$C$16:$C$24,0),1)</f>
        <v xml:space="preserve">6. Em implementação </v>
      </c>
      <c r="H601" s="64">
        <f>VLOOKUP(A601,'Aux - pivots1'!$A:$B,2,0)</f>
        <v>7</v>
      </c>
      <c r="I601" s="175">
        <f>SUMIFS(Table1[Estimação (horas)],Table1[Tabela],Plano_V3!E601,Table1[Campo],Plano_V3!F601)</f>
        <v>1</v>
      </c>
      <c r="J601" s="175">
        <f t="shared" si="349"/>
        <v>0.125</v>
      </c>
      <c r="K601" s="175">
        <f>SUMIFS(Table1[Horas efetivas],Table1[Tabela],Plano_V3!E601,Table1[Campo],Plano_V3!F601)</f>
        <v>0.25</v>
      </c>
      <c r="L601" s="175">
        <f t="shared" si="350"/>
        <v>3.125E-2</v>
      </c>
      <c r="M601" s="177"/>
      <c r="N601" s="177">
        <f t="shared" si="351"/>
        <v>0.25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48"/>
        <v>lt003_entitytxnmy_elgbl_trnvr_p</v>
      </c>
      <c r="B602" s="67" t="s">
        <v>26</v>
      </c>
      <c r="C602" s="68" t="s">
        <v>26</v>
      </c>
      <c r="D602" s="64" t="s">
        <v>40</v>
      </c>
      <c r="E602" s="70" t="s">
        <v>335</v>
      </c>
      <c r="F602" s="357" t="s">
        <v>2201</v>
      </c>
      <c r="G602" s="64" t="str">
        <f>INDEX(Auxiliar!$B$16:$B$24,MATCH(Plano_V3!H602,Auxiliar!$C$16:$C$24,0),1)</f>
        <v xml:space="preserve">6. Em implementação </v>
      </c>
      <c r="H602" s="64">
        <f>VLOOKUP(A602,'Aux - pivots1'!$A:$B,2,0)</f>
        <v>7</v>
      </c>
      <c r="I602" s="175">
        <f>SUMIFS(Table1[Estimação (horas)],Table1[Tabela],Plano_V3!E602,Table1[Campo],Plano_V3!F602)</f>
        <v>1</v>
      </c>
      <c r="J602" s="175">
        <f t="shared" si="349"/>
        <v>0.125</v>
      </c>
      <c r="K602" s="175">
        <f>SUMIFS(Table1[Horas efetivas],Table1[Tabela],Plano_V3!E602,Table1[Campo],Plano_V3!F602)</f>
        <v>0.25</v>
      </c>
      <c r="L602" s="175">
        <f t="shared" si="350"/>
        <v>3.125E-2</v>
      </c>
      <c r="M602" s="177"/>
      <c r="N602" s="177">
        <f t="shared" si="351"/>
        <v>0.25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48"/>
        <v>lt003_entitytxnmy_elgbl_capex_b</v>
      </c>
      <c r="B603" s="67" t="s">
        <v>26</v>
      </c>
      <c r="C603" s="68" t="s">
        <v>26</v>
      </c>
      <c r="D603" s="64" t="s">
        <v>40</v>
      </c>
      <c r="E603" s="70" t="s">
        <v>335</v>
      </c>
      <c r="F603" s="357" t="s">
        <v>2202</v>
      </c>
      <c r="G603" s="64" t="str">
        <f>INDEX(Auxiliar!$B$16:$B$24,MATCH(Plano_V3!H603,Auxiliar!$C$16:$C$24,0),1)</f>
        <v xml:space="preserve">6. Em implementação </v>
      </c>
      <c r="H603" s="64">
        <f>VLOOKUP(A603,'Aux - pivots1'!$A:$B,2,0)</f>
        <v>7</v>
      </c>
      <c r="I603" s="175">
        <f>SUMIFS(Table1[Estimação (horas)],Table1[Tabela],Plano_V3!E603,Table1[Campo],Plano_V3!F603)</f>
        <v>1</v>
      </c>
      <c r="J603" s="175">
        <f t="shared" si="349"/>
        <v>0.125</v>
      </c>
      <c r="K603" s="175">
        <f>SUMIFS(Table1[Horas efetivas],Table1[Tabela],Plano_V3!E603,Table1[Campo],Plano_V3!F603)</f>
        <v>0.25</v>
      </c>
      <c r="L603" s="175">
        <f t="shared" si="350"/>
        <v>3.125E-2</v>
      </c>
      <c r="M603" s="177"/>
      <c r="N603" s="177">
        <f t="shared" si="351"/>
        <v>0.25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48"/>
        <v>lt003_entitytxnmy_elgbl_trnvr_b</v>
      </c>
      <c r="B604" s="67" t="s">
        <v>26</v>
      </c>
      <c r="C604" s="68" t="s">
        <v>26</v>
      </c>
      <c r="D604" s="64" t="s">
        <v>40</v>
      </c>
      <c r="E604" s="70" t="s">
        <v>335</v>
      </c>
      <c r="F604" s="357" t="s">
        <v>2203</v>
      </c>
      <c r="G604" s="64" t="str">
        <f>INDEX(Auxiliar!$B$16:$B$24,MATCH(Plano_V3!H604,Auxiliar!$C$16:$C$24,0),1)</f>
        <v xml:space="preserve">6. Em implementação </v>
      </c>
      <c r="H604" s="64">
        <f>VLOOKUP(A604,'Aux - pivots1'!$A:$B,2,0)</f>
        <v>7</v>
      </c>
      <c r="I604" s="175">
        <f>SUMIFS(Table1[Estimação (horas)],Table1[Tabela],Plano_V3!E604,Table1[Campo],Plano_V3!F604)</f>
        <v>1</v>
      </c>
      <c r="J604" s="175">
        <f t="shared" si="349"/>
        <v>0.125</v>
      </c>
      <c r="K604" s="175">
        <f>SUMIFS(Table1[Horas efetivas],Table1[Tabela],Plano_V3!E604,Table1[Campo],Plano_V3!F604)</f>
        <v>0.25</v>
      </c>
      <c r="L604" s="175">
        <f t="shared" si="350"/>
        <v>3.125E-2</v>
      </c>
      <c r="M604" s="177"/>
      <c r="N604" s="177">
        <f t="shared" si="351"/>
        <v>0.25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48"/>
        <v>lt003_entitytxnmy_elgbl_capex_ce</v>
      </c>
      <c r="B605" s="67" t="s">
        <v>26</v>
      </c>
      <c r="C605" s="68" t="s">
        <v>26</v>
      </c>
      <c r="D605" s="64" t="s">
        <v>40</v>
      </c>
      <c r="E605" s="70" t="s">
        <v>335</v>
      </c>
      <c r="F605" s="357" t="s">
        <v>2204</v>
      </c>
      <c r="G605" s="64" t="str">
        <f>INDEX(Auxiliar!$B$16:$B$24,MATCH(Plano_V3!H605,Auxiliar!$C$16:$C$24,0),1)</f>
        <v xml:space="preserve">6. Em implementação </v>
      </c>
      <c r="H605" s="64">
        <f>VLOOKUP(A605,'Aux - pivots1'!$A:$B,2,0)</f>
        <v>7</v>
      </c>
      <c r="I605" s="175">
        <f>SUMIFS(Table1[Estimação (horas)],Table1[Tabela],Plano_V3!E605,Table1[Campo],Plano_V3!F605)</f>
        <v>1</v>
      </c>
      <c r="J605" s="175">
        <f t="shared" si="349"/>
        <v>0.125</v>
      </c>
      <c r="K605" s="175">
        <f>SUMIFS(Table1[Horas efetivas],Table1[Tabela],Plano_V3!E605,Table1[Campo],Plano_V3!F605)</f>
        <v>0.25</v>
      </c>
      <c r="L605" s="175">
        <f t="shared" si="350"/>
        <v>3.125E-2</v>
      </c>
      <c r="M605" s="177"/>
      <c r="N605" s="177">
        <f t="shared" si="351"/>
        <v>0.25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48"/>
        <v>lt003_entitytxnmy_elgbl_trnvr_ce</v>
      </c>
      <c r="B606" s="67" t="s">
        <v>26</v>
      </c>
      <c r="C606" s="68" t="s">
        <v>26</v>
      </c>
      <c r="D606" s="64" t="s">
        <v>40</v>
      </c>
      <c r="E606" s="70" t="s">
        <v>335</v>
      </c>
      <c r="F606" s="357" t="s">
        <v>2205</v>
      </c>
      <c r="G606" s="64" t="str">
        <f>INDEX(Auxiliar!$B$16:$B$24,MATCH(Plano_V3!H606,Auxiliar!$C$16:$C$24,0),1)</f>
        <v xml:space="preserve">6. Em implementação </v>
      </c>
      <c r="H606" s="64">
        <f>VLOOKUP(A606,'Aux - pivots1'!$A:$B,2,0)</f>
        <v>7</v>
      </c>
      <c r="I606" s="175">
        <f>SUMIFS(Table1[Estimação (horas)],Table1[Tabela],Plano_V3!E606,Table1[Campo],Plano_V3!F606)</f>
        <v>1</v>
      </c>
      <c r="J606" s="175">
        <f t="shared" si="349"/>
        <v>0.125</v>
      </c>
      <c r="K606" s="175">
        <f>SUMIFS(Table1[Horas efetivas],Table1[Tabela],Plano_V3!E606,Table1[Campo],Plano_V3!F606)</f>
        <v>0.25</v>
      </c>
      <c r="L606" s="175">
        <f t="shared" si="350"/>
        <v>3.125E-2</v>
      </c>
      <c r="M606" s="177"/>
      <c r="N606" s="177">
        <f t="shared" si="351"/>
        <v>0.25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48"/>
        <v>lt003_entitypure_capex_p</v>
      </c>
      <c r="B607" s="67" t="s">
        <v>26</v>
      </c>
      <c r="C607" s="68" t="s">
        <v>26</v>
      </c>
      <c r="D607" s="64" t="s">
        <v>40</v>
      </c>
      <c r="E607" s="70" t="s">
        <v>335</v>
      </c>
      <c r="F607" s="357" t="s">
        <v>2206</v>
      </c>
      <c r="G607" s="64" t="str">
        <f>INDEX(Auxiliar!$B$16:$B$24,MATCH(Plano_V3!H607,Auxiliar!$C$16:$C$24,0),1)</f>
        <v xml:space="preserve">6. Em implementação </v>
      </c>
      <c r="H607" s="64">
        <f>VLOOKUP(A607,'Aux - pivots1'!$A:$B,2,0)</f>
        <v>7</v>
      </c>
      <c r="I607" s="175">
        <f>SUMIFS(Table1[Estimação (horas)],Table1[Tabela],Plano_V3!E607,Table1[Campo],Plano_V3!F607)</f>
        <v>1</v>
      </c>
      <c r="J607" s="175">
        <f t="shared" si="349"/>
        <v>0.125</v>
      </c>
      <c r="K607" s="175">
        <f>SUMIFS(Table1[Horas efetivas],Table1[Tabela],Plano_V3!E607,Table1[Campo],Plano_V3!F607)</f>
        <v>0.25</v>
      </c>
      <c r="L607" s="175">
        <f t="shared" si="350"/>
        <v>3.125E-2</v>
      </c>
      <c r="M607" s="177"/>
      <c r="N607" s="177">
        <f t="shared" si="351"/>
        <v>0.25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48"/>
        <v>lt003_entitypure_trnvr_p</v>
      </c>
      <c r="B608" s="67" t="s">
        <v>26</v>
      </c>
      <c r="C608" s="68" t="s">
        <v>26</v>
      </c>
      <c r="D608" s="64" t="s">
        <v>40</v>
      </c>
      <c r="E608" s="70" t="s">
        <v>335</v>
      </c>
      <c r="F608" s="357" t="s">
        <v>2207</v>
      </c>
      <c r="G608" s="64" t="str">
        <f>INDEX(Auxiliar!$B$16:$B$24,MATCH(Plano_V3!H608,Auxiliar!$C$16:$C$24,0),1)</f>
        <v xml:space="preserve">6. Em implementação </v>
      </c>
      <c r="H608" s="64">
        <f>VLOOKUP(A608,'Aux - pivots1'!$A:$B,2,0)</f>
        <v>7</v>
      </c>
      <c r="I608" s="175">
        <f>SUMIFS(Table1[Estimação (horas)],Table1[Tabela],Plano_V3!E608,Table1[Campo],Plano_V3!F608)</f>
        <v>1</v>
      </c>
      <c r="J608" s="175">
        <f t="shared" si="349"/>
        <v>0.125</v>
      </c>
      <c r="K608" s="175">
        <f>SUMIFS(Table1[Horas efetivas],Table1[Tabela],Plano_V3!E608,Table1[Campo],Plano_V3!F608)</f>
        <v>0.25</v>
      </c>
      <c r="L608" s="175">
        <f t="shared" si="350"/>
        <v>3.125E-2</v>
      </c>
      <c r="M608" s="177"/>
      <c r="N608" s="177">
        <f t="shared" si="351"/>
        <v>0.25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48"/>
        <v>lt003_entitypure_capex_b</v>
      </c>
      <c r="B609" s="67" t="s">
        <v>26</v>
      </c>
      <c r="C609" s="68" t="s">
        <v>26</v>
      </c>
      <c r="D609" s="64" t="s">
        <v>40</v>
      </c>
      <c r="E609" s="70" t="s">
        <v>335</v>
      </c>
      <c r="F609" s="357" t="s">
        <v>2208</v>
      </c>
      <c r="G609" s="64" t="str">
        <f>INDEX(Auxiliar!$B$16:$B$24,MATCH(Plano_V3!H609,Auxiliar!$C$16:$C$24,0),1)</f>
        <v xml:space="preserve">6. Em implementação </v>
      </c>
      <c r="H609" s="64">
        <f>VLOOKUP(A609,'Aux - pivots1'!$A:$B,2,0)</f>
        <v>7</v>
      </c>
      <c r="I609" s="175">
        <f>SUMIFS(Table1[Estimação (horas)],Table1[Tabela],Plano_V3!E609,Table1[Campo],Plano_V3!F609)</f>
        <v>1</v>
      </c>
      <c r="J609" s="175">
        <f t="shared" si="349"/>
        <v>0.125</v>
      </c>
      <c r="K609" s="175">
        <f>SUMIFS(Table1[Horas efetivas],Table1[Tabela],Plano_V3!E609,Table1[Campo],Plano_V3!F609)</f>
        <v>0.25</v>
      </c>
      <c r="L609" s="175">
        <f t="shared" si="350"/>
        <v>3.125E-2</v>
      </c>
      <c r="M609" s="177"/>
      <c r="N609" s="177">
        <f t="shared" si="351"/>
        <v>0.25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48"/>
        <v>lt003_entitypure_trnvr_b</v>
      </c>
      <c r="B610" s="67" t="s">
        <v>26</v>
      </c>
      <c r="C610" s="68" t="s">
        <v>26</v>
      </c>
      <c r="D610" s="64" t="s">
        <v>40</v>
      </c>
      <c r="E610" s="70" t="s">
        <v>335</v>
      </c>
      <c r="F610" s="357" t="s">
        <v>2209</v>
      </c>
      <c r="G610" s="64" t="str">
        <f>INDEX(Auxiliar!$B$16:$B$24,MATCH(Plano_V3!H610,Auxiliar!$C$16:$C$24,0),1)</f>
        <v xml:space="preserve">6. Em implementação </v>
      </c>
      <c r="H610" s="64">
        <f>VLOOKUP(A610,'Aux - pivots1'!$A:$B,2,0)</f>
        <v>7</v>
      </c>
      <c r="I610" s="175">
        <f>SUMIFS(Table1[Estimação (horas)],Table1[Tabela],Plano_V3!E610,Table1[Campo],Plano_V3!F610)</f>
        <v>1</v>
      </c>
      <c r="J610" s="175">
        <f t="shared" si="349"/>
        <v>0.125</v>
      </c>
      <c r="K610" s="175">
        <f>SUMIFS(Table1[Horas efetivas],Table1[Tabela],Plano_V3!E610,Table1[Campo],Plano_V3!F610)</f>
        <v>0.25</v>
      </c>
      <c r="L610" s="175">
        <f t="shared" si="350"/>
        <v>3.125E-2</v>
      </c>
      <c r="M610" s="177"/>
      <c r="N610" s="177">
        <f t="shared" si="351"/>
        <v>0.25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48"/>
        <v>lt003_entitypure_capex_w</v>
      </c>
      <c r="B611" s="67" t="s">
        <v>26</v>
      </c>
      <c r="C611" s="68" t="s">
        <v>26</v>
      </c>
      <c r="D611" s="64" t="s">
        <v>40</v>
      </c>
      <c r="E611" s="70" t="s">
        <v>335</v>
      </c>
      <c r="F611" s="357" t="s">
        <v>2210</v>
      </c>
      <c r="G611" s="64" t="str">
        <f>INDEX(Auxiliar!$B$16:$B$24,MATCH(Plano_V3!H611,Auxiliar!$C$16:$C$24,0),1)</f>
        <v xml:space="preserve">6. Em implementação </v>
      </c>
      <c r="H611" s="64">
        <f>VLOOKUP(A611,'Aux - pivots1'!$A:$B,2,0)</f>
        <v>7</v>
      </c>
      <c r="I611" s="175">
        <f>SUMIFS(Table1[Estimação (horas)],Table1[Tabela],Plano_V3!E611,Table1[Campo],Plano_V3!F611)</f>
        <v>1</v>
      </c>
      <c r="J611" s="175">
        <f t="shared" si="349"/>
        <v>0.125</v>
      </c>
      <c r="K611" s="175">
        <f>SUMIFS(Table1[Horas efetivas],Table1[Tabela],Plano_V3!E611,Table1[Campo],Plano_V3!F611)</f>
        <v>0.25</v>
      </c>
      <c r="L611" s="175">
        <f t="shared" si="350"/>
        <v>3.125E-2</v>
      </c>
      <c r="M611" s="177"/>
      <c r="N611" s="177">
        <f t="shared" si="351"/>
        <v>0.25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48"/>
        <v>lt003_entitypure_trnvr_w</v>
      </c>
      <c r="B612" s="67" t="s">
        <v>26</v>
      </c>
      <c r="C612" s="68" t="s">
        <v>26</v>
      </c>
      <c r="D612" s="64" t="s">
        <v>40</v>
      </c>
      <c r="E612" s="70" t="s">
        <v>335</v>
      </c>
      <c r="F612" s="357" t="s">
        <v>2211</v>
      </c>
      <c r="G612" s="64" t="str">
        <f>INDEX(Auxiliar!$B$16:$B$24,MATCH(Plano_V3!H612,Auxiliar!$C$16:$C$24,0),1)</f>
        <v xml:space="preserve">6. Em implementação </v>
      </c>
      <c r="H612" s="64">
        <f>VLOOKUP(A612,'Aux - pivots1'!$A:$B,2,0)</f>
        <v>7</v>
      </c>
      <c r="I612" s="175">
        <f>SUMIFS(Table1[Estimação (horas)],Table1[Tabela],Plano_V3!E612,Table1[Campo],Plano_V3!F612)</f>
        <v>1</v>
      </c>
      <c r="J612" s="175">
        <f t="shared" si="349"/>
        <v>0.125</v>
      </c>
      <c r="K612" s="175">
        <f>SUMIFS(Table1[Horas efetivas],Table1[Tabela],Plano_V3!E612,Table1[Campo],Plano_V3!F612)</f>
        <v>0.25</v>
      </c>
      <c r="L612" s="175">
        <f t="shared" si="350"/>
        <v>3.125E-2</v>
      </c>
      <c r="M612" s="177"/>
      <c r="N612" s="177">
        <f t="shared" si="351"/>
        <v>0.25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48"/>
        <v>lt003_entitypure_capex_ce</v>
      </c>
      <c r="B613" s="67" t="s">
        <v>26</v>
      </c>
      <c r="C613" s="68" t="s">
        <v>26</v>
      </c>
      <c r="D613" s="64" t="s">
        <v>40</v>
      </c>
      <c r="E613" s="70" t="s">
        <v>335</v>
      </c>
      <c r="F613" s="357" t="s">
        <v>2212</v>
      </c>
      <c r="G613" s="64" t="str">
        <f>INDEX(Auxiliar!$B$16:$B$24,MATCH(Plano_V3!H613,Auxiliar!$C$16:$C$24,0),1)</f>
        <v xml:space="preserve">6. Em implementação </v>
      </c>
      <c r="H613" s="64">
        <f>VLOOKUP(A613,'Aux - pivots1'!$A:$B,2,0)</f>
        <v>7</v>
      </c>
      <c r="I613" s="175">
        <f>SUMIFS(Table1[Estimação (horas)],Table1[Tabela],Plano_V3!E613,Table1[Campo],Plano_V3!F613)</f>
        <v>1</v>
      </c>
      <c r="J613" s="175">
        <f t="shared" si="349"/>
        <v>0.125</v>
      </c>
      <c r="K613" s="175">
        <f>SUMIFS(Table1[Horas efetivas],Table1[Tabela],Plano_V3!E613,Table1[Campo],Plano_V3!F613)</f>
        <v>0.25</v>
      </c>
      <c r="L613" s="175">
        <f t="shared" si="350"/>
        <v>3.125E-2</v>
      </c>
      <c r="M613" s="177"/>
      <c r="N613" s="177">
        <f t="shared" si="351"/>
        <v>0.25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48"/>
        <v>lt003_entitypure_trnvr_ce</v>
      </c>
      <c r="B614" s="67" t="s">
        <v>26</v>
      </c>
      <c r="C614" s="68" t="s">
        <v>26</v>
      </c>
      <c r="D614" s="64" t="s">
        <v>40</v>
      </c>
      <c r="E614" s="70" t="s">
        <v>335</v>
      </c>
      <c r="F614" s="357" t="s">
        <v>2213</v>
      </c>
      <c r="G614" s="64" t="str">
        <f>INDEX(Auxiliar!$B$16:$B$24,MATCH(Plano_V3!H614,Auxiliar!$C$16:$C$24,0),1)</f>
        <v xml:space="preserve">6. Em implementação </v>
      </c>
      <c r="H614" s="64">
        <f>VLOOKUP(A614,'Aux - pivots1'!$A:$B,2,0)</f>
        <v>7</v>
      </c>
      <c r="I614" s="175">
        <f>SUMIFS(Table1[Estimação (horas)],Table1[Tabela],Plano_V3!E614,Table1[Campo],Plano_V3!F614)</f>
        <v>1</v>
      </c>
      <c r="J614" s="175">
        <f t="shared" si="349"/>
        <v>0.125</v>
      </c>
      <c r="K614" s="175">
        <f>SUMIFS(Table1[Horas efetivas],Table1[Tabela],Plano_V3!E614,Table1[Campo],Plano_V3!F614)</f>
        <v>0.25</v>
      </c>
      <c r="L614" s="175">
        <f t="shared" si="350"/>
        <v>3.125E-2</v>
      </c>
      <c r="M614" s="177"/>
      <c r="N614" s="177">
        <f t="shared" si="351"/>
        <v>0.25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48"/>
        <v>lt003_entityenblng_capex_w</v>
      </c>
      <c r="B615" s="67" t="s">
        <v>26</v>
      </c>
      <c r="C615" s="68" t="s">
        <v>26</v>
      </c>
      <c r="D615" s="64" t="s">
        <v>40</v>
      </c>
      <c r="E615" s="70" t="s">
        <v>335</v>
      </c>
      <c r="F615" s="357" t="s">
        <v>2214</v>
      </c>
      <c r="G615" s="64" t="str">
        <f>INDEX(Auxiliar!$B$16:$B$24,MATCH(Plano_V3!H615,Auxiliar!$C$16:$C$24,0),1)</f>
        <v xml:space="preserve">6. Em implementação </v>
      </c>
      <c r="H615" s="64">
        <f>VLOOKUP(A615,'Aux - pivots1'!$A:$B,2,0)</f>
        <v>7</v>
      </c>
      <c r="I615" s="175">
        <f>SUMIFS(Table1[Estimação (horas)],Table1[Tabela],Plano_V3!E615,Table1[Campo],Plano_V3!F615)</f>
        <v>1</v>
      </c>
      <c r="J615" s="175">
        <f t="shared" si="349"/>
        <v>0.125</v>
      </c>
      <c r="K615" s="175">
        <f>SUMIFS(Table1[Horas efetivas],Table1[Tabela],Plano_V3!E615,Table1[Campo],Plano_V3!F615)</f>
        <v>0.25</v>
      </c>
      <c r="L615" s="175">
        <f t="shared" si="350"/>
        <v>3.125E-2</v>
      </c>
      <c r="M615" s="177"/>
      <c r="N615" s="177">
        <f t="shared" si="351"/>
        <v>0.25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48"/>
        <v>lt003_entityenblng_trnvr_w</v>
      </c>
      <c r="B616" s="67" t="s">
        <v>26</v>
      </c>
      <c r="C616" s="68" t="s">
        <v>26</v>
      </c>
      <c r="D616" s="64" t="s">
        <v>40</v>
      </c>
      <c r="E616" s="70" t="s">
        <v>335</v>
      </c>
      <c r="F616" s="357" t="s">
        <v>2215</v>
      </c>
      <c r="G616" s="64" t="str">
        <f>INDEX(Auxiliar!$B$16:$B$24,MATCH(Plano_V3!H616,Auxiliar!$C$16:$C$24,0),1)</f>
        <v xml:space="preserve">6. Em implementação </v>
      </c>
      <c r="H616" s="64">
        <f>VLOOKUP(A616,'Aux - pivots1'!$A:$B,2,0)</f>
        <v>7</v>
      </c>
      <c r="I616" s="175">
        <f>SUMIFS(Table1[Estimação (horas)],Table1[Tabela],Plano_V3!E616,Table1[Campo],Plano_V3!F616)</f>
        <v>1</v>
      </c>
      <c r="J616" s="175">
        <f t="shared" si="349"/>
        <v>0.125</v>
      </c>
      <c r="K616" s="175">
        <f>SUMIFS(Table1[Horas efetivas],Table1[Tabela],Plano_V3!E616,Table1[Campo],Plano_V3!F616)</f>
        <v>0.25</v>
      </c>
      <c r="L616" s="175">
        <f t="shared" si="350"/>
        <v>3.125E-2</v>
      </c>
      <c r="M616" s="177"/>
      <c r="N616" s="177">
        <f t="shared" si="351"/>
        <v>0.25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48"/>
        <v>lt003_entityenblng_capex_ce</v>
      </c>
      <c r="B617" s="67" t="s">
        <v>26</v>
      </c>
      <c r="C617" s="68" t="s">
        <v>26</v>
      </c>
      <c r="D617" s="64" t="s">
        <v>40</v>
      </c>
      <c r="E617" s="70" t="s">
        <v>335</v>
      </c>
      <c r="F617" s="357" t="s">
        <v>2216</v>
      </c>
      <c r="G617" s="64" t="str">
        <f>INDEX(Auxiliar!$B$16:$B$24,MATCH(Plano_V3!H617,Auxiliar!$C$16:$C$24,0),1)</f>
        <v xml:space="preserve">6. Em implementação </v>
      </c>
      <c r="H617" s="64">
        <f>VLOOKUP(A617,'Aux - pivots1'!$A:$B,2,0)</f>
        <v>7</v>
      </c>
      <c r="I617" s="175">
        <f>SUMIFS(Table1[Estimação (horas)],Table1[Tabela],Plano_V3!E617,Table1[Campo],Plano_V3!F617)</f>
        <v>1</v>
      </c>
      <c r="J617" s="175">
        <f t="shared" si="349"/>
        <v>0.125</v>
      </c>
      <c r="K617" s="175">
        <f>SUMIFS(Table1[Horas efetivas],Table1[Tabela],Plano_V3!E617,Table1[Campo],Plano_V3!F617)</f>
        <v>0.25</v>
      </c>
      <c r="L617" s="175">
        <f t="shared" si="350"/>
        <v>3.125E-2</v>
      </c>
      <c r="M617" s="177"/>
      <c r="N617" s="177">
        <f t="shared" si="351"/>
        <v>0.25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48"/>
        <v>lt003_entityenblng_trnvr_ce</v>
      </c>
      <c r="B618" s="67" t="s">
        <v>26</v>
      </c>
      <c r="C618" s="68" t="s">
        <v>26</v>
      </c>
      <c r="D618" s="64" t="s">
        <v>40</v>
      </c>
      <c r="E618" s="70" t="s">
        <v>335</v>
      </c>
      <c r="F618" s="357" t="s">
        <v>2217</v>
      </c>
      <c r="G618" s="64" t="str">
        <f>INDEX(Auxiliar!$B$16:$B$24,MATCH(Plano_V3!H618,Auxiliar!$C$16:$C$24,0),1)</f>
        <v xml:space="preserve">6. Em implementação </v>
      </c>
      <c r="H618" s="64">
        <f>VLOOKUP(A618,'Aux - pivots1'!$A:$B,2,0)</f>
        <v>7</v>
      </c>
      <c r="I618" s="175">
        <f>SUMIFS(Table1[Estimação (horas)],Table1[Tabela],Plano_V3!E618,Table1[Campo],Plano_V3!F618)</f>
        <v>1</v>
      </c>
      <c r="J618" s="175">
        <f t="shared" si="349"/>
        <v>0.125</v>
      </c>
      <c r="K618" s="175">
        <f>SUMIFS(Table1[Horas efetivas],Table1[Tabela],Plano_V3!E618,Table1[Campo],Plano_V3!F618)</f>
        <v>0.25</v>
      </c>
      <c r="L618" s="175">
        <f t="shared" si="350"/>
        <v>3.125E-2</v>
      </c>
      <c r="M618" s="177"/>
      <c r="N618" s="177">
        <f t="shared" si="351"/>
        <v>0.25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48"/>
        <v>lt004_protectiontyp_ep_scr</v>
      </c>
      <c r="B619" s="67" t="s">
        <v>26</v>
      </c>
      <c r="C619" s="68" t="s">
        <v>26</v>
      </c>
      <c r="D619" s="64" t="s">
        <v>40</v>
      </c>
      <c r="E619" s="70" t="s">
        <v>368</v>
      </c>
      <c r="F619" s="71" t="s">
        <v>369</v>
      </c>
      <c r="G619" s="64" t="str">
        <f>INDEX(Auxiliar!$B$16:$B$24,MATCH(Plano_V3!H619,Auxiliar!$C$16:$C$24,0),1)</f>
        <v>4. Validação EF</v>
      </c>
      <c r="H619" s="64">
        <f>VLOOKUP(A619,'Aux - pivots1'!$A:$B,2,0)</f>
        <v>5</v>
      </c>
      <c r="I619" s="175">
        <f>SUMIFS(Table1[Estimação (horas)],Table1[Tabela],Plano_V3!E619,Table1[Campo],Plano_V3!F619)</f>
        <v>4.0999999999999996</v>
      </c>
      <c r="J619" s="175">
        <f t="shared" ref="J619:J630" si="352">I619/8</f>
        <v>0.51249999999999996</v>
      </c>
      <c r="K619" s="175">
        <f>SUMIFS(Table1[Horas efetivas],Table1[Tabela],Plano_V3!E619,Table1[Campo],Plano_V3!F619)</f>
        <v>1.0249999999999999</v>
      </c>
      <c r="L619" s="175">
        <f t="shared" ref="L619:L630" si="353">K619/8</f>
        <v>0.12812499999999999</v>
      </c>
      <c r="M619" s="177"/>
      <c r="N619" s="177">
        <f t="shared" ref="N619:N630" si="354">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48"/>
        <v>lt004_protectionep_scr</v>
      </c>
      <c r="B620" s="67" t="s">
        <v>26</v>
      </c>
      <c r="C620" s="68" t="s">
        <v>26</v>
      </c>
      <c r="D620" s="64" t="s">
        <v>40</v>
      </c>
      <c r="E620" s="70" t="s">
        <v>368</v>
      </c>
      <c r="F620" s="71" t="s">
        <v>370</v>
      </c>
      <c r="G620" s="64" t="str">
        <f>INDEX(Auxiliar!$B$16:$B$24,MATCH(Plano_V3!H620,Auxiliar!$C$16:$C$24,0),1)</f>
        <v>4. Validação EF</v>
      </c>
      <c r="H620" s="64">
        <f>VLOOKUP(A620,'Aux - pivots1'!$A:$B,2,0)</f>
        <v>5</v>
      </c>
      <c r="I620" s="175">
        <f>SUMIFS(Table1[Estimação (horas)],Table1[Tabela],Plano_V3!E620,Table1[Campo],Plano_V3!F620)</f>
        <v>4.0999999999999996</v>
      </c>
      <c r="J620" s="175">
        <f t="shared" si="352"/>
        <v>0.51249999999999996</v>
      </c>
      <c r="K620" s="175">
        <f>SUMIFS(Table1[Horas efetivas],Table1[Tabela],Plano_V3!E620,Table1[Campo],Plano_V3!F620)</f>
        <v>1.0249999999999999</v>
      </c>
      <c r="L620" s="175">
        <f t="shared" si="353"/>
        <v>0.12812499999999999</v>
      </c>
      <c r="M620" s="177"/>
      <c r="N620" s="177">
        <f t="shared" si="354"/>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2"/>
        <v>0.51249999999999996</v>
      </c>
      <c r="K621" s="175">
        <f>SUMIFS(Table1[Horas efetivas],Table1[Tabela],Plano_V3!E621,Table1[Campo],Plano_V3!F621)</f>
        <v>4.0999999999999996</v>
      </c>
      <c r="L621" s="175">
        <f t="shared" si="353"/>
        <v>0.51249999999999996</v>
      </c>
      <c r="M621" s="177"/>
      <c r="N621" s="177">
        <f t="shared" si="354"/>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2"/>
        <v>0.51249999999999996</v>
      </c>
      <c r="K622" s="175">
        <f>SUMIFS(Table1[Horas efetivas],Table1[Tabela],Plano_V3!E622,Table1[Campo],Plano_V3!F622)</f>
        <v>4.0999999999999996</v>
      </c>
      <c r="L622" s="175">
        <f t="shared" si="353"/>
        <v>0.51249999999999996</v>
      </c>
      <c r="M622" s="177"/>
      <c r="N622" s="177">
        <f t="shared" si="354"/>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2"/>
        <v>0.51249999999999996</v>
      </c>
      <c r="K623" s="175">
        <f>SUMIFS(Table1[Horas efetivas],Table1[Tabela],Plano_V3!E623,Table1[Campo],Plano_V3!F623)</f>
        <v>4.0999999999999996</v>
      </c>
      <c r="L623" s="175">
        <f t="shared" si="353"/>
        <v>0.51249999999999996</v>
      </c>
      <c r="M623" s="177"/>
      <c r="N623" s="177">
        <f t="shared" si="354"/>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2"/>
        <v>0.51249999999999996</v>
      </c>
      <c r="K624" s="175">
        <f>SUMIFS(Table1[Horas efetivas],Table1[Tabela],Plano_V3!E624,Table1[Campo],Plano_V3!F624)</f>
        <v>4.0999999999999996</v>
      </c>
      <c r="L624" s="175">
        <f t="shared" si="353"/>
        <v>0.51249999999999996</v>
      </c>
      <c r="M624" s="177"/>
      <c r="N624" s="177">
        <f t="shared" si="354"/>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2"/>
        <v>0.51249999999999996</v>
      </c>
      <c r="K625" s="175">
        <f>SUMIFS(Table1[Horas efetivas],Table1[Tabela],Plano_V3!E625,Table1[Campo],Plano_V3!F625)</f>
        <v>4.0999999999999996</v>
      </c>
      <c r="L625" s="175">
        <f t="shared" si="353"/>
        <v>0.51249999999999996</v>
      </c>
      <c r="M625" s="177"/>
      <c r="N625" s="177">
        <f t="shared" si="354"/>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2"/>
        <v>0.51249999999999996</v>
      </c>
      <c r="K626" s="175">
        <f>SUMIFS(Table1[Horas efetivas],Table1[Tabela],Plano_V3!E626,Table1[Campo],Plano_V3!F626)</f>
        <v>4.0999999999999996</v>
      </c>
      <c r="L626" s="175">
        <f t="shared" si="353"/>
        <v>0.51249999999999996</v>
      </c>
      <c r="M626" s="177"/>
      <c r="N626" s="177">
        <f t="shared" si="354"/>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2"/>
        <v>0.51249999999999996</v>
      </c>
      <c r="K627" s="175">
        <f>SUMIFS(Table1[Horas efetivas],Table1[Tabela],Plano_V3!E627,Table1[Campo],Plano_V3!F627)</f>
        <v>4.0999999999999996</v>
      </c>
      <c r="L627" s="175">
        <f t="shared" si="353"/>
        <v>0.51249999999999996</v>
      </c>
      <c r="M627" s="177"/>
      <c r="N627" s="177">
        <f t="shared" si="354"/>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2"/>
        <v>0.51249999999999996</v>
      </c>
      <c r="K628" s="175">
        <f>SUMIFS(Table1[Horas efetivas],Table1[Tabela],Plano_V3!E628,Table1[Campo],Plano_V3!F628)</f>
        <v>4.0999999999999996</v>
      </c>
      <c r="L628" s="175">
        <f t="shared" si="353"/>
        <v>0.51249999999999996</v>
      </c>
      <c r="M628" s="177"/>
      <c r="N628" s="177">
        <f t="shared" si="354"/>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48"/>
        <v>lt004_protectionflg_act_physcl_rsk</v>
      </c>
      <c r="B629" s="67" t="s">
        <v>26</v>
      </c>
      <c r="C629" s="68" t="s">
        <v>26</v>
      </c>
      <c r="D629" s="64" t="s">
        <v>40</v>
      </c>
      <c r="E629" s="70" t="s">
        <v>368</v>
      </c>
      <c r="F629" s="71" t="s">
        <v>357</v>
      </c>
      <c r="G629" s="64" t="str">
        <f>INDEX(Auxiliar!$B$16:$B$24,MATCH(Plano_V3!H629,Auxiliar!$C$16:$C$24,0),1)</f>
        <v>2.1 Em Teste</v>
      </c>
      <c r="H629" s="64">
        <f>VLOOKUP(A629,'Aux - pivots1'!$A:$B,2,0)</f>
        <v>2</v>
      </c>
      <c r="I629" s="175">
        <f>SUMIFS(Table1[Estimação (horas)],Table1[Tabela],Plano_V3!E629,Table1[Campo],Plano_V3!F629)</f>
        <v>4.0999999999999996</v>
      </c>
      <c r="J629" s="175">
        <f t="shared" si="352"/>
        <v>0.51249999999999996</v>
      </c>
      <c r="K629" s="175">
        <f>SUMIFS(Table1[Horas efetivas],Table1[Tabela],Plano_V3!E629,Table1[Campo],Plano_V3!F629)</f>
        <v>2.0499999999999998</v>
      </c>
      <c r="L629" s="175">
        <f t="shared" si="353"/>
        <v>0.25624999999999998</v>
      </c>
      <c r="M629" s="177"/>
      <c r="N629" s="177">
        <f t="shared" si="354"/>
        <v>0.5</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48"/>
        <v>lt004_protectionflg_chrnc_physcl_rsk</v>
      </c>
      <c r="B630" s="67" t="s">
        <v>26</v>
      </c>
      <c r="C630" s="68" t="s">
        <v>26</v>
      </c>
      <c r="D630" s="64" t="s">
        <v>40</v>
      </c>
      <c r="E630" s="70" t="s">
        <v>368</v>
      </c>
      <c r="F630" s="71" t="s">
        <v>358</v>
      </c>
      <c r="G630" s="64" t="str">
        <f>INDEX(Auxiliar!$B$16:$B$24,MATCH(Plano_V3!H630,Auxiliar!$C$16:$C$24,0),1)</f>
        <v>2.1 Em Teste</v>
      </c>
      <c r="H630" s="64">
        <f>VLOOKUP(A630,'Aux - pivots1'!$A:$B,2,0)</f>
        <v>2</v>
      </c>
      <c r="I630" s="175">
        <f>SUMIFS(Table1[Estimação (horas)],Table1[Tabela],Plano_V3!E630,Table1[Campo],Plano_V3!F630)</f>
        <v>4.0999999999999996</v>
      </c>
      <c r="J630" s="175">
        <f t="shared" si="352"/>
        <v>0.51249999999999996</v>
      </c>
      <c r="K630" s="175">
        <f>SUMIFS(Table1[Horas efetivas],Table1[Tabela],Plano_V3!E630,Table1[Campo],Plano_V3!F630)</f>
        <v>2.0499999999999998</v>
      </c>
      <c r="L630" s="175">
        <f t="shared" si="353"/>
        <v>0.25624999999999998</v>
      </c>
      <c r="M630" s="177"/>
      <c r="N630" s="177">
        <f t="shared" si="354"/>
        <v>0.5</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5">E631&amp;F631</f>
        <v>lt004_protectionRL_ESTT_ADDRSS</v>
      </c>
      <c r="B631" s="67" t="s">
        <v>26</v>
      </c>
      <c r="C631" s="68" t="s">
        <v>26</v>
      </c>
      <c r="D631" s="64" t="s">
        <v>40</v>
      </c>
      <c r="E631" s="70" t="s">
        <v>368</v>
      </c>
      <c r="F631" s="357" t="s">
        <v>2246</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56">I631/8</f>
        <v>#N/A</v>
      </c>
      <c r="K631" s="175" t="e">
        <f>SUMIFS(Table1[Horas efetivas],Table1[Tabela],Plano_V3!E631,Table1[Campo],Plano_V3!F631)</f>
        <v>#N/A</v>
      </c>
      <c r="L631" s="175" t="e">
        <f t="shared" ref="L631:L653" si="357">K631/8</f>
        <v>#N/A</v>
      </c>
      <c r="M631" s="177"/>
      <c r="N631" s="177" t="e">
        <f t="shared" ref="N631:N653" si="358">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5"/>
        <v>lt004_protectionRL_ESTT_CLLTRL_LCTN_INT</v>
      </c>
      <c r="B632" s="67" t="s">
        <v>26</v>
      </c>
      <c r="C632" s="68" t="s">
        <v>26</v>
      </c>
      <c r="D632" s="64" t="s">
        <v>40</v>
      </c>
      <c r="E632" s="70" t="s">
        <v>368</v>
      </c>
      <c r="F632" s="357" t="s">
        <v>2247</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56"/>
        <v>#N/A</v>
      </c>
      <c r="K632" s="175" t="e">
        <f>SUMIFS(Table1[Horas efetivas],Table1[Tabela],Plano_V3!E632,Table1[Campo],Plano_V3!F632)</f>
        <v>#N/A</v>
      </c>
      <c r="L632" s="175" t="e">
        <f t="shared" si="357"/>
        <v>#N/A</v>
      </c>
      <c r="M632" s="177"/>
      <c r="N632" s="177" t="e">
        <f t="shared" si="358"/>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5"/>
        <v>lt004_protectionRL_ESTT_CTY</v>
      </c>
      <c r="B633" s="67" t="s">
        <v>26</v>
      </c>
      <c r="C633" s="68" t="s">
        <v>26</v>
      </c>
      <c r="D633" s="64" t="s">
        <v>40</v>
      </c>
      <c r="E633" s="70" t="s">
        <v>368</v>
      </c>
      <c r="F633" s="357" t="s">
        <v>2248</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56"/>
        <v>#N/A</v>
      </c>
      <c r="K633" s="175" t="e">
        <f>SUMIFS(Table1[Horas efetivas],Table1[Tabela],Plano_V3!E633,Table1[Campo],Plano_V3!F633)</f>
        <v>#N/A</v>
      </c>
      <c r="L633" s="175" t="e">
        <f t="shared" si="357"/>
        <v>#N/A</v>
      </c>
      <c r="M633" s="177"/>
      <c r="N633" s="177" t="e">
        <f t="shared" si="358"/>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5"/>
        <v>lt004_protectionTYP_EMSSNS_LBL</v>
      </c>
      <c r="B634" s="67" t="s">
        <v>26</v>
      </c>
      <c r="C634" s="68" t="s">
        <v>26</v>
      </c>
      <c r="D634" s="64" t="s">
        <v>40</v>
      </c>
      <c r="E634" s="70" t="s">
        <v>368</v>
      </c>
      <c r="F634" s="357" t="s">
        <v>2249</v>
      </c>
      <c r="G634" s="64" t="str">
        <f>INDEX(Auxiliar!$B$16:$B$24,MATCH(Plano_V3!H634,Auxiliar!$C$16:$C$24,0),1)</f>
        <v xml:space="preserve">6. Em implementação </v>
      </c>
      <c r="H634" s="64">
        <f>VLOOKUP(A634,'Aux - pivots1'!$A:$B,2,0)</f>
        <v>7</v>
      </c>
      <c r="I634" s="175" t="e">
        <f>SUMIFS(Table1[Estimação (horas)],Table1[Tabela],Plano_V3!E634,Table1[Campo],Plano_V3!F634)</f>
        <v>#N/A</v>
      </c>
      <c r="J634" s="175" t="e">
        <f t="shared" si="356"/>
        <v>#N/A</v>
      </c>
      <c r="K634" s="175" t="e">
        <f>SUMIFS(Table1[Horas efetivas],Table1[Tabela],Plano_V3!E634,Table1[Campo],Plano_V3!F634)</f>
        <v>#N/A</v>
      </c>
      <c r="L634" s="175" t="e">
        <f t="shared" si="357"/>
        <v>#N/A</v>
      </c>
      <c r="M634" s="177"/>
      <c r="N634" s="177" t="e">
        <f t="shared" si="358"/>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5"/>
        <v>lt004_protectionEPC_EMSSNS_LBL</v>
      </c>
      <c r="B635" s="67" t="s">
        <v>26</v>
      </c>
      <c r="C635" s="68" t="s">
        <v>26</v>
      </c>
      <c r="D635" s="64" t="s">
        <v>40</v>
      </c>
      <c r="E635" s="70" t="s">
        <v>368</v>
      </c>
      <c r="F635" s="357" t="s">
        <v>2250</v>
      </c>
      <c r="G635" s="64" t="str">
        <f>INDEX(Auxiliar!$B$16:$B$24,MATCH(Plano_V3!H635,Auxiliar!$C$16:$C$24,0),1)</f>
        <v>4. Validação EF</v>
      </c>
      <c r="H635" s="64">
        <f>VLOOKUP(A635,'Aux - pivots1'!$A:$B,2,0)</f>
        <v>5</v>
      </c>
      <c r="I635" s="175" t="e">
        <f>SUMIFS(Table1[Estimação (horas)],Table1[Tabela],Plano_V3!E635,Table1[Campo],Plano_V3!F635)</f>
        <v>#N/A</v>
      </c>
      <c r="J635" s="175" t="e">
        <f t="shared" si="356"/>
        <v>#N/A</v>
      </c>
      <c r="K635" s="175" t="e">
        <f>SUMIFS(Table1[Horas efetivas],Table1[Tabela],Plano_V3!E635,Table1[Campo],Plano_V3!F635)</f>
        <v>#N/A</v>
      </c>
      <c r="L635" s="175" t="e">
        <f t="shared" si="357"/>
        <v>#N/A</v>
      </c>
      <c r="M635" s="177"/>
      <c r="N635" s="177" t="e">
        <f t="shared" si="358"/>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5"/>
        <v>lt004_protectionVHCL_EMSSNS_LBL</v>
      </c>
      <c r="B636" s="67" t="s">
        <v>26</v>
      </c>
      <c r="C636" s="68" t="s">
        <v>26</v>
      </c>
      <c r="D636" s="64" t="s">
        <v>40</v>
      </c>
      <c r="E636" s="70" t="s">
        <v>368</v>
      </c>
      <c r="F636" s="357" t="s">
        <v>2251</v>
      </c>
      <c r="G636" s="64" t="str">
        <f>INDEX(Auxiliar!$B$16:$B$24,MATCH(Plano_V3!H636,Auxiliar!$C$16:$C$24,0),1)</f>
        <v xml:space="preserve">6. Em implementação </v>
      </c>
      <c r="H636" s="64">
        <f>VLOOKUP(A636,'Aux - pivots1'!$A:$B,2,0)</f>
        <v>7</v>
      </c>
      <c r="I636" s="175" t="e">
        <f>SUMIFS(Table1[Estimação (horas)],Table1[Tabela],Plano_V3!E636,Table1[Campo],Plano_V3!F636)</f>
        <v>#N/A</v>
      </c>
      <c r="J636" s="175" t="e">
        <f t="shared" si="356"/>
        <v>#N/A</v>
      </c>
      <c r="K636" s="175" t="e">
        <f>SUMIFS(Table1[Horas efetivas],Table1[Tabela],Plano_V3!E636,Table1[Campo],Plano_V3!F636)</f>
        <v>#N/A</v>
      </c>
      <c r="L636" s="175" t="e">
        <f t="shared" si="357"/>
        <v>#N/A</v>
      </c>
      <c r="M636" s="177"/>
      <c r="N636" s="177" t="e">
        <f t="shared" si="358"/>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5"/>
        <v>lt004_protectionTYP_EMSSNS_SCR</v>
      </c>
      <c r="B637" s="67" t="s">
        <v>26</v>
      </c>
      <c r="C637" s="68" t="s">
        <v>26</v>
      </c>
      <c r="D637" s="64" t="s">
        <v>40</v>
      </c>
      <c r="E637" s="70" t="s">
        <v>368</v>
      </c>
      <c r="F637" s="357" t="s">
        <v>2252</v>
      </c>
      <c r="G637" s="64" t="str">
        <f>INDEX(Auxiliar!$B$16:$B$24,MATCH(Plano_V3!H637,Auxiliar!$C$16:$C$24,0),1)</f>
        <v>4. Validação EF</v>
      </c>
      <c r="H637" s="64">
        <f>VLOOKUP(A637,'Aux - pivots1'!$A:$B,2,0)</f>
        <v>5</v>
      </c>
      <c r="I637" s="175" t="e">
        <f>SUMIFS(Table1[Estimação (horas)],Table1[Tabela],Plano_V3!E637,Table1[Campo],Plano_V3!F637)</f>
        <v>#N/A</v>
      </c>
      <c r="J637" s="175" t="e">
        <f t="shared" si="356"/>
        <v>#N/A</v>
      </c>
      <c r="K637" s="175" t="e">
        <f>SUMIFS(Table1[Horas efetivas],Table1[Tabela],Plano_V3!E637,Table1[Campo],Plano_V3!F637)</f>
        <v>#N/A</v>
      </c>
      <c r="L637" s="175" t="e">
        <f t="shared" si="357"/>
        <v>#N/A</v>
      </c>
      <c r="M637" s="177"/>
      <c r="N637" s="177" t="e">
        <f t="shared" si="358"/>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5"/>
        <v>lt004_protectionEPC_EMSSNS_SCR</v>
      </c>
      <c r="B638" s="67" t="s">
        <v>26</v>
      </c>
      <c r="C638" s="68" t="s">
        <v>26</v>
      </c>
      <c r="D638" s="64" t="s">
        <v>40</v>
      </c>
      <c r="E638" s="70" t="s">
        <v>368</v>
      </c>
      <c r="F638" s="357" t="s">
        <v>2253</v>
      </c>
      <c r="G638" s="64" t="str">
        <f>INDEX(Auxiliar!$B$16:$B$24,MATCH(Plano_V3!H638,Auxiliar!$C$16:$C$24,0),1)</f>
        <v>4. Validação EF</v>
      </c>
      <c r="H638" s="64">
        <f>VLOOKUP(A638,'Aux - pivots1'!$A:$B,2,0)</f>
        <v>5</v>
      </c>
      <c r="I638" s="175" t="e">
        <f>SUMIFS(Table1[Estimação (horas)],Table1[Tabela],Plano_V3!E638,Table1[Campo],Plano_V3!F638)</f>
        <v>#N/A</v>
      </c>
      <c r="J638" s="175" t="e">
        <f t="shared" si="356"/>
        <v>#N/A</v>
      </c>
      <c r="K638" s="175" t="e">
        <f>SUMIFS(Table1[Horas efetivas],Table1[Tabela],Plano_V3!E638,Table1[Campo],Plano_V3!F638)</f>
        <v>#N/A</v>
      </c>
      <c r="L638" s="175" t="e">
        <f t="shared" si="357"/>
        <v>#N/A</v>
      </c>
      <c r="M638" s="177"/>
      <c r="N638" s="177" t="e">
        <f t="shared" si="358"/>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5"/>
        <v>lt004_protectionVHCL_EMSSNS_SCR</v>
      </c>
      <c r="B639" s="67" t="s">
        <v>26</v>
      </c>
      <c r="C639" s="68" t="s">
        <v>26</v>
      </c>
      <c r="D639" s="64" t="s">
        <v>40</v>
      </c>
      <c r="E639" s="70" t="s">
        <v>368</v>
      </c>
      <c r="F639" s="357" t="s">
        <v>2254</v>
      </c>
      <c r="G639" s="64" t="str">
        <f>INDEX(Auxiliar!$B$16:$B$24,MATCH(Plano_V3!H639,Auxiliar!$C$16:$C$24,0),1)</f>
        <v xml:space="preserve">6. Em implementação </v>
      </c>
      <c r="H639" s="64">
        <f>VLOOKUP(A639,'Aux - pivots1'!$A:$B,2,0)</f>
        <v>7</v>
      </c>
      <c r="I639" s="175" t="e">
        <f>SUMIFS(Table1[Estimação (horas)],Table1[Tabela],Plano_V3!E639,Table1[Campo],Plano_V3!F639)</f>
        <v>#N/A</v>
      </c>
      <c r="J639" s="175" t="e">
        <f t="shared" si="356"/>
        <v>#N/A</v>
      </c>
      <c r="K639" s="175" t="e">
        <f>SUMIFS(Table1[Horas efetivas],Table1[Tabela],Plano_V3!E639,Table1[Campo],Plano_V3!F639)</f>
        <v>#N/A</v>
      </c>
      <c r="L639" s="175" t="e">
        <f t="shared" si="357"/>
        <v>#N/A</v>
      </c>
      <c r="M639" s="177"/>
      <c r="N639" s="177" t="e">
        <f t="shared" si="358"/>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5"/>
        <v>lt004_protectionINSRNC_ID</v>
      </c>
      <c r="B640" s="67" t="s">
        <v>26</v>
      </c>
      <c r="C640" s="68" t="s">
        <v>26</v>
      </c>
      <c r="D640" s="64" t="s">
        <v>40</v>
      </c>
      <c r="E640" s="70" t="s">
        <v>368</v>
      </c>
      <c r="F640" s="357" t="s">
        <v>2255</v>
      </c>
      <c r="G640" s="64" t="str">
        <f>INDEX(Auxiliar!$B$16:$B$24,MATCH(Plano_V3!H640,Auxiliar!$C$16:$C$24,0),1)</f>
        <v xml:space="preserve">6. Em implementação </v>
      </c>
      <c r="H640" s="64">
        <f>VLOOKUP(A640,'Aux - pivots1'!$A:$B,2,0)</f>
        <v>7</v>
      </c>
      <c r="I640" s="175" t="e">
        <f>SUMIFS(Table1[Estimação (horas)],Table1[Tabela],Plano_V3!E640,Table1[Campo],Plano_V3!F640)</f>
        <v>#N/A</v>
      </c>
      <c r="J640" s="175" t="e">
        <f t="shared" si="356"/>
        <v>#N/A</v>
      </c>
      <c r="K640" s="175" t="e">
        <f>SUMIFS(Table1[Horas efetivas],Table1[Tabela],Plano_V3!E640,Table1[Campo],Plano_V3!F640)</f>
        <v>#N/A</v>
      </c>
      <c r="L640" s="175" t="e">
        <f t="shared" si="357"/>
        <v>#N/A</v>
      </c>
      <c r="M640" s="177"/>
      <c r="N640" s="177" t="e">
        <f t="shared" si="358"/>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5"/>
        <v>lt004_protectionTYP_HZRDS_INSRD</v>
      </c>
      <c r="B641" s="67" t="s">
        <v>26</v>
      </c>
      <c r="C641" s="68" t="s">
        <v>26</v>
      </c>
      <c r="D641" s="64" t="s">
        <v>40</v>
      </c>
      <c r="E641" s="70" t="s">
        <v>368</v>
      </c>
      <c r="F641" s="357" t="s">
        <v>2256</v>
      </c>
      <c r="G641" s="64" t="str">
        <f>INDEX(Auxiliar!$B$16:$B$24,MATCH(Plano_V3!H641,Auxiliar!$C$16:$C$24,0),1)</f>
        <v xml:space="preserve">6. Em implementação </v>
      </c>
      <c r="H641" s="64">
        <f>VLOOKUP(A641,'Aux - pivots1'!$A:$B,2,0)</f>
        <v>7</v>
      </c>
      <c r="I641" s="175" t="e">
        <f>SUMIFS(Table1[Estimação (horas)],Table1[Tabela],Plano_V3!E641,Table1[Campo],Plano_V3!F641)</f>
        <v>#N/A</v>
      </c>
      <c r="J641" s="175" t="e">
        <f t="shared" si="356"/>
        <v>#N/A</v>
      </c>
      <c r="K641" s="175" t="e">
        <f>SUMIFS(Table1[Horas efetivas],Table1[Tabela],Plano_V3!E641,Table1[Campo],Plano_V3!F641)</f>
        <v>#N/A</v>
      </c>
      <c r="L641" s="175" t="e">
        <f t="shared" si="357"/>
        <v>#N/A</v>
      </c>
      <c r="M641" s="177"/>
      <c r="N641" s="177" t="e">
        <f t="shared" si="358"/>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5"/>
        <v>lt004_protectionAMNT_CVRD_INSRNC</v>
      </c>
      <c r="B642" s="67" t="s">
        <v>26</v>
      </c>
      <c r="C642" s="68" t="s">
        <v>26</v>
      </c>
      <c r="D642" s="64" t="s">
        <v>40</v>
      </c>
      <c r="E642" s="70" t="s">
        <v>368</v>
      </c>
      <c r="F642" s="357" t="s">
        <v>2257</v>
      </c>
      <c r="G642" s="64" t="str">
        <f>INDEX(Auxiliar!$B$16:$B$24,MATCH(Plano_V3!H642,Auxiliar!$C$16:$C$24,0),1)</f>
        <v xml:space="preserve">6. Em implementação </v>
      </c>
      <c r="H642" s="64">
        <f>VLOOKUP(A642,'Aux - pivots1'!$A:$B,2,0)</f>
        <v>7</v>
      </c>
      <c r="I642" s="175" t="e">
        <f>SUMIFS(Table1[Estimação (horas)],Table1[Tabela],Plano_V3!E642,Table1[Campo],Plano_V3!F642)</f>
        <v>#N/A</v>
      </c>
      <c r="J642" s="175" t="e">
        <f t="shared" si="356"/>
        <v>#N/A</v>
      </c>
      <c r="K642" s="175" t="e">
        <f>SUMIFS(Table1[Horas efetivas],Table1[Tabela],Plano_V3!E642,Table1[Campo],Plano_V3!F642)</f>
        <v>#N/A</v>
      </c>
      <c r="L642" s="175" t="e">
        <f t="shared" si="357"/>
        <v>#N/A</v>
      </c>
      <c r="M642" s="177"/>
      <c r="N642" s="177" t="e">
        <f t="shared" si="358"/>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5"/>
        <v>lt004_protectionDT_MTRTY_INSRNC</v>
      </c>
      <c r="B643" s="67" t="s">
        <v>26</v>
      </c>
      <c r="C643" s="68" t="s">
        <v>26</v>
      </c>
      <c r="D643" s="64" t="s">
        <v>40</v>
      </c>
      <c r="E643" s="70" t="s">
        <v>368</v>
      </c>
      <c r="F643" s="357" t="s">
        <v>2258</v>
      </c>
      <c r="G643" s="64" t="str">
        <f>INDEX(Auxiliar!$B$16:$B$24,MATCH(Plano_V3!H643,Auxiliar!$C$16:$C$24,0),1)</f>
        <v xml:space="preserve">6. Em implementação </v>
      </c>
      <c r="H643" s="64">
        <f>VLOOKUP(A643,'Aux - pivots1'!$A:$B,2,0)</f>
        <v>7</v>
      </c>
      <c r="I643" s="175" t="e">
        <f>SUMIFS(Table1[Estimação (horas)],Table1[Tabela],Plano_V3!E643,Table1[Campo],Plano_V3!F643)</f>
        <v>#N/A</v>
      </c>
      <c r="J643" s="175" t="e">
        <f t="shared" si="356"/>
        <v>#N/A</v>
      </c>
      <c r="K643" s="175" t="e">
        <f>SUMIFS(Table1[Horas efetivas],Table1[Tabela],Plano_V3!E643,Table1[Campo],Plano_V3!F643)</f>
        <v>#N/A</v>
      </c>
      <c r="L643" s="175" t="e">
        <f t="shared" si="357"/>
        <v>#N/A</v>
      </c>
      <c r="M643" s="177"/>
      <c r="N643" s="177" t="e">
        <f t="shared" si="358"/>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5"/>
        <v>lt004_protectionFLG_FRST_HM</v>
      </c>
      <c r="B644" s="67" t="s">
        <v>26</v>
      </c>
      <c r="C644" s="68" t="s">
        <v>26</v>
      </c>
      <c r="D644" s="64" t="s">
        <v>40</v>
      </c>
      <c r="E644" s="70" t="s">
        <v>368</v>
      </c>
      <c r="F644" s="357" t="s">
        <v>2259</v>
      </c>
      <c r="G644" s="64" t="str">
        <f>INDEX(Auxiliar!$B$16:$B$24,MATCH(Plano_V3!H644,Auxiliar!$C$16:$C$24,0),1)</f>
        <v xml:space="preserve">6. Em implementação </v>
      </c>
      <c r="H644" s="64">
        <f>VLOOKUP(A644,'Aux - pivots1'!$A:$B,2,0)</f>
        <v>7</v>
      </c>
      <c r="I644" s="175" t="e">
        <f>SUMIFS(Table1[Estimação (horas)],Table1[Tabela],Plano_V3!E644,Table1[Campo],Plano_V3!F644)</f>
        <v>#N/A</v>
      </c>
      <c r="J644" s="175" t="e">
        <f t="shared" si="356"/>
        <v>#N/A</v>
      </c>
      <c r="K644" s="175" t="e">
        <f>SUMIFS(Table1[Horas efetivas],Table1[Tabela],Plano_V3!E644,Table1[Campo],Plano_V3!F644)</f>
        <v>#N/A</v>
      </c>
      <c r="L644" s="175" t="e">
        <f t="shared" si="357"/>
        <v>#N/A</v>
      </c>
      <c r="M644" s="177"/>
      <c r="N644" s="177" t="e">
        <f t="shared" si="358"/>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5"/>
        <v>lt004_protectionYR_CNSTRCTN</v>
      </c>
      <c r="B645" s="67" t="s">
        <v>26</v>
      </c>
      <c r="C645" s="68" t="s">
        <v>26</v>
      </c>
      <c r="D645" s="64" t="s">
        <v>40</v>
      </c>
      <c r="E645" s="70" t="s">
        <v>368</v>
      </c>
      <c r="F645" s="357" t="s">
        <v>2260</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56"/>
        <v>#N/A</v>
      </c>
      <c r="K645" s="175" t="e">
        <f>SUMIFS(Table1[Horas efetivas],Table1[Tabela],Plano_V3!E645,Table1[Campo],Plano_V3!F645)</f>
        <v>#N/A</v>
      </c>
      <c r="L645" s="175" t="e">
        <f t="shared" si="357"/>
        <v>#N/A</v>
      </c>
      <c r="M645" s="177"/>
      <c r="N645" s="177" t="e">
        <f t="shared" si="358"/>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5"/>
        <v>lt004_protectionBLDNG_AR</v>
      </c>
      <c r="B646" s="67" t="s">
        <v>26</v>
      </c>
      <c r="C646" s="68" t="s">
        <v>26</v>
      </c>
      <c r="D646" s="64" t="s">
        <v>40</v>
      </c>
      <c r="E646" s="70" t="s">
        <v>368</v>
      </c>
      <c r="F646" s="357" t="s">
        <v>2261</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56"/>
        <v>#N/A</v>
      </c>
      <c r="K646" s="175" t="e">
        <f>SUMIFS(Table1[Horas efetivas],Table1[Tabela],Plano_V3!E646,Table1[Campo],Plano_V3!F646)</f>
        <v>#N/A</v>
      </c>
      <c r="L646" s="175" t="e">
        <f t="shared" si="357"/>
        <v>#N/A</v>
      </c>
      <c r="M646" s="177"/>
      <c r="N646" s="177" t="e">
        <f t="shared" si="358"/>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5"/>
        <v>lt004_protectionRL_ESTT_CRTFCTN</v>
      </c>
      <c r="B647" s="67" t="s">
        <v>26</v>
      </c>
      <c r="C647" s="68" t="s">
        <v>26</v>
      </c>
      <c r="D647" s="64" t="s">
        <v>40</v>
      </c>
      <c r="E647" s="70" t="s">
        <v>368</v>
      </c>
      <c r="F647" s="357" t="s">
        <v>2262</v>
      </c>
      <c r="G647" s="64" t="str">
        <f>INDEX(Auxiliar!$B$16:$B$24,MATCH(Plano_V3!H647,Auxiliar!$C$16:$C$24,0),1)</f>
        <v xml:space="preserve">6. Em implementação </v>
      </c>
      <c r="H647" s="64">
        <f>VLOOKUP(A647,'Aux - pivots1'!$A:$B,2,0)</f>
        <v>7</v>
      </c>
      <c r="I647" s="175" t="e">
        <f>SUMIFS(Table1[Estimação (horas)],Table1[Tabela],Plano_V3!E647,Table1[Campo],Plano_V3!F647)</f>
        <v>#N/A</v>
      </c>
      <c r="J647" s="175" t="e">
        <f t="shared" si="356"/>
        <v>#N/A</v>
      </c>
      <c r="K647" s="175" t="e">
        <f>SUMIFS(Table1[Horas efetivas],Table1[Tabela],Plano_V3!E647,Table1[Campo],Plano_V3!F647)</f>
        <v>#N/A</v>
      </c>
      <c r="L647" s="175" t="e">
        <f t="shared" si="357"/>
        <v>#N/A</v>
      </c>
      <c r="M647" s="177"/>
      <c r="N647" s="177" t="e">
        <f t="shared" si="358"/>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5"/>
        <v>lt004_protectionTYP_VHCL</v>
      </c>
      <c r="B648" s="67" t="s">
        <v>26</v>
      </c>
      <c r="C648" s="68" t="s">
        <v>26</v>
      </c>
      <c r="D648" s="64" t="s">
        <v>40</v>
      </c>
      <c r="E648" s="70" t="s">
        <v>368</v>
      </c>
      <c r="F648" s="357" t="s">
        <v>2263</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56"/>
        <v>#N/A</v>
      </c>
      <c r="K648" s="175" t="e">
        <f>SUMIFS(Table1[Horas efetivas],Table1[Tabela],Plano_V3!E648,Table1[Campo],Plano_V3!F648)</f>
        <v>#N/A</v>
      </c>
      <c r="L648" s="175" t="e">
        <f t="shared" si="357"/>
        <v>#N/A</v>
      </c>
      <c r="M648" s="177"/>
      <c r="N648" s="177" t="e">
        <f t="shared" si="358"/>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5"/>
        <v>lt004_protectionDT_RGSTRTN</v>
      </c>
      <c r="B649" s="67" t="s">
        <v>26</v>
      </c>
      <c r="C649" s="68" t="s">
        <v>26</v>
      </c>
      <c r="D649" s="64" t="s">
        <v>40</v>
      </c>
      <c r="E649" s="70" t="s">
        <v>368</v>
      </c>
      <c r="F649" s="357" t="s">
        <v>2264</v>
      </c>
      <c r="G649" s="64" t="str">
        <f>INDEX(Auxiliar!$B$16:$B$24,MATCH(Plano_V3!H649,Auxiliar!$C$16:$C$24,0),1)</f>
        <v xml:space="preserve">6. Em implementação </v>
      </c>
      <c r="H649" s="64">
        <f>VLOOKUP(A649,'Aux - pivots1'!$A:$B,2,0)</f>
        <v>7</v>
      </c>
      <c r="I649" s="175" t="e">
        <f>SUMIFS(Table1[Estimação (horas)],Table1[Tabela],Plano_V3!E649,Table1[Campo],Plano_V3!F649)</f>
        <v>#N/A</v>
      </c>
      <c r="J649" s="175" t="e">
        <f t="shared" si="356"/>
        <v>#N/A</v>
      </c>
      <c r="K649" s="175" t="e">
        <f>SUMIFS(Table1[Horas efetivas],Table1[Tabela],Plano_V3!E649,Table1[Campo],Plano_V3!F649)</f>
        <v>#N/A</v>
      </c>
      <c r="L649" s="175" t="e">
        <f t="shared" si="357"/>
        <v>#N/A</v>
      </c>
      <c r="M649" s="177"/>
      <c r="N649" s="177" t="e">
        <f t="shared" si="358"/>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5"/>
        <v>lt004_protectionPRMRY_ENRGY_DMND_NN_RNWBL</v>
      </c>
      <c r="B650" s="67" t="s">
        <v>26</v>
      </c>
      <c r="C650" s="68" t="s">
        <v>26</v>
      </c>
      <c r="D650" s="64" t="s">
        <v>40</v>
      </c>
      <c r="E650" s="70" t="s">
        <v>368</v>
      </c>
      <c r="F650" s="357" t="s">
        <v>2265</v>
      </c>
      <c r="G650" s="64" t="str">
        <f>INDEX(Auxiliar!$B$16:$B$24,MATCH(Plano_V3!H650,Auxiliar!$C$16:$C$24,0),1)</f>
        <v xml:space="preserve">6. Em implementação </v>
      </c>
      <c r="H650" s="64">
        <f>VLOOKUP(A650,'Aux - pivots1'!$A:$B,2,0)</f>
        <v>7</v>
      </c>
      <c r="I650" s="175" t="e">
        <f>SUMIFS(Table1[Estimação (horas)],Table1[Tabela],Plano_V3!E650,Table1[Campo],Plano_V3!F650)</f>
        <v>#N/A</v>
      </c>
      <c r="J650" s="175" t="e">
        <f t="shared" si="356"/>
        <v>#N/A</v>
      </c>
      <c r="K650" s="175" t="e">
        <f>SUMIFS(Table1[Horas efetivas],Table1[Tabela],Plano_V3!E650,Table1[Campo],Plano_V3!F650)</f>
        <v>#N/A</v>
      </c>
      <c r="L650" s="175" t="e">
        <f t="shared" si="357"/>
        <v>#N/A</v>
      </c>
      <c r="M650" s="177"/>
      <c r="N650" s="177" t="e">
        <f t="shared" si="358"/>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5"/>
        <v>lt004_protectionPRMRY_ENRGY_DMND_TTL</v>
      </c>
      <c r="B651" s="67" t="s">
        <v>26</v>
      </c>
      <c r="C651" s="68" t="s">
        <v>26</v>
      </c>
      <c r="D651" s="64" t="s">
        <v>40</v>
      </c>
      <c r="E651" s="70" t="s">
        <v>368</v>
      </c>
      <c r="F651" s="357" t="s">
        <v>2266</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56"/>
        <v>#N/A</v>
      </c>
      <c r="K651" s="175" t="e">
        <f>SUMIFS(Table1[Horas efetivas],Table1[Tabela],Plano_V3!E651,Table1[Campo],Plano_V3!F651)</f>
        <v>#N/A</v>
      </c>
      <c r="L651" s="175" t="e">
        <f t="shared" si="357"/>
        <v>#N/A</v>
      </c>
      <c r="M651" s="177"/>
      <c r="N651" s="177" t="e">
        <f t="shared" si="358"/>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5"/>
        <v>lt004_protectionPRMRY_ENRGY_DMND_RFRNC_VL</v>
      </c>
      <c r="B652" s="67" t="s">
        <v>26</v>
      </c>
      <c r="C652" s="68" t="s">
        <v>26</v>
      </c>
      <c r="D652" s="64" t="s">
        <v>40</v>
      </c>
      <c r="E652" s="70" t="s">
        <v>368</v>
      </c>
      <c r="F652" s="357" t="s">
        <v>2267</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56"/>
        <v>#N/A</v>
      </c>
      <c r="K652" s="175" t="e">
        <f>SUMIFS(Table1[Horas efetivas],Table1[Tabela],Plano_V3!E652,Table1[Campo],Plano_V3!F652)</f>
        <v>#N/A</v>
      </c>
      <c r="L652" s="175" t="e">
        <f t="shared" si="357"/>
        <v>#N/A</v>
      </c>
      <c r="M652" s="177"/>
      <c r="N652" s="177" t="e">
        <f t="shared" si="358"/>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5"/>
        <v>lt004_protectionRL_ESTT_CLMT_ZN</v>
      </c>
      <c r="B653" s="67" t="s">
        <v>26</v>
      </c>
      <c r="C653" s="68" t="s">
        <v>26</v>
      </c>
      <c r="D653" s="64" t="s">
        <v>40</v>
      </c>
      <c r="E653" s="70" t="s">
        <v>368</v>
      </c>
      <c r="F653" s="357" t="s">
        <v>2268</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56"/>
        <v>#N/A</v>
      </c>
      <c r="K653" s="175" t="e">
        <f>SUMIFS(Table1[Horas efetivas],Table1[Tabela],Plano_V3!E653,Table1[Campo],Plano_V3!F653)</f>
        <v>#N/A</v>
      </c>
      <c r="L653" s="175" t="e">
        <f t="shared" si="357"/>
        <v>#N/A</v>
      </c>
      <c r="M653" s="177"/>
      <c r="N653" s="177" t="e">
        <f t="shared" si="358"/>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59">I654/8</f>
        <v>0.51249999999999996</v>
      </c>
      <c r="K654" s="175">
        <f>SUMIFS(Table1[Horas efetivas],Table1[Tabela],Plano_V3!E654,Table1[Campo],Plano_V3!F654)</f>
        <v>4.0999999999999996</v>
      </c>
      <c r="L654" s="175">
        <f t="shared" ref="L654:L661" si="360">K654/8</f>
        <v>0.51249999999999996</v>
      </c>
      <c r="M654" s="177"/>
      <c r="N654" s="177">
        <f t="shared" ref="N654:N661" si="361">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48"/>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59"/>
        <v>0.51249999999999996</v>
      </c>
      <c r="K655" s="175">
        <f>SUMIFS(Table1[Horas efetivas],Table1[Tabela],Plano_V3!E655,Table1[Campo],Plano_V3!F655)</f>
        <v>1.0249999999999999</v>
      </c>
      <c r="L655" s="175">
        <f t="shared" si="360"/>
        <v>0.12812499999999999</v>
      </c>
      <c r="M655" s="177"/>
      <c r="N655" s="177">
        <f t="shared" si="361"/>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48"/>
        <v>lt007_instr_activityenvrnmntl_objctv</v>
      </c>
      <c r="B656" s="67" t="s">
        <v>26</v>
      </c>
      <c r="C656" s="68" t="s">
        <v>26</v>
      </c>
      <c r="D656" s="64" t="s">
        <v>40</v>
      </c>
      <c r="E656" s="70" t="s">
        <v>1862</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59"/>
        <v>0.51249999999999996</v>
      </c>
      <c r="K656" s="175">
        <f>SUMIFS(Table1[Horas efetivas],Table1[Tabela],Plano_V3!E656,Table1[Campo],Plano_V3!F656)</f>
        <v>4.0999999999999996</v>
      </c>
      <c r="L656" s="175">
        <f t="shared" si="360"/>
        <v>0.51249999999999996</v>
      </c>
      <c r="M656" s="177"/>
      <c r="N656" s="177">
        <f t="shared" si="361"/>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48"/>
        <v>lt007_instr_activitytyp_actvty</v>
      </c>
      <c r="B657" s="67" t="s">
        <v>26</v>
      </c>
      <c r="C657" s="68" t="s">
        <v>26</v>
      </c>
      <c r="D657" s="64" t="s">
        <v>40</v>
      </c>
      <c r="E657" s="70" t="s">
        <v>1862</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59"/>
        <v>0.51249999999999996</v>
      </c>
      <c r="K657" s="175">
        <f>SUMIFS(Table1[Horas efetivas],Table1[Tabela],Plano_V3!E657,Table1[Campo],Plano_V3!F657)</f>
        <v>4.0999999999999996</v>
      </c>
      <c r="L657" s="175">
        <f t="shared" si="360"/>
        <v>0.51249999999999996</v>
      </c>
      <c r="M657" s="177"/>
      <c r="N657" s="177">
        <f t="shared" si="361"/>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59"/>
        <v>0.51249999999999996</v>
      </c>
      <c r="K658" s="175">
        <f>SUMIFS(Table1[Horas efetivas],Table1[Tabela],Plano_V3!E658,Table1[Campo],Plano_V3!F658)</f>
        <v>4.0999999999999996</v>
      </c>
      <c r="L658" s="175">
        <f t="shared" si="360"/>
        <v>0.51249999999999996</v>
      </c>
      <c r="M658" s="177"/>
      <c r="N658" s="177">
        <f t="shared" si="361"/>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48"/>
        <v>lt002_instrumentmthd_usd_instrmnt_scp_1</v>
      </c>
      <c r="B659" s="67" t="s">
        <v>26</v>
      </c>
      <c r="C659" s="68" t="s">
        <v>26</v>
      </c>
      <c r="D659" s="64" t="s">
        <v>40</v>
      </c>
      <c r="E659" s="70" t="s">
        <v>379</v>
      </c>
      <c r="F659" s="71" t="s">
        <v>385</v>
      </c>
      <c r="G659" s="64" t="str">
        <f>INDEX(Auxiliar!$B$16:$B$24,MATCH(Plano_V3!H659,Auxiliar!$C$16:$C$24,0),1)</f>
        <v>2.2 Em especificação</v>
      </c>
      <c r="H659" s="64">
        <f>VLOOKUP(A659,'Aux - pivots1'!$A:$B,2,0)</f>
        <v>3</v>
      </c>
      <c r="I659" s="175">
        <f>SUMIFS(Table1[Estimação (horas)],Table1[Tabela],Plano_V3!E659,Table1[Campo],Plano_V3!F659)</f>
        <v>4.0999999999999996</v>
      </c>
      <c r="J659" s="175">
        <f t="shared" si="359"/>
        <v>0.51249999999999996</v>
      </c>
      <c r="K659" s="175">
        <f>SUMIFS(Table1[Horas efetivas],Table1[Tabela],Plano_V3!E659,Table1[Campo],Plano_V3!F659)</f>
        <v>2.0499999999999998</v>
      </c>
      <c r="L659" s="175">
        <f t="shared" si="360"/>
        <v>0.25624999999999998</v>
      </c>
      <c r="M659" s="177"/>
      <c r="N659" s="177">
        <f t="shared" si="361"/>
        <v>0.5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48"/>
        <v>lt002_instrumentmthd_usd_instrmnt_scp_2</v>
      </c>
      <c r="B660" s="67" t="s">
        <v>26</v>
      </c>
      <c r="C660" s="68" t="s">
        <v>26</v>
      </c>
      <c r="D660" s="64" t="s">
        <v>40</v>
      </c>
      <c r="E660" s="70" t="s">
        <v>379</v>
      </c>
      <c r="F660" s="71" t="s">
        <v>386</v>
      </c>
      <c r="G660" s="64" t="str">
        <f>INDEX(Auxiliar!$B$16:$B$24,MATCH(Plano_V3!H660,Auxiliar!$C$16:$C$24,0),1)</f>
        <v>2.2 Em especificação</v>
      </c>
      <c r="H660" s="64">
        <f>VLOOKUP(A660,'Aux - pivots1'!$A:$B,2,0)</f>
        <v>3</v>
      </c>
      <c r="I660" s="175">
        <f>SUMIFS(Table1[Estimação (horas)],Table1[Tabela],Plano_V3!E660,Table1[Campo],Plano_V3!F660)</f>
        <v>4.0999999999999996</v>
      </c>
      <c r="J660" s="175">
        <f t="shared" si="359"/>
        <v>0.51249999999999996</v>
      </c>
      <c r="K660" s="175">
        <f>SUMIFS(Table1[Horas efetivas],Table1[Tabela],Plano_V3!E660,Table1[Campo],Plano_V3!F660)</f>
        <v>2.0499999999999998</v>
      </c>
      <c r="L660" s="175">
        <f t="shared" si="360"/>
        <v>0.25624999999999998</v>
      </c>
      <c r="M660" s="177"/>
      <c r="N660" s="177">
        <f t="shared" si="361"/>
        <v>0.5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48"/>
        <v>lt002_instrumentmthd_usd_instrmnt_scp_3</v>
      </c>
      <c r="B661" s="67" t="s">
        <v>26</v>
      </c>
      <c r="C661" s="68" t="s">
        <v>26</v>
      </c>
      <c r="D661" s="64" t="s">
        <v>40</v>
      </c>
      <c r="E661" s="70" t="s">
        <v>379</v>
      </c>
      <c r="F661" s="71" t="s">
        <v>387</v>
      </c>
      <c r="G661" s="64" t="str">
        <f>INDEX(Auxiliar!$B$16:$B$24,MATCH(Plano_V3!H661,Auxiliar!$C$16:$C$24,0),1)</f>
        <v>2.2 Em especificação</v>
      </c>
      <c r="H661" s="64">
        <f>VLOOKUP(A661,'Aux - pivots1'!$A:$B,2,0)</f>
        <v>3</v>
      </c>
      <c r="I661" s="175">
        <f>SUMIFS(Table1[Estimação (horas)],Table1[Tabela],Plano_V3!E661,Table1[Campo],Plano_V3!F661)</f>
        <v>4.0999999999999996</v>
      </c>
      <c r="J661" s="175">
        <f t="shared" si="359"/>
        <v>0.51249999999999996</v>
      </c>
      <c r="K661" s="175">
        <f>SUMIFS(Table1[Horas efetivas],Table1[Tabela],Plano_V3!E661,Table1[Campo],Plano_V3!F661)</f>
        <v>2.0499999999999998</v>
      </c>
      <c r="L661" s="175">
        <f t="shared" si="360"/>
        <v>0.25624999999999998</v>
      </c>
      <c r="M661" s="177"/>
      <c r="N661" s="177">
        <f t="shared" si="361"/>
        <v>0.5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2">E662&amp;F662</f>
        <v>lt002_instrumentFRBRNC_STTS_INSTRMNT</v>
      </c>
      <c r="B662" s="67" t="s">
        <v>26</v>
      </c>
      <c r="C662" s="68" t="s">
        <v>26</v>
      </c>
      <c r="D662" s="64" t="s">
        <v>40</v>
      </c>
      <c r="E662" s="70" t="s">
        <v>379</v>
      </c>
      <c r="F662" s="71" t="s">
        <v>2166</v>
      </c>
      <c r="G662" s="64" t="str">
        <f>INDEX(Auxiliar!$B$16:$B$24,MATCH(Plano_V3!H662,Auxiliar!$C$16:$C$24,0),1)</f>
        <v xml:space="preserve">6. Em implementação </v>
      </c>
      <c r="H662" s="64">
        <f>VLOOKUP(A662,'Aux - pivots1'!$A:$B,2,0)</f>
        <v>7</v>
      </c>
      <c r="I662" s="175">
        <f>SUMIFS(Table1[Estimação (horas)],Table1[Tabela],Plano_V3!E662,Table1[Campo],Plano_V3!F662)</f>
        <v>2</v>
      </c>
      <c r="J662" s="175">
        <f t="shared" ref="J662:J677" si="363">I662/8</f>
        <v>0.25</v>
      </c>
      <c r="K662" s="175">
        <f>SUMIFS(Table1[Horas efetivas],Table1[Tabela],Plano_V3!E662,Table1[Campo],Plano_V3!F662)</f>
        <v>0.5</v>
      </c>
      <c r="L662" s="175">
        <f t="shared" ref="L662:L677" si="364">K662/8</f>
        <v>6.25E-2</v>
      </c>
      <c r="M662" s="177"/>
      <c r="N662" s="177">
        <f t="shared" ref="N662:N677" si="365">L662/J662</f>
        <v>0.25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2"/>
        <v>lt002_instrumentINTRNL_SGMNT</v>
      </c>
      <c r="B663" s="67" t="s">
        <v>26</v>
      </c>
      <c r="C663" s="68" t="s">
        <v>26</v>
      </c>
      <c r="D663" s="64" t="s">
        <v>40</v>
      </c>
      <c r="E663" s="70" t="s">
        <v>379</v>
      </c>
      <c r="F663" s="71" t="s">
        <v>2167</v>
      </c>
      <c r="G663" s="64" t="str">
        <f>INDEX(Auxiliar!$B$16:$B$24,MATCH(Plano_V3!H663,Auxiliar!$C$16:$C$24,0),1)</f>
        <v xml:space="preserve">6. Em implementação </v>
      </c>
      <c r="H663" s="64">
        <f>VLOOKUP(A663,'Aux - pivots1'!$A:$B,2,0)</f>
        <v>7</v>
      </c>
      <c r="I663" s="175">
        <f>SUMIFS(Table1[Estimação (horas)],Table1[Tabela],Plano_V3!E663,Table1[Campo],Plano_V3!F663)</f>
        <v>2</v>
      </c>
      <c r="J663" s="175">
        <f t="shared" si="363"/>
        <v>0.25</v>
      </c>
      <c r="K663" s="175">
        <f>SUMIFS(Table1[Horas efetivas],Table1[Tabela],Plano_V3!E663,Table1[Campo],Plano_V3!F663)</f>
        <v>0.5</v>
      </c>
      <c r="L663" s="175">
        <f t="shared" si="364"/>
        <v>6.25E-2</v>
      </c>
      <c r="M663" s="177"/>
      <c r="N663" s="177">
        <f t="shared" si="365"/>
        <v>0.25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2"/>
        <v>lt002_instrumentDT_ORGNL_MTRTY</v>
      </c>
      <c r="B664" s="67" t="s">
        <v>26</v>
      </c>
      <c r="C664" s="68" t="s">
        <v>26</v>
      </c>
      <c r="D664" s="64" t="s">
        <v>40</v>
      </c>
      <c r="E664" s="70" t="s">
        <v>379</v>
      </c>
      <c r="F664" s="71" t="s">
        <v>2168</v>
      </c>
      <c r="G664" s="64" t="str">
        <f>INDEX(Auxiliar!$B$16:$B$24,MATCH(Plano_V3!H664,Auxiliar!$C$16:$C$24,0),1)</f>
        <v xml:space="preserve">6. Em implementação </v>
      </c>
      <c r="H664" s="64">
        <f>VLOOKUP(A664,'Aux - pivots1'!$A:$B,2,0)</f>
        <v>7</v>
      </c>
      <c r="I664" s="175">
        <f>SUMIFS(Table1[Estimação (horas)],Table1[Tabela],Plano_V3!E664,Table1[Campo],Plano_V3!F664)</f>
        <v>2</v>
      </c>
      <c r="J664" s="175">
        <f t="shared" si="363"/>
        <v>0.25</v>
      </c>
      <c r="K664" s="175">
        <f>SUMIFS(Table1[Horas efetivas],Table1[Tabela],Plano_V3!E664,Table1[Campo],Plano_V3!F664)</f>
        <v>0.5</v>
      </c>
      <c r="L664" s="175">
        <f t="shared" si="364"/>
        <v>6.25E-2</v>
      </c>
      <c r="M664" s="177"/>
      <c r="N664" s="177">
        <f t="shared" si="365"/>
        <v>0.25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2"/>
        <v>lt002_instrumentEAD</v>
      </c>
      <c r="B665" s="67" t="s">
        <v>26</v>
      </c>
      <c r="C665" s="68" t="s">
        <v>26</v>
      </c>
      <c r="D665" s="64" t="s">
        <v>40</v>
      </c>
      <c r="E665" s="70" t="s">
        <v>379</v>
      </c>
      <c r="F665" s="71" t="s">
        <v>2169</v>
      </c>
      <c r="G665" s="64" t="str">
        <f>INDEX(Auxiliar!$B$16:$B$24,MATCH(Plano_V3!H665,Auxiliar!$C$16:$C$24,0),1)</f>
        <v xml:space="preserve">6. Em implementação </v>
      </c>
      <c r="H665" s="64">
        <f>VLOOKUP(A665,'Aux - pivots1'!$A:$B,2,0)</f>
        <v>7</v>
      </c>
      <c r="I665" s="175">
        <f>SUMIFS(Table1[Estimação (horas)],Table1[Tabela],Plano_V3!E665,Table1[Campo],Plano_V3!F665)</f>
        <v>2</v>
      </c>
      <c r="J665" s="175">
        <f t="shared" si="363"/>
        <v>0.25</v>
      </c>
      <c r="K665" s="175">
        <f>SUMIFS(Table1[Horas efetivas],Table1[Tabela],Plano_V3!E665,Table1[Campo],Plano_V3!F665)</f>
        <v>0.5</v>
      </c>
      <c r="L665" s="175">
        <f t="shared" si="364"/>
        <v>6.25E-2</v>
      </c>
      <c r="M665" s="177"/>
      <c r="N665" s="177">
        <f t="shared" si="365"/>
        <v>0.25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2"/>
        <v>lt002_instrumentOFF_BLNC_SHT_AMNT_INSTRMNT</v>
      </c>
      <c r="B666" s="67" t="s">
        <v>26</v>
      </c>
      <c r="C666" s="68" t="s">
        <v>26</v>
      </c>
      <c r="D666" s="64" t="s">
        <v>40</v>
      </c>
      <c r="E666" s="70" t="s">
        <v>379</v>
      </c>
      <c r="F666" s="71" t="s">
        <v>1414</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3"/>
        <v>0.25</v>
      </c>
      <c r="K666" s="175">
        <f>SUMIFS(Table1[Horas efetivas],Table1[Tabela],Plano_V3!E666,Table1[Campo],Plano_V3!F666)</f>
        <v>0.5</v>
      </c>
      <c r="L666" s="175">
        <f t="shared" si="364"/>
        <v>6.25E-2</v>
      </c>
      <c r="M666" s="177"/>
      <c r="N666" s="177">
        <f t="shared" si="365"/>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2"/>
        <v>lt002_instrumentRWA</v>
      </c>
      <c r="B667" s="67" t="s">
        <v>26</v>
      </c>
      <c r="C667" s="68" t="s">
        <v>26</v>
      </c>
      <c r="D667" s="64" t="s">
        <v>40</v>
      </c>
      <c r="E667" s="70" t="s">
        <v>379</v>
      </c>
      <c r="F667" s="71" t="s">
        <v>1420</v>
      </c>
      <c r="G667" s="64" t="str">
        <f>INDEX(Auxiliar!$B$16:$B$24,MATCH(Plano_V3!H667,Auxiliar!$C$16:$C$24,0),1)</f>
        <v xml:space="preserve">6. Em implementação </v>
      </c>
      <c r="H667" s="64">
        <f>VLOOKUP(A667,'Aux - pivots1'!$A:$B,2,0)</f>
        <v>7</v>
      </c>
      <c r="I667" s="175">
        <f>SUMIFS(Table1[Estimação (horas)],Table1[Tabela],Plano_V3!E667,Table1[Campo],Plano_V3!F667)</f>
        <v>2</v>
      </c>
      <c r="J667" s="175">
        <f t="shared" si="363"/>
        <v>0.25</v>
      </c>
      <c r="K667" s="175">
        <f>SUMIFS(Table1[Horas efetivas],Table1[Tabela],Plano_V3!E667,Table1[Campo],Plano_V3!F667)</f>
        <v>0.5</v>
      </c>
      <c r="L667" s="175">
        <f t="shared" si="364"/>
        <v>6.25E-2</v>
      </c>
      <c r="M667" s="177"/>
      <c r="N667" s="177">
        <f t="shared" si="365"/>
        <v>0.25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2"/>
        <v>lt002_instrumentLTV</v>
      </c>
      <c r="B668" s="67" t="s">
        <v>26</v>
      </c>
      <c r="C668" s="68" t="s">
        <v>26</v>
      </c>
      <c r="D668" s="64" t="s">
        <v>40</v>
      </c>
      <c r="E668" s="70" t="s">
        <v>379</v>
      </c>
      <c r="F668" s="71" t="s">
        <v>2170</v>
      </c>
      <c r="G668" s="64" t="str">
        <f>INDEX(Auxiliar!$B$16:$B$24,MATCH(Plano_V3!H668,Auxiliar!$C$16:$C$24,0),1)</f>
        <v xml:space="preserve">6. Em implementação </v>
      </c>
      <c r="H668" s="64">
        <f>VLOOKUP(A668,'Aux - pivots1'!$A:$B,2,0)</f>
        <v>7</v>
      </c>
      <c r="I668" s="175">
        <f>SUMIFS(Table1[Estimação (horas)],Table1[Tabela],Plano_V3!E668,Table1[Campo],Plano_V3!F668)</f>
        <v>2</v>
      </c>
      <c r="J668" s="175">
        <f t="shared" si="363"/>
        <v>0.25</v>
      </c>
      <c r="K668" s="175">
        <f>SUMIFS(Table1[Horas efetivas],Table1[Tabela],Plano_V3!E668,Table1[Campo],Plano_V3!F668)</f>
        <v>0.5</v>
      </c>
      <c r="L668" s="175">
        <f t="shared" si="364"/>
        <v>6.25E-2</v>
      </c>
      <c r="M668" s="177"/>
      <c r="N668" s="177">
        <f t="shared" si="365"/>
        <v>0.25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2"/>
        <v>lt002_instrumentLTV_INCPTN</v>
      </c>
      <c r="B669" s="67" t="s">
        <v>26</v>
      </c>
      <c r="C669" s="68" t="s">
        <v>26</v>
      </c>
      <c r="D669" s="64" t="s">
        <v>40</v>
      </c>
      <c r="E669" s="70" t="s">
        <v>379</v>
      </c>
      <c r="F669" s="71" t="s">
        <v>2171</v>
      </c>
      <c r="G669" s="64" t="str">
        <f>INDEX(Auxiliar!$B$16:$B$24,MATCH(Plano_V3!H669,Auxiliar!$C$16:$C$24,0),1)</f>
        <v xml:space="preserve">6. Em implementação </v>
      </c>
      <c r="H669" s="64">
        <f>VLOOKUP(A669,'Aux - pivots1'!$A:$B,2,0)</f>
        <v>7</v>
      </c>
      <c r="I669" s="175">
        <f>SUMIFS(Table1[Estimação (horas)],Table1[Tabela],Plano_V3!E669,Table1[Campo],Plano_V3!F669)</f>
        <v>2</v>
      </c>
      <c r="J669" s="175">
        <f t="shared" si="363"/>
        <v>0.25</v>
      </c>
      <c r="K669" s="175">
        <f>SUMIFS(Table1[Horas efetivas],Table1[Tabela],Plano_V3!E669,Table1[Campo],Plano_V3!F669)</f>
        <v>0.5</v>
      </c>
      <c r="L669" s="175">
        <f t="shared" si="364"/>
        <v>6.25E-2</v>
      </c>
      <c r="M669" s="177"/>
      <c r="N669" s="177">
        <f t="shared" si="365"/>
        <v>0.25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2"/>
        <v>lt002_instrumentEIR</v>
      </c>
      <c r="B670" s="67" t="s">
        <v>26</v>
      </c>
      <c r="C670" s="68" t="s">
        <v>26</v>
      </c>
      <c r="D670" s="64" t="s">
        <v>40</v>
      </c>
      <c r="E670" s="70" t="s">
        <v>379</v>
      </c>
      <c r="F670" s="71" t="s">
        <v>2172</v>
      </c>
      <c r="G670" s="64" t="str">
        <f>INDEX(Auxiliar!$B$16:$B$24,MATCH(Plano_V3!H670,Auxiliar!$C$16:$C$24,0),1)</f>
        <v xml:space="preserve">6. Em implementação </v>
      </c>
      <c r="H670" s="64">
        <f>VLOOKUP(A670,'Aux - pivots1'!$A:$B,2,0)</f>
        <v>7</v>
      </c>
      <c r="I670" s="175">
        <f>SUMIFS(Table1[Estimação (horas)],Table1[Tabela],Plano_V3!E670,Table1[Campo],Plano_V3!F670)</f>
        <v>2</v>
      </c>
      <c r="J670" s="175">
        <f t="shared" si="363"/>
        <v>0.25</v>
      </c>
      <c r="K670" s="175">
        <f>SUMIFS(Table1[Horas efetivas],Table1[Tabela],Plano_V3!E670,Table1[Campo],Plano_V3!F670)</f>
        <v>0.5</v>
      </c>
      <c r="L670" s="175">
        <f t="shared" si="364"/>
        <v>6.25E-2</v>
      </c>
      <c r="M670" s="177"/>
      <c r="N670" s="177">
        <f t="shared" si="365"/>
        <v>0.25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2"/>
        <v>lt002_instrumentEIR_INCPTN</v>
      </c>
      <c r="B671" s="67" t="s">
        <v>26</v>
      </c>
      <c r="C671" s="68" t="s">
        <v>26</v>
      </c>
      <c r="D671" s="64" t="s">
        <v>40</v>
      </c>
      <c r="E671" s="70" t="s">
        <v>379</v>
      </c>
      <c r="F671" s="71" t="s">
        <v>2173</v>
      </c>
      <c r="G671" s="64" t="str">
        <f>INDEX(Auxiliar!$B$16:$B$24,MATCH(Plano_V3!H671,Auxiliar!$C$16:$C$24,0),1)</f>
        <v xml:space="preserve">6. Em implementação </v>
      </c>
      <c r="H671" s="64">
        <f>VLOOKUP(A671,'Aux - pivots1'!$A:$B,2,0)</f>
        <v>7</v>
      </c>
      <c r="I671" s="175">
        <f>SUMIFS(Table1[Estimação (horas)],Table1[Tabela],Plano_V3!E671,Table1[Campo],Plano_V3!F671)</f>
        <v>2</v>
      </c>
      <c r="J671" s="175">
        <f t="shared" si="363"/>
        <v>0.25</v>
      </c>
      <c r="K671" s="175">
        <f>SUMIFS(Table1[Horas efetivas],Table1[Tabela],Plano_V3!E671,Table1[Campo],Plano_V3!F671)</f>
        <v>0.5</v>
      </c>
      <c r="L671" s="175">
        <f t="shared" si="364"/>
        <v>6.25E-2</v>
      </c>
      <c r="M671" s="177"/>
      <c r="N671" s="177">
        <f t="shared" si="365"/>
        <v>0.25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2"/>
        <v>lt002_instrumentINTRNL_SGMNT_CAT_MSTA</v>
      </c>
      <c r="B672" s="67" t="s">
        <v>26</v>
      </c>
      <c r="C672" s="68" t="s">
        <v>26</v>
      </c>
      <c r="D672" s="64" t="s">
        <v>40</v>
      </c>
      <c r="E672" s="70" t="s">
        <v>379</v>
      </c>
      <c r="F672" s="71" t="s">
        <v>2174</v>
      </c>
      <c r="G672" s="64" t="str">
        <f>INDEX(Auxiliar!$B$16:$B$24,MATCH(Plano_V3!H672,Auxiliar!$C$16:$C$24,0),1)</f>
        <v xml:space="preserve">6. Em implementação </v>
      </c>
      <c r="H672" s="64">
        <f>VLOOKUP(A672,'Aux - pivots1'!$A:$B,2,0)</f>
        <v>7</v>
      </c>
      <c r="I672" s="175">
        <f>SUMIFS(Table1[Estimação (horas)],Table1[Tabela],Plano_V3!E672,Table1[Campo],Plano_V3!F672)</f>
        <v>2</v>
      </c>
      <c r="J672" s="175">
        <f t="shared" si="363"/>
        <v>0.25</v>
      </c>
      <c r="K672" s="175">
        <f>SUMIFS(Table1[Horas efetivas],Table1[Tabela],Plano_V3!E672,Table1[Campo],Plano_V3!F672)</f>
        <v>0.5</v>
      </c>
      <c r="L672" s="175">
        <f t="shared" si="364"/>
        <v>6.25E-2</v>
      </c>
      <c r="M672" s="177"/>
      <c r="N672" s="177">
        <f t="shared" si="365"/>
        <v>0.25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2"/>
        <v>lt002_instrumentINTRNL_SGMNT_CATGSUB</v>
      </c>
      <c r="B673" s="67" t="s">
        <v>26</v>
      </c>
      <c r="C673" s="68" t="s">
        <v>26</v>
      </c>
      <c r="D673" s="64" t="s">
        <v>40</v>
      </c>
      <c r="E673" s="70" t="s">
        <v>379</v>
      </c>
      <c r="F673" s="71" t="s">
        <v>2175</v>
      </c>
      <c r="G673" s="64" t="str">
        <f>INDEX(Auxiliar!$B$16:$B$24,MATCH(Plano_V3!H673,Auxiliar!$C$16:$C$24,0),1)</f>
        <v xml:space="preserve">6. Em implementação </v>
      </c>
      <c r="H673" s="64">
        <f>VLOOKUP(A673,'Aux - pivots1'!$A:$B,2,0)</f>
        <v>7</v>
      </c>
      <c r="I673" s="175">
        <f>SUMIFS(Table1[Estimação (horas)],Table1[Tabela],Plano_V3!E673,Table1[Campo],Plano_V3!F673)</f>
        <v>2</v>
      </c>
      <c r="J673" s="175">
        <f t="shared" si="363"/>
        <v>0.25</v>
      </c>
      <c r="K673" s="175">
        <f>SUMIFS(Table1[Horas efetivas],Table1[Tabela],Plano_V3!E673,Table1[Campo],Plano_V3!F673)</f>
        <v>0.5</v>
      </c>
      <c r="L673" s="175">
        <f t="shared" si="364"/>
        <v>6.25E-2</v>
      </c>
      <c r="M673" s="177"/>
      <c r="N673" s="177">
        <f t="shared" si="365"/>
        <v>0.25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2"/>
        <v>lt002_instrumentNW_BSNSS</v>
      </c>
      <c r="B674" s="67" t="s">
        <v>26</v>
      </c>
      <c r="C674" s="68" t="s">
        <v>26</v>
      </c>
      <c r="D674" s="64" t="s">
        <v>40</v>
      </c>
      <c r="E674" s="70" t="s">
        <v>379</v>
      </c>
      <c r="F674" s="71" t="s">
        <v>1336</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3"/>
        <v>0.25</v>
      </c>
      <c r="K674" s="175">
        <f>SUMIFS(Table1[Horas efetivas],Table1[Tabela],Plano_V3!E674,Table1[Campo],Plano_V3!F674)</f>
        <v>0.5</v>
      </c>
      <c r="L674" s="175">
        <f t="shared" si="364"/>
        <v>6.25E-2</v>
      </c>
      <c r="M674" s="177"/>
      <c r="N674" s="177">
        <f t="shared" si="365"/>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2"/>
        <v>lt002_instrumentCNCLLD_INSTRMNT_STTS</v>
      </c>
      <c r="B675" s="67" t="s">
        <v>26</v>
      </c>
      <c r="C675" s="68" t="s">
        <v>26</v>
      </c>
      <c r="D675" s="64" t="s">
        <v>40</v>
      </c>
      <c r="E675" s="70" t="s">
        <v>379</v>
      </c>
      <c r="F675" s="71" t="s">
        <v>1346</v>
      </c>
      <c r="G675" s="64" t="str">
        <f>INDEX(Auxiliar!$B$16:$B$24,MATCH(Plano_V3!H675,Auxiliar!$C$16:$C$24,0),1)</f>
        <v>4. Validação EF</v>
      </c>
      <c r="H675" s="64">
        <f>VLOOKUP(A675,'Aux - pivots1'!$A:$B,2,0)</f>
        <v>5</v>
      </c>
      <c r="I675" s="175">
        <f>SUMIFS(Table1[Estimação (horas)],Table1[Tabela],Plano_V3!E675,Table1[Campo],Plano_V3!F675)</f>
        <v>2</v>
      </c>
      <c r="J675" s="175">
        <f t="shared" si="363"/>
        <v>0.25</v>
      </c>
      <c r="K675" s="175">
        <f>SUMIFS(Table1[Horas efetivas],Table1[Tabela],Plano_V3!E675,Table1[Campo],Plano_V3!F675)</f>
        <v>0.5</v>
      </c>
      <c r="L675" s="175">
        <f t="shared" si="364"/>
        <v>6.25E-2</v>
      </c>
      <c r="M675" s="177"/>
      <c r="N675" s="177">
        <f t="shared" si="365"/>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2"/>
        <v>lt002_instrumentTYP_OFF_BLNC_PRDCT</v>
      </c>
      <c r="B676" s="67" t="s">
        <v>26</v>
      </c>
      <c r="C676" s="68" t="s">
        <v>26</v>
      </c>
      <c r="D676" s="64" t="s">
        <v>40</v>
      </c>
      <c r="E676" s="70" t="s">
        <v>379</v>
      </c>
      <c r="F676" s="71" t="s">
        <v>2176</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3"/>
        <v>0.25</v>
      </c>
      <c r="K676" s="175">
        <f>SUMIFS(Table1[Horas efetivas],Table1[Tabela],Plano_V3!E676,Table1[Campo],Plano_V3!F676)</f>
        <v>0.5</v>
      </c>
      <c r="L676" s="175">
        <f t="shared" si="364"/>
        <v>6.25E-2</v>
      </c>
      <c r="M676" s="177"/>
      <c r="N676" s="177">
        <f t="shared" si="365"/>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2"/>
        <v>lt002_instrumentFLG_MNMM_SFGRDS</v>
      </c>
      <c r="B677" s="67" t="s">
        <v>26</v>
      </c>
      <c r="C677" s="68" t="s">
        <v>26</v>
      </c>
      <c r="D677" s="64" t="s">
        <v>40</v>
      </c>
      <c r="E677" s="70" t="s">
        <v>379</v>
      </c>
      <c r="F677" s="71" t="s">
        <v>2177</v>
      </c>
      <c r="G677" s="64" t="str">
        <f>INDEX(Auxiliar!$B$16:$B$24,MATCH(Plano_V3!H677,Auxiliar!$C$16:$C$24,0),1)</f>
        <v xml:space="preserve">6. Em implementação </v>
      </c>
      <c r="H677" s="64">
        <f>VLOOKUP(A677,'Aux - pivots1'!$A:$B,2,0)</f>
        <v>7</v>
      </c>
      <c r="I677" s="175">
        <f>SUMIFS(Table1[Estimação (horas)],Table1[Tabela],Plano_V3!E677,Table1[Campo],Plano_V3!F677)</f>
        <v>2</v>
      </c>
      <c r="J677" s="175">
        <f t="shared" si="363"/>
        <v>0.25</v>
      </c>
      <c r="K677" s="175">
        <f>SUMIFS(Table1[Horas efetivas],Table1[Tabela],Plano_V3!E677,Table1[Campo],Plano_V3!F677)</f>
        <v>0.5</v>
      </c>
      <c r="L677" s="175">
        <f t="shared" si="364"/>
        <v>6.25E-2</v>
      </c>
      <c r="M677" s="177"/>
      <c r="N677" s="177">
        <f t="shared" si="365"/>
        <v>0.25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48"/>
        <v>lt827_mthd_usd_instrmntambito</v>
      </c>
      <c r="B678" s="67" t="s">
        <v>26</v>
      </c>
      <c r="C678" s="68" t="s">
        <v>26</v>
      </c>
      <c r="D678" s="64" t="s">
        <v>40</v>
      </c>
      <c r="E678" s="70" t="s">
        <v>1863</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66">I678/8</f>
        <v>0.51249999999999996</v>
      </c>
      <c r="K678" s="175">
        <f>SUMIFS(Table1[Horas efetivas],Table1[Tabela],Plano_V3!E678,Table1[Campo],Plano_V3!F678)</f>
        <v>4.0999999999999996</v>
      </c>
      <c r="L678" s="175">
        <f t="shared" ref="L678:L693" si="367">K678/8</f>
        <v>0.51249999999999996</v>
      </c>
      <c r="M678" s="177"/>
      <c r="N678" s="177">
        <f t="shared" ref="N678:N693" si="368">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48"/>
        <v>lt827_mthd_usd_instrmntref_date</v>
      </c>
      <c r="B679" s="67" t="s">
        <v>26</v>
      </c>
      <c r="C679" s="68" t="s">
        <v>26</v>
      </c>
      <c r="D679" s="64" t="s">
        <v>40</v>
      </c>
      <c r="E679" s="70" t="s">
        <v>1863</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66"/>
        <v>0.51249999999999996</v>
      </c>
      <c r="K679" s="175">
        <f>SUMIFS(Table1[Horas efetivas],Table1[Tabela],Plano_V3!E679,Table1[Campo],Plano_V3!F679)</f>
        <v>4.0999999999999996</v>
      </c>
      <c r="L679" s="175">
        <f t="shared" si="367"/>
        <v>0.51249999999999996</v>
      </c>
      <c r="M679" s="177"/>
      <c r="N679" s="177">
        <f t="shared" si="368"/>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48"/>
        <v>lt827_mthd_usd_instrmntordem</v>
      </c>
      <c r="B680" s="67" t="s">
        <v>26</v>
      </c>
      <c r="C680" s="68" t="s">
        <v>26</v>
      </c>
      <c r="D680" s="64" t="s">
        <v>40</v>
      </c>
      <c r="E680" s="70" t="s">
        <v>1863</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66"/>
        <v>0.51249999999999996</v>
      </c>
      <c r="K680" s="175">
        <f>SUMIFS(Table1[Horas efetivas],Table1[Tabela],Plano_V3!E680,Table1[Campo],Plano_V3!F680)</f>
        <v>4.0999999999999996</v>
      </c>
      <c r="L680" s="175">
        <f t="shared" si="367"/>
        <v>0.51249999999999996</v>
      </c>
      <c r="M680" s="177"/>
      <c r="N680" s="177">
        <f t="shared" si="368"/>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48"/>
        <v>lt827_mthd_usd_instrmnttabela</v>
      </c>
      <c r="B681" s="67" t="s">
        <v>26</v>
      </c>
      <c r="C681" s="68" t="s">
        <v>26</v>
      </c>
      <c r="D681" s="64" t="s">
        <v>40</v>
      </c>
      <c r="E681" s="70" t="s">
        <v>1863</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66"/>
        <v>0.51249999999999996</v>
      </c>
      <c r="K681" s="175">
        <f>SUMIFS(Table1[Horas efetivas],Table1[Tabela],Plano_V3!E681,Table1[Campo],Plano_V3!F681)</f>
        <v>4.0999999999999996</v>
      </c>
      <c r="L681" s="175">
        <f t="shared" si="367"/>
        <v>0.51249999999999996</v>
      </c>
      <c r="M681" s="177"/>
      <c r="N681" s="177">
        <f t="shared" si="368"/>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48"/>
        <v>lt827_mthd_usd_instrmntorigem_scp1_emss</v>
      </c>
      <c r="B682" s="67" t="s">
        <v>26</v>
      </c>
      <c r="C682" s="68" t="s">
        <v>26</v>
      </c>
      <c r="D682" s="64" t="s">
        <v>40</v>
      </c>
      <c r="E682" s="70" t="s">
        <v>1863</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66"/>
        <v>0.51249999999999996</v>
      </c>
      <c r="K682" s="175">
        <f>SUMIFS(Table1[Horas efetivas],Table1[Tabela],Plano_V3!E682,Table1[Campo],Plano_V3!F682)</f>
        <v>4.0999999999999996</v>
      </c>
      <c r="L682" s="175">
        <f t="shared" si="367"/>
        <v>0.51249999999999996</v>
      </c>
      <c r="M682" s="177"/>
      <c r="N682" s="177">
        <f t="shared" si="368"/>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48"/>
        <v>lt827_mthd_usd_instrmntorigem_scp2_emss</v>
      </c>
      <c r="B683" s="67" t="s">
        <v>26</v>
      </c>
      <c r="C683" s="68" t="s">
        <v>26</v>
      </c>
      <c r="D683" s="64" t="s">
        <v>40</v>
      </c>
      <c r="E683" s="70" t="s">
        <v>1863</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66"/>
        <v>0.51249999999999996</v>
      </c>
      <c r="K683" s="175">
        <f>SUMIFS(Table1[Horas efetivas],Table1[Tabela],Plano_V3!E683,Table1[Campo],Plano_V3!F683)</f>
        <v>4.0999999999999996</v>
      </c>
      <c r="L683" s="175">
        <f t="shared" si="367"/>
        <v>0.51249999999999996</v>
      </c>
      <c r="M683" s="177"/>
      <c r="N683" s="177">
        <f t="shared" si="368"/>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48"/>
        <v>lt827_mthd_usd_instrmntorigem_scp3_emss</v>
      </c>
      <c r="B684" s="67" t="s">
        <v>26</v>
      </c>
      <c r="C684" s="68" t="s">
        <v>26</v>
      </c>
      <c r="D684" s="64" t="s">
        <v>40</v>
      </c>
      <c r="E684" s="70" t="s">
        <v>1863</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66"/>
        <v>0.51249999999999996</v>
      </c>
      <c r="K684" s="175">
        <f>SUMIFS(Table1[Horas efetivas],Table1[Tabela],Plano_V3!E684,Table1[Campo],Plano_V3!F684)</f>
        <v>4.0999999999999996</v>
      </c>
      <c r="L684" s="175">
        <f t="shared" si="367"/>
        <v>0.51249999999999996</v>
      </c>
      <c r="M684" s="177"/>
      <c r="N684" s="177">
        <f t="shared" si="368"/>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48"/>
        <v>lt827_mthd_usd_instrmntmthd_usd_instrmnt_scp_1</v>
      </c>
      <c r="B685" s="67" t="s">
        <v>26</v>
      </c>
      <c r="C685" s="68" t="s">
        <v>26</v>
      </c>
      <c r="D685" s="64" t="s">
        <v>40</v>
      </c>
      <c r="E685" s="70" t="s">
        <v>1863</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66"/>
        <v>0.51249999999999996</v>
      </c>
      <c r="K685" s="175">
        <f>SUMIFS(Table1[Horas efetivas],Table1[Tabela],Plano_V3!E685,Table1[Campo],Plano_V3!F685)</f>
        <v>4.0999999999999996</v>
      </c>
      <c r="L685" s="175">
        <f t="shared" si="367"/>
        <v>0.51249999999999996</v>
      </c>
      <c r="M685" s="177"/>
      <c r="N685" s="177">
        <f t="shared" si="368"/>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48"/>
        <v>lt827_mthd_usd_instrmntmthd_usd_instrmnt_scp_2</v>
      </c>
      <c r="B686" s="67" t="s">
        <v>26</v>
      </c>
      <c r="C686" s="68" t="s">
        <v>26</v>
      </c>
      <c r="D686" s="64" t="s">
        <v>40</v>
      </c>
      <c r="E686" s="70" t="s">
        <v>1863</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66"/>
        <v>0.51249999999999996</v>
      </c>
      <c r="K686" s="175">
        <f>SUMIFS(Table1[Horas efetivas],Table1[Tabela],Plano_V3!E686,Table1[Campo],Plano_V3!F686)</f>
        <v>4.0999999999999996</v>
      </c>
      <c r="L686" s="175">
        <f t="shared" si="367"/>
        <v>0.51249999999999996</v>
      </c>
      <c r="M686" s="177"/>
      <c r="N686" s="177">
        <f t="shared" si="368"/>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48"/>
        <v>lt827_mthd_usd_instrmntmthd_usd_instrmnt_scp_3</v>
      </c>
      <c r="B687" s="67" t="s">
        <v>26</v>
      </c>
      <c r="C687" s="68" t="s">
        <v>26</v>
      </c>
      <c r="D687" s="64" t="s">
        <v>40</v>
      </c>
      <c r="E687" s="70" t="s">
        <v>1863</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66"/>
        <v>0.51249999999999996</v>
      </c>
      <c r="K687" s="175">
        <f>SUMIFS(Table1[Horas efetivas],Table1[Tabela],Plano_V3!E687,Table1[Campo],Plano_V3!F687)</f>
        <v>4.0999999999999996</v>
      </c>
      <c r="L687" s="175">
        <f t="shared" si="367"/>
        <v>0.51249999999999996</v>
      </c>
      <c r="M687" s="177"/>
      <c r="N687" s="177">
        <f t="shared" si="368"/>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48"/>
        <v>lt827_mthd_usd_instrmntpurpose_code</v>
      </c>
      <c r="B688" s="67"/>
      <c r="C688" s="68"/>
      <c r="D688" s="64" t="s">
        <v>40</v>
      </c>
      <c r="E688" s="70" t="s">
        <v>1863</v>
      </c>
      <c r="F688" s="71" t="s">
        <v>1849</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66"/>
        <v>0.51249999999999996</v>
      </c>
      <c r="K688" s="175">
        <f>SUMIFS(Table1[Horas efetivas],Table1[Tabela],Plano_V3!E688,Table1[Campo],Plano_V3!F688)</f>
        <v>4.0999999999999996</v>
      </c>
      <c r="L688" s="175">
        <f t="shared" si="367"/>
        <v>0.51249999999999996</v>
      </c>
      <c r="M688" s="177"/>
      <c r="N688" s="177">
        <f t="shared" si="368"/>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48"/>
        <v>lt827_mthd_usd_instrmntflg_fin</v>
      </c>
      <c r="B689" s="67"/>
      <c r="C689" s="68"/>
      <c r="D689" s="64" t="s">
        <v>40</v>
      </c>
      <c r="E689" s="70" t="s">
        <v>1863</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66"/>
        <v>0.51249999999999996</v>
      </c>
      <c r="K689" s="175">
        <f>SUMIFS(Table1[Horas efetivas],Table1[Tabela],Plano_V3!E689,Table1[Campo],Plano_V3!F689)</f>
        <v>4.0999999999999996</v>
      </c>
      <c r="L689" s="175">
        <f t="shared" si="367"/>
        <v>0.51249999999999996</v>
      </c>
      <c r="M689" s="177"/>
      <c r="N689" s="177">
        <f t="shared" si="368"/>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48"/>
        <v>lt827_mthd_usd_instrmntflg_exec</v>
      </c>
      <c r="B690" s="67"/>
      <c r="C690" s="68"/>
      <c r="D690" s="64" t="s">
        <v>40</v>
      </c>
      <c r="E690" s="70" t="s">
        <v>1863</v>
      </c>
      <c r="F690" s="71" t="s">
        <v>1278</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66"/>
        <v>0.51249999999999996</v>
      </c>
      <c r="K690" s="175">
        <f>SUMIFS(Table1[Horas efetivas],Table1[Tabela],Plano_V3!E690,Table1[Campo],Plano_V3!F690)</f>
        <v>4.0999999999999996</v>
      </c>
      <c r="L690" s="175">
        <f t="shared" si="367"/>
        <v>0.51249999999999996</v>
      </c>
      <c r="M690" s="177"/>
      <c r="N690" s="177">
        <f t="shared" si="368"/>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48"/>
        <v>lt827_mthd_usd_instrmntflg_col</v>
      </c>
      <c r="B691" s="67"/>
      <c r="C691" s="68"/>
      <c r="D691" s="64" t="s">
        <v>40</v>
      </c>
      <c r="E691" s="70" t="s">
        <v>1863</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66"/>
        <v>0.51249999999999996</v>
      </c>
      <c r="K691" s="175">
        <f>SUMIFS(Table1[Horas efetivas],Table1[Tabela],Plano_V3!E691,Table1[Campo],Plano_V3!F691)</f>
        <v>4.0999999999999996</v>
      </c>
      <c r="L691" s="175">
        <f t="shared" si="367"/>
        <v>0.51249999999999996</v>
      </c>
      <c r="M691" s="177"/>
      <c r="N691" s="177">
        <f t="shared" si="368"/>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48"/>
        <v>lt827_mthd_usd_instrmntflg_pro</v>
      </c>
      <c r="B692" s="67"/>
      <c r="C692" s="68"/>
      <c r="D692" s="64" t="s">
        <v>40</v>
      </c>
      <c r="E692" s="70" t="s">
        <v>1863</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66"/>
        <v>0.51249999999999996</v>
      </c>
      <c r="K692" s="175">
        <f>SUMIFS(Table1[Horas efetivas],Table1[Tabela],Plano_V3!E692,Table1[Campo],Plano_V3!F692)</f>
        <v>4.0999999999999996</v>
      </c>
      <c r="L692" s="175">
        <f t="shared" si="367"/>
        <v>0.51249999999999996</v>
      </c>
      <c r="M692" s="177"/>
      <c r="N692" s="177">
        <f t="shared" si="368"/>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48"/>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66"/>
        <v>0.51249999999999996</v>
      </c>
      <c r="K693" s="175">
        <f>SUMIFS(Table1[Horas efetivas],Table1[Tabela],Plano_V3!E693,Table1[Campo],Plano_V3!F693)</f>
        <v>4.0999999999999996</v>
      </c>
      <c r="L693" s="175">
        <f t="shared" si="367"/>
        <v>0.51249999999999996</v>
      </c>
      <c r="M693" s="177"/>
      <c r="N693" s="177">
        <f t="shared" si="368"/>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48"/>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69">I694/8</f>
        <v>0.51249999999999996</v>
      </c>
      <c r="K694" s="175">
        <f>SUMIFS(Table1[Horas efetivas],Table1[Tabela],Plano_V3!E694,Table1[Campo],Plano_V3!F694)</f>
        <v>4.0999999999999996</v>
      </c>
      <c r="L694" s="175">
        <f t="shared" ref="L694:L765" si="370">K694/8</f>
        <v>0.51249999999999996</v>
      </c>
      <c r="M694" s="177"/>
      <c r="N694" s="177">
        <f t="shared" ref="N694:N768" si="371">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48"/>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69"/>
        <v>0.51249999999999996</v>
      </c>
      <c r="K695" s="175">
        <f>SUMIFS(Table1[Horas efetivas],Table1[Tabela],Plano_V3!E695,Table1[Campo],Plano_V3!F695)</f>
        <v>4.0999999999999996</v>
      </c>
      <c r="L695" s="175">
        <f t="shared" si="370"/>
        <v>0.51249999999999996</v>
      </c>
      <c r="M695" s="177"/>
      <c r="N695" s="177">
        <f t="shared" si="371"/>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48"/>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69"/>
        <v>0.51249999999999996</v>
      </c>
      <c r="K696" s="175">
        <f>SUMIFS(Table1[Horas efetivas],Table1[Tabela],Plano_V3!E696,Table1[Campo],Plano_V3!F696)</f>
        <v>4.0999999999999996</v>
      </c>
      <c r="L696" s="175">
        <f t="shared" si="370"/>
        <v>0.51249999999999996</v>
      </c>
      <c r="M696" s="177"/>
      <c r="N696" s="177">
        <f t="shared" si="371"/>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48"/>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69"/>
        <v>0.51249999999999996</v>
      </c>
      <c r="K697" s="175">
        <f>SUMIFS(Table1[Horas efetivas],Table1[Tabela],Plano_V3!E697,Table1[Campo],Plano_V3!F697)</f>
        <v>4.0999999999999996</v>
      </c>
      <c r="L697" s="175">
        <f t="shared" si="370"/>
        <v>0.51249999999999996</v>
      </c>
      <c r="M697" s="177"/>
      <c r="N697" s="177">
        <f t="shared" si="371"/>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48"/>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69"/>
        <v>0.51249999999999996</v>
      </c>
      <c r="K698" s="175">
        <f>SUMIFS(Table1[Horas efetivas],Table1[Tabela],Plano_V3!E698,Table1[Campo],Plano_V3!F698)</f>
        <v>4.0999999999999996</v>
      </c>
      <c r="L698" s="175">
        <f t="shared" si="370"/>
        <v>0.51249999999999996</v>
      </c>
      <c r="M698" s="177"/>
      <c r="N698" s="177">
        <f t="shared" si="371"/>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48"/>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69"/>
        <v>0.51249999999999996</v>
      </c>
      <c r="K699" s="175">
        <f>SUMIFS(Table1[Horas efetivas],Table1[Tabela],Plano_V3!E699,Table1[Campo],Plano_V3!F699)</f>
        <v>4.0999999999999996</v>
      </c>
      <c r="L699" s="175">
        <f t="shared" si="370"/>
        <v>0.51249999999999996</v>
      </c>
      <c r="M699" s="177"/>
      <c r="N699" s="177">
        <f t="shared" si="371"/>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48"/>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69"/>
        <v>0.51249999999999996</v>
      </c>
      <c r="K700" s="175">
        <f>SUMIFS(Table1[Horas efetivas],Table1[Tabela],Plano_V3!E700,Table1[Campo],Plano_V3!F700)</f>
        <v>4.0999999999999996</v>
      </c>
      <c r="L700" s="175">
        <f t="shared" si="370"/>
        <v>0.51249999999999996</v>
      </c>
      <c r="M700" s="177"/>
      <c r="N700" s="177">
        <f t="shared" si="371"/>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48"/>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69"/>
        <v>0.51249999999999996</v>
      </c>
      <c r="K701" s="175">
        <f>SUMIFS(Table1[Horas efetivas],Table1[Tabela],Plano_V3!E701,Table1[Campo],Plano_V3!F701)</f>
        <v>4.0999999999999996</v>
      </c>
      <c r="L701" s="175">
        <f t="shared" si="370"/>
        <v>0.51249999999999996</v>
      </c>
      <c r="M701" s="177"/>
      <c r="N701" s="177">
        <f t="shared" si="371"/>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48"/>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69"/>
        <v>1.2500000000000001E-2</v>
      </c>
      <c r="K702" s="175">
        <f>SUMIFS(Table1[Horas efetivas],Table1[Tabela],Plano_V3!E702,Table1[Campo],Plano_V3!F702)</f>
        <v>0.1</v>
      </c>
      <c r="L702" s="175">
        <f t="shared" si="370"/>
        <v>1.2500000000000001E-2</v>
      </c>
      <c r="M702" s="177"/>
      <c r="N702" s="177">
        <f t="shared" si="371"/>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48"/>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69"/>
        <v>1.2500000000000001E-2</v>
      </c>
      <c r="K703" s="175">
        <f>SUMIFS(Table1[Horas efetivas],Table1[Tabela],Plano_V3!E703,Table1[Campo],Plano_V3!F703)</f>
        <v>0.1</v>
      </c>
      <c r="L703" s="175">
        <f t="shared" si="370"/>
        <v>1.2500000000000001E-2</v>
      </c>
      <c r="M703" s="177"/>
      <c r="N703" s="177">
        <f t="shared" si="371"/>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48"/>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69"/>
        <v>1.2500000000000001E-2</v>
      </c>
      <c r="K704" s="175">
        <f>SUMIFS(Table1[Horas efetivas],Table1[Tabela],Plano_V3!E704,Table1[Campo],Plano_V3!F704)</f>
        <v>0.1</v>
      </c>
      <c r="L704" s="175">
        <f t="shared" si="370"/>
        <v>1.2500000000000001E-2</v>
      </c>
      <c r="M704" s="177"/>
      <c r="N704" s="177">
        <f t="shared" si="371"/>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48"/>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69"/>
        <v>1.2500000000000001E-2</v>
      </c>
      <c r="K705" s="175">
        <f>SUMIFS(Table1[Horas efetivas],Table1[Tabela],Plano_V3!E705,Table1[Campo],Plano_V3!F705)</f>
        <v>0.1</v>
      </c>
      <c r="L705" s="175">
        <f t="shared" si="370"/>
        <v>1.2500000000000001E-2</v>
      </c>
      <c r="M705" s="177"/>
      <c r="N705" s="177">
        <f t="shared" si="371"/>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48"/>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69"/>
        <v>1.2500000000000001E-2</v>
      </c>
      <c r="K706" s="175">
        <f>SUMIFS(Table1[Horas efetivas],Table1[Tabela],Plano_V3!E706,Table1[Campo],Plano_V3!F706)</f>
        <v>0.1</v>
      </c>
      <c r="L706" s="175">
        <f t="shared" si="370"/>
        <v>1.2500000000000001E-2</v>
      </c>
      <c r="M706" s="177"/>
      <c r="N706" s="177">
        <f t="shared" si="371"/>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48"/>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69"/>
        <v>1.2500000000000001E-2</v>
      </c>
      <c r="K707" s="175">
        <f>SUMIFS(Table1[Horas efetivas],Table1[Tabela],Plano_V3!E707,Table1[Campo],Plano_V3!F707)</f>
        <v>0.1</v>
      </c>
      <c r="L707" s="175">
        <f t="shared" si="370"/>
        <v>1.2500000000000001E-2</v>
      </c>
      <c r="M707" s="177"/>
      <c r="N707" s="177">
        <f t="shared" si="371"/>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48"/>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69"/>
        <v>1.2500000000000001E-2</v>
      </c>
      <c r="K708" s="175">
        <f>SUMIFS(Table1[Horas efetivas],Table1[Tabela],Plano_V3!E708,Table1[Campo],Plano_V3!F708)</f>
        <v>0.1</v>
      </c>
      <c r="L708" s="175">
        <f t="shared" si="370"/>
        <v>1.2500000000000001E-2</v>
      </c>
      <c r="M708" s="177"/>
      <c r="N708" s="177">
        <f t="shared" si="371"/>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48"/>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69"/>
        <v>1.2500000000000001E-2</v>
      </c>
      <c r="K709" s="175">
        <f>SUMIFS(Table1[Horas efetivas],Table1[Tabela],Plano_V3!E709,Table1[Campo],Plano_V3!F709)</f>
        <v>0.1</v>
      </c>
      <c r="L709" s="175">
        <f t="shared" si="370"/>
        <v>1.2500000000000001E-2</v>
      </c>
      <c r="M709" s="177"/>
      <c r="N709" s="177">
        <f t="shared" si="371"/>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48"/>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69"/>
        <v>1.2500000000000001E-2</v>
      </c>
      <c r="K710" s="175">
        <f>SUMIFS(Table1[Horas efetivas],Table1[Tabela],Plano_V3!E710,Table1[Campo],Plano_V3!F710)</f>
        <v>0.1</v>
      </c>
      <c r="L710" s="175">
        <f t="shared" si="370"/>
        <v>1.2500000000000001E-2</v>
      </c>
      <c r="M710" s="177"/>
      <c r="N710" s="177">
        <f t="shared" si="371"/>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48"/>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69"/>
        <v>1.2500000000000001E-2</v>
      </c>
      <c r="K711" s="175">
        <f>SUMIFS(Table1[Horas efetivas],Table1[Tabela],Plano_V3!E711,Table1[Campo],Plano_V3!F711)</f>
        <v>0.1</v>
      </c>
      <c r="L711" s="175">
        <f t="shared" si="370"/>
        <v>1.2500000000000001E-2</v>
      </c>
      <c r="M711" s="177"/>
      <c r="N711" s="177">
        <f t="shared" si="371"/>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48"/>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69"/>
        <v>1.2500000000000001E-2</v>
      </c>
      <c r="K712" s="175">
        <f>SUMIFS(Table1[Horas efetivas],Table1[Tabela],Plano_V3!E712,Table1[Campo],Plano_V3!F712)</f>
        <v>0.1</v>
      </c>
      <c r="L712" s="175">
        <f t="shared" si="370"/>
        <v>1.2500000000000001E-2</v>
      </c>
      <c r="M712" s="177"/>
      <c r="N712" s="177">
        <f t="shared" si="371"/>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48"/>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69"/>
        <v>1.2500000000000001E-2</v>
      </c>
      <c r="K713" s="175">
        <f>SUMIFS(Table1[Horas efetivas],Table1[Tabela],Plano_V3!E713,Table1[Campo],Plano_V3!F713)</f>
        <v>0.1</v>
      </c>
      <c r="L713" s="175">
        <f t="shared" si="370"/>
        <v>1.2500000000000001E-2</v>
      </c>
      <c r="M713" s="177"/>
      <c r="N713" s="177">
        <f t="shared" si="371"/>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48"/>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69"/>
        <v>1.2500000000000001E-2</v>
      </c>
      <c r="K714" s="175">
        <f>SUMIFS(Table1[Horas efetivas],Table1[Tabela],Plano_V3!E714,Table1[Campo],Plano_V3!F714)</f>
        <v>0.1</v>
      </c>
      <c r="L714" s="175">
        <f t="shared" si="370"/>
        <v>1.2500000000000001E-2</v>
      </c>
      <c r="M714" s="177"/>
      <c r="N714" s="177">
        <f t="shared" si="371"/>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48"/>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69"/>
        <v>1.2500000000000001E-2</v>
      </c>
      <c r="K715" s="175">
        <f>SUMIFS(Table1[Horas efetivas],Table1[Tabela],Plano_V3!E715,Table1[Campo],Plano_V3!F715)</f>
        <v>0.1</v>
      </c>
      <c r="L715" s="175">
        <f t="shared" si="370"/>
        <v>1.2500000000000001E-2</v>
      </c>
      <c r="M715" s="177"/>
      <c r="N715" s="177">
        <f t="shared" si="371"/>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48"/>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69"/>
        <v>1.2500000000000001E-2</v>
      </c>
      <c r="K716" s="175">
        <f>SUMIFS(Table1[Horas efetivas],Table1[Tabela],Plano_V3!E716,Table1[Campo],Plano_V3!F716)</f>
        <v>0.1</v>
      </c>
      <c r="L716" s="175">
        <f t="shared" si="370"/>
        <v>1.2500000000000001E-2</v>
      </c>
      <c r="M716" s="177"/>
      <c r="N716" s="177">
        <f t="shared" si="371"/>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48"/>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69"/>
        <v>1.2500000000000001E-2</v>
      </c>
      <c r="K717" s="175">
        <f>SUMIFS(Table1[Horas efetivas],Table1[Tabela],Plano_V3!E717,Table1[Campo],Plano_V3!F717)</f>
        <v>0.1</v>
      </c>
      <c r="L717" s="175">
        <f t="shared" si="370"/>
        <v>1.2500000000000001E-2</v>
      </c>
      <c r="M717" s="177"/>
      <c r="N717" s="177">
        <f t="shared" si="371"/>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48"/>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69"/>
        <v>1.2500000000000001E-2</v>
      </c>
      <c r="K718" s="175">
        <f>SUMIFS(Table1[Horas efetivas],Table1[Tabela],Plano_V3!E718,Table1[Campo],Plano_V3!F718)</f>
        <v>0.1</v>
      </c>
      <c r="L718" s="175">
        <f t="shared" si="370"/>
        <v>1.2500000000000001E-2</v>
      </c>
      <c r="M718" s="177"/>
      <c r="N718" s="177">
        <f t="shared" si="371"/>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2">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69"/>
        <v>1.2500000000000001E-2</v>
      </c>
      <c r="K719" s="175">
        <f>SUMIFS(Table1[Horas efetivas],Table1[Tabela],Plano_V3!E719,Table1[Campo],Plano_V3!F719)</f>
        <v>0.1</v>
      </c>
      <c r="L719" s="175">
        <f t="shared" si="370"/>
        <v>1.2500000000000001E-2</v>
      </c>
      <c r="M719" s="177"/>
      <c r="N719" s="177">
        <f t="shared" si="371"/>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2"/>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69"/>
        <v>1.2500000000000001E-2</v>
      </c>
      <c r="K720" s="175">
        <f>SUMIFS(Table1[Horas efetivas],Table1[Tabela],Plano_V3!E720,Table1[Campo],Plano_V3!F720)</f>
        <v>0.1</v>
      </c>
      <c r="L720" s="175">
        <f t="shared" si="370"/>
        <v>1.2500000000000001E-2</v>
      </c>
      <c r="M720" s="177"/>
      <c r="N720" s="177">
        <f t="shared" si="371"/>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2"/>
        <v>lt007_instr_activitysstnbl_indctr</v>
      </c>
      <c r="B721" s="67" t="s">
        <v>26</v>
      </c>
      <c r="C721" s="68" t="s">
        <v>26</v>
      </c>
      <c r="D721" s="64" t="s">
        <v>40</v>
      </c>
      <c r="E721" s="70" t="s">
        <v>1862</v>
      </c>
      <c r="F721" s="71" t="s">
        <v>418</v>
      </c>
      <c r="G721" s="64" t="str">
        <f>INDEX(Auxiliar!$B$16:$B$24,MATCH(Plano_V3!H721,Auxiliar!$C$16:$C$24,0),1)</f>
        <v>4. Validação EF</v>
      </c>
      <c r="H721" s="64">
        <f>VLOOKUP(A721,'Aux - pivots1'!$A:$B,2,0)</f>
        <v>5</v>
      </c>
      <c r="I721" s="175">
        <f>SUMIFS(Table1[Estimação (horas)],Table1[Tabela],Plano_V3!E721,Table1[Campo],Plano_V3!F721)</f>
        <v>0.1</v>
      </c>
      <c r="J721" s="175">
        <f t="shared" si="369"/>
        <v>1.2500000000000001E-2</v>
      </c>
      <c r="K721" s="175">
        <f>SUMIFS(Table1[Horas efetivas],Table1[Tabela],Plano_V3!E721,Table1[Campo],Plano_V3!F721)</f>
        <v>2.5000000000000001E-2</v>
      </c>
      <c r="L721" s="175">
        <f t="shared" si="370"/>
        <v>3.1250000000000002E-3</v>
      </c>
      <c r="M721" s="177"/>
      <c r="N721" s="177">
        <f t="shared" si="371"/>
        <v>0.25</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2"/>
        <v>lt007_instr_activitysstnbl_ctgry</v>
      </c>
      <c r="B722" s="67" t="s">
        <v>26</v>
      </c>
      <c r="C722" s="68" t="s">
        <v>26</v>
      </c>
      <c r="D722" s="64" t="s">
        <v>40</v>
      </c>
      <c r="E722" s="70" t="s">
        <v>1862</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69"/>
        <v>1.2500000000000001E-2</v>
      </c>
      <c r="K722" s="175">
        <f>SUMIFS(Table1[Horas efetivas],Table1[Tabela],Plano_V3!E722,Table1[Campo],Plano_V3!F722)</f>
        <v>2.5000000000000001E-2</v>
      </c>
      <c r="L722" s="175">
        <f t="shared" si="370"/>
        <v>3.1250000000000002E-3</v>
      </c>
      <c r="M722" s="177"/>
      <c r="N722" s="177">
        <f t="shared" si="371"/>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3">E723&amp;F723</f>
        <v>lt007_instr_activityCOD_SOC</v>
      </c>
      <c r="B723" s="67" t="s">
        <v>26</v>
      </c>
      <c r="C723" s="68" t="s">
        <v>26</v>
      </c>
      <c r="D723" s="64" t="s">
        <v>40</v>
      </c>
      <c r="E723" s="70" t="s">
        <v>1862</v>
      </c>
      <c r="F723" s="357" t="s">
        <v>1295</v>
      </c>
      <c r="G723" s="64" t="str">
        <f>INDEX(Auxiliar!$B$16:$B$24,MATCH(Plano_V3!H723,Auxiliar!$C$16:$C$24,0),1)</f>
        <v xml:space="preserve">6. Em implementação </v>
      </c>
      <c r="H723" s="64">
        <f>VLOOKUP(A723,'Aux - pivots1'!$A:$B,2,0)</f>
        <v>7</v>
      </c>
      <c r="I723" s="175" t="e">
        <f>SUMIFS(Table1[Estimação (horas)],Table1[Tabela],Plano_V3!E723,Table1[Campo],Plano_V3!F723)</f>
        <v>#N/A</v>
      </c>
      <c r="J723" s="175" t="e">
        <f t="shared" ref="J723:J729" si="374">I723/8</f>
        <v>#N/A</v>
      </c>
      <c r="K723" s="175" t="e">
        <f>SUMIFS(Table1[Horas efetivas],Table1[Tabela],Plano_V3!E723,Table1[Campo],Plano_V3!F723)</f>
        <v>#N/A</v>
      </c>
      <c r="L723" s="175" t="e">
        <f t="shared" ref="L723:L729" si="375">K723/8</f>
        <v>#N/A</v>
      </c>
      <c r="M723" s="177"/>
      <c r="N723" s="177" t="e">
        <f t="shared" ref="N723:N729" si="376">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3"/>
        <v>lt007_instr_activityDT_RFRNC</v>
      </c>
      <c r="B724" s="67" t="s">
        <v>26</v>
      </c>
      <c r="C724" s="68" t="s">
        <v>26</v>
      </c>
      <c r="D724" s="64" t="s">
        <v>40</v>
      </c>
      <c r="E724" s="70" t="s">
        <v>1862</v>
      </c>
      <c r="F724" s="357" t="s">
        <v>1300</v>
      </c>
      <c r="G724" s="64" t="str">
        <f>INDEX(Auxiliar!$B$16:$B$24,MATCH(Plano_V3!H724,Auxiliar!$C$16:$C$24,0),1)</f>
        <v xml:space="preserve">6. Em implementação </v>
      </c>
      <c r="H724" s="64">
        <f>VLOOKUP(A724,'Aux - pivots1'!$A:$B,2,0)</f>
        <v>7</v>
      </c>
      <c r="I724" s="175" t="e">
        <f>SUMIFS(Table1[Estimação (horas)],Table1[Tabela],Plano_V3!E724,Table1[Campo],Plano_V3!F724)</f>
        <v>#N/A</v>
      </c>
      <c r="J724" s="175" t="e">
        <f t="shared" si="374"/>
        <v>#N/A</v>
      </c>
      <c r="K724" s="175" t="e">
        <f>SUMIFS(Table1[Horas efetivas],Table1[Tabela],Plano_V3!E724,Table1[Campo],Plano_V3!F724)</f>
        <v>#N/A</v>
      </c>
      <c r="L724" s="175" t="e">
        <f t="shared" si="375"/>
        <v>#N/A</v>
      </c>
      <c r="M724" s="177"/>
      <c r="N724" s="177" t="e">
        <f t="shared" si="376"/>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3"/>
        <v>lt007_instr_activityINSTRMNT_ID</v>
      </c>
      <c r="B725" s="67" t="s">
        <v>26</v>
      </c>
      <c r="C725" s="68" t="s">
        <v>26</v>
      </c>
      <c r="D725" s="64" t="s">
        <v>40</v>
      </c>
      <c r="E725" s="70" t="s">
        <v>1862</v>
      </c>
      <c r="F725" s="357" t="s">
        <v>1309</v>
      </c>
      <c r="G725" s="64" t="str">
        <f>INDEX(Auxiliar!$B$16:$B$24,MATCH(Plano_V3!H725,Auxiliar!$C$16:$C$24,0),1)</f>
        <v xml:space="preserve">6. Em implementação </v>
      </c>
      <c r="H725" s="64">
        <f>VLOOKUP(A725,'Aux - pivots1'!$A:$B,2,0)</f>
        <v>7</v>
      </c>
      <c r="I725" s="175" t="e">
        <f>SUMIFS(Table1[Estimação (horas)],Table1[Tabela],Plano_V3!E725,Table1[Campo],Plano_V3!F725)</f>
        <v>#N/A</v>
      </c>
      <c r="J725" s="175" t="e">
        <f t="shared" si="374"/>
        <v>#N/A</v>
      </c>
      <c r="K725" s="175" t="e">
        <f>SUMIFS(Table1[Horas efetivas],Table1[Tabela],Plano_V3!E725,Table1[Campo],Plano_V3!F725)</f>
        <v>#N/A</v>
      </c>
      <c r="L725" s="175" t="e">
        <f t="shared" si="375"/>
        <v>#N/A</v>
      </c>
      <c r="M725" s="177"/>
      <c r="N725" s="177" t="e">
        <f t="shared" si="376"/>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3"/>
        <v>lt007_instr_activityPRCNTG_ACTVTY</v>
      </c>
      <c r="B726" s="67" t="s">
        <v>26</v>
      </c>
      <c r="C726" s="68" t="s">
        <v>26</v>
      </c>
      <c r="D726" s="64" t="s">
        <v>40</v>
      </c>
      <c r="E726" s="70" t="s">
        <v>1862</v>
      </c>
      <c r="F726" s="357" t="s">
        <v>2294</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4"/>
        <v>#N/A</v>
      </c>
      <c r="K726" s="175" t="e">
        <f>SUMIFS(Table1[Horas efetivas],Table1[Tabela],Plano_V3!E726,Table1[Campo],Plano_V3!F726)</f>
        <v>#N/A</v>
      </c>
      <c r="L726" s="175" t="e">
        <f t="shared" si="375"/>
        <v>#N/A</v>
      </c>
      <c r="M726" s="177"/>
      <c r="N726" s="177" t="e">
        <f t="shared" si="376"/>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3"/>
        <v>lt007_instr_activityFLG_SBSTNTL_CNTRBTN</v>
      </c>
      <c r="B727" s="67" t="s">
        <v>26</v>
      </c>
      <c r="C727" s="68" t="s">
        <v>26</v>
      </c>
      <c r="D727" s="64" t="s">
        <v>40</v>
      </c>
      <c r="E727" s="70" t="s">
        <v>1862</v>
      </c>
      <c r="F727" s="357" t="s">
        <v>2295</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4"/>
        <v>#N/A</v>
      </c>
      <c r="K727" s="175" t="e">
        <f>SUMIFS(Table1[Horas efetivas],Table1[Tabela],Plano_V3!E727,Table1[Campo],Plano_V3!F727)</f>
        <v>#N/A</v>
      </c>
      <c r="L727" s="175" t="e">
        <f t="shared" si="375"/>
        <v>#N/A</v>
      </c>
      <c r="M727" s="177"/>
      <c r="N727" s="177" t="e">
        <f t="shared" si="376"/>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3"/>
        <v>lt007_instr_activityFLG_DNSH_CMPLNC</v>
      </c>
      <c r="B728" s="67" t="s">
        <v>26</v>
      </c>
      <c r="C728" s="68" t="s">
        <v>26</v>
      </c>
      <c r="D728" s="64" t="s">
        <v>40</v>
      </c>
      <c r="E728" s="70" t="s">
        <v>1862</v>
      </c>
      <c r="F728" s="357" t="s">
        <v>2296</v>
      </c>
      <c r="G728" s="64" t="str">
        <f>INDEX(Auxiliar!$B$16:$B$24,MATCH(Plano_V3!H728,Auxiliar!$C$16:$C$24,0),1)</f>
        <v xml:space="preserve">6. Em implementação </v>
      </c>
      <c r="H728" s="64">
        <f>VLOOKUP(A728,'Aux - pivots1'!$A:$B,2,0)</f>
        <v>7</v>
      </c>
      <c r="I728" s="175" t="e">
        <f>SUMIFS(Table1[Estimação (horas)],Table1[Tabela],Plano_V3!E728,Table1[Campo],Plano_V3!F728)</f>
        <v>#N/A</v>
      </c>
      <c r="J728" s="175" t="e">
        <f t="shared" si="374"/>
        <v>#N/A</v>
      </c>
      <c r="K728" s="175" t="e">
        <f>SUMIFS(Table1[Horas efetivas],Table1[Tabela],Plano_V3!E728,Table1[Campo],Plano_V3!F728)</f>
        <v>#N/A</v>
      </c>
      <c r="L728" s="175" t="e">
        <f t="shared" si="375"/>
        <v>#N/A</v>
      </c>
      <c r="M728" s="177"/>
      <c r="N728" s="177" t="e">
        <f t="shared" si="376"/>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3"/>
        <v>lt007_instr_activityDNSH_DTL</v>
      </c>
      <c r="B729" s="67" t="s">
        <v>26</v>
      </c>
      <c r="C729" s="68" t="s">
        <v>26</v>
      </c>
      <c r="D729" s="64" t="s">
        <v>40</v>
      </c>
      <c r="E729" s="70" t="s">
        <v>1862</v>
      </c>
      <c r="F729" s="357" t="s">
        <v>2297</v>
      </c>
      <c r="G729" s="64" t="str">
        <f>INDEX(Auxiliar!$B$16:$B$24,MATCH(Plano_V3!H729,Auxiliar!$C$16:$C$24,0),1)</f>
        <v xml:space="preserve">6. Em implementação </v>
      </c>
      <c r="H729" s="64">
        <f>VLOOKUP(A729,'Aux - pivots1'!$A:$B,2,0)</f>
        <v>7</v>
      </c>
      <c r="I729" s="175" t="e">
        <f>SUMIFS(Table1[Estimação (horas)],Table1[Tabela],Plano_V3!E729,Table1[Campo],Plano_V3!F729)</f>
        <v>#N/A</v>
      </c>
      <c r="J729" s="175" t="e">
        <f t="shared" si="374"/>
        <v>#N/A</v>
      </c>
      <c r="K729" s="175" t="e">
        <f>SUMIFS(Table1[Horas efetivas],Table1[Tabela],Plano_V3!E729,Table1[Campo],Plano_V3!F729)</f>
        <v>#N/A</v>
      </c>
      <c r="L729" s="175" t="e">
        <f t="shared" si="375"/>
        <v>#N/A</v>
      </c>
      <c r="M729" s="177"/>
      <c r="N729" s="177" t="e">
        <f t="shared" si="376"/>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2"/>
        <v>lt002_instrumentgrss_intrst_incm</v>
      </c>
      <c r="B730" s="67" t="s">
        <v>26</v>
      </c>
      <c r="C730" s="68" t="s">
        <v>26</v>
      </c>
      <c r="D730" s="64" t="s">
        <v>40</v>
      </c>
      <c r="E730" s="70" t="s">
        <v>379</v>
      </c>
      <c r="F730" s="71" t="s">
        <v>420</v>
      </c>
      <c r="G730" s="64" t="str">
        <f>INDEX(Auxiliar!$B$16:$B$24,MATCH(Plano_V3!H730,Auxiliar!$C$16:$C$24,0),1)</f>
        <v>2.2 Em especificação</v>
      </c>
      <c r="H730" s="64">
        <f>VLOOKUP(A730,'Aux - pivots1'!$A:$B,2,0)</f>
        <v>3</v>
      </c>
      <c r="I730" s="175">
        <f>SUMIFS(Table1[Estimação (horas)],Table1[Tabela],Plano_V3!E730,Table1[Campo],Plano_V3!F730)</f>
        <v>0.1</v>
      </c>
      <c r="J730" s="175">
        <f t="shared" si="369"/>
        <v>1.2500000000000001E-2</v>
      </c>
      <c r="K730" s="175">
        <f>SUMIFS(Table1[Horas efetivas],Table1[Tabela],Plano_V3!E730,Table1[Campo],Plano_V3!F730)</f>
        <v>0.05</v>
      </c>
      <c r="L730" s="175">
        <f t="shared" si="370"/>
        <v>6.2500000000000003E-3</v>
      </c>
      <c r="M730" s="177"/>
      <c r="N730" s="177">
        <f t="shared" si="371"/>
        <v>0.5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2"/>
        <v>lt002_instrumentgrss_cmmssn_incm</v>
      </c>
      <c r="B731" s="67" t="s">
        <v>26</v>
      </c>
      <c r="C731" s="68" t="s">
        <v>26</v>
      </c>
      <c r="D731" s="64" t="s">
        <v>40</v>
      </c>
      <c r="E731" s="70" t="s">
        <v>379</v>
      </c>
      <c r="F731" s="71" t="s">
        <v>421</v>
      </c>
      <c r="G731" s="64" t="str">
        <f>INDEX(Auxiliar!$B$16:$B$24,MATCH(Plano_V3!H731,Auxiliar!$C$16:$C$24,0),1)</f>
        <v>2.2 Em especificação</v>
      </c>
      <c r="H731" s="64">
        <f>VLOOKUP(A731,'Aux - pivots1'!$A:$B,2,0)</f>
        <v>3</v>
      </c>
      <c r="I731" s="175">
        <f>SUMIFS(Table1[Estimação (horas)],Table1[Tabela],Plano_V3!E731,Table1[Campo],Plano_V3!F731)</f>
        <v>0.1</v>
      </c>
      <c r="J731" s="175">
        <f t="shared" si="369"/>
        <v>1.2500000000000001E-2</v>
      </c>
      <c r="K731" s="175">
        <f>SUMIFS(Table1[Horas efetivas],Table1[Tabela],Plano_V3!E731,Table1[Campo],Plano_V3!F731)</f>
        <v>0.05</v>
      </c>
      <c r="L731" s="175">
        <f t="shared" si="370"/>
        <v>6.2500000000000003E-3</v>
      </c>
      <c r="M731" s="177"/>
      <c r="N731" s="177">
        <f t="shared" si="371"/>
        <v>0.5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2"/>
        <v>lt002_instrumentgrss_cmmssn_incm_off_blnc</v>
      </c>
      <c r="B732" s="67" t="s">
        <v>26</v>
      </c>
      <c r="C732" s="68" t="s">
        <v>26</v>
      </c>
      <c r="D732" s="64" t="s">
        <v>40</v>
      </c>
      <c r="E732" s="70" t="s">
        <v>379</v>
      </c>
      <c r="F732" s="71" t="s">
        <v>422</v>
      </c>
      <c r="G732" s="64" t="str">
        <f>INDEX(Auxiliar!$B$16:$B$24,MATCH(Plano_V3!H732,Auxiliar!$C$16:$C$24,0),1)</f>
        <v>2.2 Em especificação</v>
      </c>
      <c r="H732" s="64">
        <f>VLOOKUP(A732,'Aux - pivots1'!$A:$B,2,0)</f>
        <v>3</v>
      </c>
      <c r="I732" s="175">
        <f>SUMIFS(Table1[Estimação (horas)],Table1[Tabela],Plano_V3!E732,Table1[Campo],Plano_V3!F732)</f>
        <v>0.1</v>
      </c>
      <c r="J732" s="175">
        <f t="shared" si="369"/>
        <v>1.2500000000000001E-2</v>
      </c>
      <c r="K732" s="175">
        <f>SUMIFS(Table1[Horas efetivas],Table1[Tabela],Plano_V3!E732,Table1[Campo],Plano_V3!F732)</f>
        <v>0.05</v>
      </c>
      <c r="L732" s="175">
        <f t="shared" si="370"/>
        <v>6.2500000000000003E-3</v>
      </c>
      <c r="M732" s="177"/>
      <c r="N732" s="177">
        <f t="shared" si="371"/>
        <v>0.5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2"/>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69"/>
        <v>1.2500000000000001E-2</v>
      </c>
      <c r="K733" s="175">
        <f>SUMIFS(Table1[Horas efetivas],Table1[Tabela],Plano_V3!E733,Table1[Campo],Plano_V3!F733)</f>
        <v>0.1</v>
      </c>
      <c r="L733" s="175">
        <f t="shared" si="370"/>
        <v>1.2500000000000001E-2</v>
      </c>
      <c r="M733" s="177"/>
      <c r="N733" s="177">
        <f t="shared" si="371"/>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2"/>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69"/>
        <v>1.2500000000000001E-2</v>
      </c>
      <c r="K734" s="175">
        <f>SUMIFS(Table1[Horas efetivas],Table1[Tabela],Plano_V3!E734,Table1[Campo],Plano_V3!F734)</f>
        <v>0.1</v>
      </c>
      <c r="L734" s="175">
        <f t="shared" si="370"/>
        <v>1.2500000000000001E-2</v>
      </c>
      <c r="M734" s="177"/>
      <c r="N734" s="177">
        <f t="shared" si="371"/>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2"/>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69"/>
        <v>1.2500000000000001E-2</v>
      </c>
      <c r="K735" s="175">
        <f>SUMIFS(Table1[Horas efetivas],Table1[Tabela],Plano_V3!E735,Table1[Campo],Plano_V3!F735)</f>
        <v>0.1</v>
      </c>
      <c r="L735" s="175">
        <f t="shared" si="370"/>
        <v>1.2500000000000001E-2</v>
      </c>
      <c r="M735" s="177"/>
      <c r="N735" s="177">
        <f t="shared" si="371"/>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2"/>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69"/>
        <v>1.2500000000000001E-2</v>
      </c>
      <c r="K736" s="175">
        <f>SUMIFS(Table1[Horas efetivas],Table1[Tabela],Plano_V3!E736,Table1[Campo],Plano_V3!F736)</f>
        <v>0.1</v>
      </c>
      <c r="L736" s="175">
        <f t="shared" si="370"/>
        <v>1.2500000000000001E-2</v>
      </c>
      <c r="M736" s="177"/>
      <c r="N736" s="177">
        <f t="shared" si="371"/>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2"/>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69"/>
        <v>1.2500000000000001E-2</v>
      </c>
      <c r="K737" s="175">
        <f>SUMIFS(Table1[Horas efetivas],Table1[Tabela],Plano_V3!E737,Table1[Campo],Plano_V3!F737)</f>
        <v>0.1</v>
      </c>
      <c r="L737" s="175">
        <f t="shared" si="370"/>
        <v>1.2500000000000001E-2</v>
      </c>
      <c r="M737" s="177"/>
      <c r="N737" s="177">
        <f t="shared" si="371"/>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2"/>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69"/>
        <v>1.2500000000000001E-2</v>
      </c>
      <c r="K738" s="175">
        <f>SUMIFS(Table1[Horas efetivas],Table1[Tabela],Plano_V3!E738,Table1[Campo],Plano_V3!F738)</f>
        <v>0.1</v>
      </c>
      <c r="L738" s="175">
        <f t="shared" si="370"/>
        <v>1.2500000000000001E-2</v>
      </c>
      <c r="M738" s="177"/>
      <c r="N738" s="177">
        <f t="shared" si="371"/>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2"/>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69"/>
        <v>1.2500000000000001E-2</v>
      </c>
      <c r="K739" s="175">
        <f>SUMIFS(Table1[Horas efetivas],Table1[Tabela],Plano_V3!E739,Table1[Campo],Plano_V3!F739)</f>
        <v>0.1</v>
      </c>
      <c r="L739" s="175">
        <f t="shared" si="370"/>
        <v>1.2500000000000001E-2</v>
      </c>
      <c r="M739" s="177"/>
      <c r="N739" s="177">
        <f t="shared" si="371"/>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2"/>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69"/>
        <v>1.2500000000000001E-2</v>
      </c>
      <c r="K740" s="175">
        <f>SUMIFS(Table1[Horas efetivas],Table1[Tabela],Plano_V3!E740,Table1[Campo],Plano_V3!F740)</f>
        <v>0.1</v>
      </c>
      <c r="L740" s="175">
        <f t="shared" si="370"/>
        <v>1.2500000000000001E-2</v>
      </c>
      <c r="M740" s="177"/>
      <c r="N740" s="177">
        <f t="shared" si="371"/>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2"/>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69"/>
        <v>1.2500000000000001E-2</v>
      </c>
      <c r="K741" s="175">
        <f>SUMIFS(Table1[Horas efetivas],Table1[Tabela],Plano_V3!E741,Table1[Campo],Plano_V3!F741)</f>
        <v>0.1</v>
      </c>
      <c r="L741" s="175">
        <f t="shared" si="370"/>
        <v>1.2500000000000001E-2</v>
      </c>
      <c r="M741" s="177"/>
      <c r="N741" s="177">
        <f t="shared" si="371"/>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2"/>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69"/>
        <v>1.2500000000000001E-2</v>
      </c>
      <c r="K742" s="175">
        <f>SUMIFS(Table1[Horas efetivas],Table1[Tabela],Plano_V3!E742,Table1[Campo],Plano_V3!F742)</f>
        <v>0.1</v>
      </c>
      <c r="L742" s="175">
        <f t="shared" si="370"/>
        <v>1.2500000000000001E-2</v>
      </c>
      <c r="M742" s="177"/>
      <c r="N742" s="177">
        <f t="shared" si="371"/>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2"/>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69"/>
        <v>1.2500000000000001E-2</v>
      </c>
      <c r="K743" s="175">
        <f>SUMIFS(Table1[Horas efetivas],Table1[Tabela],Plano_V3!E743,Table1[Campo],Plano_V3!F743)</f>
        <v>0.1</v>
      </c>
      <c r="L743" s="175">
        <f t="shared" si="370"/>
        <v>1.2500000000000001E-2</v>
      </c>
      <c r="M743" s="177"/>
      <c r="N743" s="177">
        <f t="shared" si="371"/>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2"/>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69"/>
        <v>1.2500000000000001E-2</v>
      </c>
      <c r="K744" s="175">
        <f>SUMIFS(Table1[Horas efetivas],Table1[Tabela],Plano_V3!E744,Table1[Campo],Plano_V3!F744)</f>
        <v>0.1</v>
      </c>
      <c r="L744" s="175">
        <f t="shared" si="370"/>
        <v>1.2500000000000001E-2</v>
      </c>
      <c r="M744" s="177"/>
      <c r="N744" s="177">
        <f t="shared" si="371"/>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2"/>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69"/>
        <v>1.2500000000000001E-2</v>
      </c>
      <c r="K745" s="175">
        <f>SUMIFS(Table1[Horas efetivas],Table1[Tabela],Plano_V3!E745,Table1[Campo],Plano_V3!F745)</f>
        <v>0.1</v>
      </c>
      <c r="L745" s="175">
        <f t="shared" si="370"/>
        <v>1.2500000000000001E-2</v>
      </c>
      <c r="M745" s="177"/>
      <c r="N745" s="177">
        <f t="shared" si="371"/>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2"/>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69"/>
        <v>1.2500000000000001E-2</v>
      </c>
      <c r="K746" s="175">
        <f>SUMIFS(Table1[Horas efetivas],Table1[Tabela],Plano_V3!E746,Table1[Campo],Plano_V3!F746)</f>
        <v>0.1</v>
      </c>
      <c r="L746" s="175">
        <f t="shared" si="370"/>
        <v>1.2500000000000001E-2</v>
      </c>
      <c r="M746" s="177"/>
      <c r="N746" s="177">
        <f t="shared" si="371"/>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2"/>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69"/>
        <v>1.2500000000000001E-2</v>
      </c>
      <c r="K747" s="175">
        <f>SUMIFS(Table1[Horas efetivas],Table1[Tabela],Plano_V3!E747,Table1[Campo],Plano_V3!F747)</f>
        <v>0.1</v>
      </c>
      <c r="L747" s="175">
        <f t="shared" si="370"/>
        <v>1.2500000000000001E-2</v>
      </c>
      <c r="M747" s="177"/>
      <c r="N747" s="177">
        <f t="shared" si="371"/>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2"/>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69"/>
        <v>1.2500000000000001E-2</v>
      </c>
      <c r="K748" s="175">
        <f>SUMIFS(Table1[Horas efetivas],Table1[Tabela],Plano_V3!E748,Table1[Campo],Plano_V3!F748)</f>
        <v>0.1</v>
      </c>
      <c r="L748" s="175">
        <f t="shared" si="370"/>
        <v>1.2500000000000001E-2</v>
      </c>
      <c r="M748" s="177"/>
      <c r="N748" s="177">
        <f t="shared" si="371"/>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2"/>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69"/>
        <v>1.2500000000000001E-2</v>
      </c>
      <c r="K749" s="175">
        <f>SUMIFS(Table1[Horas efetivas],Table1[Tabela],Plano_V3!E749,Table1[Campo],Plano_V3!F749)</f>
        <v>0.1</v>
      </c>
      <c r="L749" s="175">
        <f t="shared" si="370"/>
        <v>1.2500000000000001E-2</v>
      </c>
      <c r="M749" s="177"/>
      <c r="N749" s="177">
        <f t="shared" si="371"/>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2"/>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69"/>
        <v>1.2500000000000001E-2</v>
      </c>
      <c r="K750" s="175">
        <f>SUMIFS(Table1[Horas efetivas],Table1[Tabela],Plano_V3!E750,Table1[Campo],Plano_V3!F750)</f>
        <v>0.1</v>
      </c>
      <c r="L750" s="175">
        <f t="shared" si="370"/>
        <v>1.2500000000000001E-2</v>
      </c>
      <c r="M750" s="177"/>
      <c r="N750" s="177">
        <f t="shared" si="371"/>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2"/>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69"/>
        <v>1.2500000000000001E-2</v>
      </c>
      <c r="K751" s="175">
        <f>SUMIFS(Table1[Horas efetivas],Table1[Tabela],Plano_V3!E751,Table1[Campo],Plano_V3!F751)</f>
        <v>0.1</v>
      </c>
      <c r="L751" s="175">
        <f t="shared" si="370"/>
        <v>1.2500000000000001E-2</v>
      </c>
      <c r="M751" s="177"/>
      <c r="N751" s="177">
        <f t="shared" si="371"/>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2"/>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69"/>
        <v>1.2500000000000001E-2</v>
      </c>
      <c r="K752" s="175">
        <f>SUMIFS(Table1[Horas efetivas],Table1[Tabela],Plano_V3!E752,Table1[Campo],Plano_V3!F752)</f>
        <v>0.1</v>
      </c>
      <c r="L752" s="175">
        <f t="shared" si="370"/>
        <v>1.2500000000000001E-2</v>
      </c>
      <c r="M752" s="177"/>
      <c r="N752" s="177">
        <f t="shared" si="371"/>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2"/>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69"/>
        <v>1.2500000000000001E-2</v>
      </c>
      <c r="K753" s="175">
        <f>SUMIFS(Table1[Horas efetivas],Table1[Tabela],Plano_V3!E753,Table1[Campo],Plano_V3!F753)</f>
        <v>0.1</v>
      </c>
      <c r="L753" s="175">
        <f t="shared" si="370"/>
        <v>1.2500000000000001E-2</v>
      </c>
      <c r="M753" s="177"/>
      <c r="N753" s="177">
        <f t="shared" si="371"/>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2"/>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69"/>
        <v>1.2500000000000001E-2</v>
      </c>
      <c r="K754" s="175">
        <f>SUMIFS(Table1[Horas efetivas],Table1[Tabela],Plano_V3!E754,Table1[Campo],Plano_V3!F754)</f>
        <v>0.1</v>
      </c>
      <c r="L754" s="175">
        <f t="shared" si="370"/>
        <v>1.2500000000000001E-2</v>
      </c>
      <c r="M754" s="177"/>
      <c r="N754" s="177">
        <f t="shared" si="371"/>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2"/>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69"/>
        <v>1.2500000000000001E-2</v>
      </c>
      <c r="K755" s="175">
        <f>SUMIFS(Table1[Horas efetivas],Table1[Tabela],Plano_V3!E755,Table1[Campo],Plano_V3!F755)</f>
        <v>0.1</v>
      </c>
      <c r="L755" s="175">
        <f t="shared" si="370"/>
        <v>1.2500000000000001E-2</v>
      </c>
      <c r="M755" s="177"/>
      <c r="N755" s="177">
        <f t="shared" si="371"/>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2"/>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69"/>
        <v>1.2500000000000001E-2</v>
      </c>
      <c r="K756" s="175">
        <f>SUMIFS(Table1[Horas efetivas],Table1[Tabela],Plano_V3!E756,Table1[Campo],Plano_V3!F756)</f>
        <v>0.1</v>
      </c>
      <c r="L756" s="175">
        <f t="shared" si="370"/>
        <v>1.2500000000000001E-2</v>
      </c>
      <c r="M756" s="177"/>
      <c r="N756" s="177">
        <f t="shared" si="371"/>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2"/>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69"/>
        <v>1.2500000000000001E-2</v>
      </c>
      <c r="K757" s="175">
        <f>SUMIFS(Table1[Horas efetivas],Table1[Tabela],Plano_V3!E757,Table1[Campo],Plano_V3!F757)</f>
        <v>0.1</v>
      </c>
      <c r="L757" s="175">
        <f t="shared" si="370"/>
        <v>1.2500000000000001E-2</v>
      </c>
      <c r="M757" s="177"/>
      <c r="N757" s="177">
        <f t="shared" si="371"/>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2"/>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69"/>
        <v>1.2500000000000001E-2</v>
      </c>
      <c r="K758" s="175">
        <f>SUMIFS(Table1[Horas efetivas],Table1[Tabela],Plano_V3!E758,Table1[Campo],Plano_V3!F758)</f>
        <v>0.1</v>
      </c>
      <c r="L758" s="175">
        <f t="shared" si="370"/>
        <v>1.2500000000000001E-2</v>
      </c>
      <c r="M758" s="177"/>
      <c r="N758" s="177">
        <f t="shared" si="371"/>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2"/>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69"/>
        <v>1.2500000000000001E-2</v>
      </c>
      <c r="K759" s="175">
        <f>SUMIFS(Table1[Horas efetivas],Table1[Tabela],Plano_V3!E759,Table1[Campo],Plano_V3!F759)</f>
        <v>0.1</v>
      </c>
      <c r="L759" s="175">
        <f t="shared" si="370"/>
        <v>1.2500000000000001E-2</v>
      </c>
      <c r="M759" s="177"/>
      <c r="N759" s="177">
        <f t="shared" si="371"/>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2"/>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69"/>
        <v>1.2500000000000001E-2</v>
      </c>
      <c r="K760" s="175">
        <f>SUMIFS(Table1[Horas efetivas],Table1[Tabela],Plano_V3!E760,Table1[Campo],Plano_V3!F760)</f>
        <v>0.1</v>
      </c>
      <c r="L760" s="175">
        <f t="shared" si="370"/>
        <v>1.2500000000000001E-2</v>
      </c>
      <c r="M760" s="177"/>
      <c r="N760" s="177">
        <f t="shared" si="371"/>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2"/>
        <v>lt006_instr_protprtctn_allctd_vl</v>
      </c>
      <c r="B761" s="67" t="s">
        <v>26</v>
      </c>
      <c r="C761" s="68" t="s">
        <v>26</v>
      </c>
      <c r="D761" s="64" t="s">
        <v>40</v>
      </c>
      <c r="E761" s="70" t="s">
        <v>441</v>
      </c>
      <c r="F761" s="71" t="s">
        <v>442</v>
      </c>
      <c r="G761" s="64" t="str">
        <f>INDEX(Auxiliar!$B$16:$B$24,MATCH(Plano_V3!H761,Auxiliar!$C$16:$C$24,0),1)</f>
        <v xml:space="preserve">6. Em implementação </v>
      </c>
      <c r="H761" s="64">
        <f>VLOOKUP(A761,'Aux - pivots1'!$A:$B,2,0)</f>
        <v>7</v>
      </c>
      <c r="I761" s="175">
        <f>SUMIFS(Table1[Estimação (horas)],Table1[Tabela],Plano_V3!E761,Table1[Campo],Plano_V3!F761)</f>
        <v>0.1</v>
      </c>
      <c r="J761" s="175">
        <f t="shared" si="369"/>
        <v>1.2500000000000001E-2</v>
      </c>
      <c r="K761" s="175">
        <f>SUMIFS(Table1[Horas efetivas],Table1[Tabela],Plano_V3!E761,Table1[Campo],Plano_V3!F761)</f>
        <v>2.5000000000000001E-2</v>
      </c>
      <c r="L761" s="175">
        <f t="shared" si="370"/>
        <v>3.1250000000000002E-3</v>
      </c>
      <c r="M761" s="177"/>
      <c r="N761" s="177">
        <f t="shared" si="371"/>
        <v>0.25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2"/>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69"/>
        <v>1.2500000000000001E-2</v>
      </c>
      <c r="K762" s="175">
        <f>SUMIFS(Table1[Horas efetivas],Table1[Tabela],Plano_V3!E762,Table1[Campo],Plano_V3!F762)</f>
        <v>0.1</v>
      </c>
      <c r="L762" s="175">
        <f t="shared" si="370"/>
        <v>1.2500000000000001E-2</v>
      </c>
      <c r="M762" s="177"/>
      <c r="N762" s="177">
        <f t="shared" si="371"/>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2"/>
        <v>lt006_instr_protTYP_RLTN</v>
      </c>
      <c r="B763" s="67" t="s">
        <v>26</v>
      </c>
      <c r="C763" s="68" t="s">
        <v>26</v>
      </c>
      <c r="D763" s="64" t="s">
        <v>40</v>
      </c>
      <c r="E763" s="70" t="s">
        <v>441</v>
      </c>
      <c r="F763" s="357" t="s">
        <v>2292</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2"/>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69"/>
        <v>0.51249999999999996</v>
      </c>
      <c r="K764" s="175">
        <f>SUMIFS(Table1[Horas efetivas],Table1[Tabela],Plano_V3!E764,Table1[Campo],Plano_V3!F764)</f>
        <v>0</v>
      </c>
      <c r="L764" s="175">
        <f t="shared" si="370"/>
        <v>0</v>
      </c>
      <c r="M764" s="177"/>
      <c r="N764" s="177">
        <f t="shared" si="371"/>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2"/>
        <v>lt004_protectionflg_exec</v>
      </c>
      <c r="B765" s="67"/>
      <c r="C765" s="68"/>
      <c r="D765" s="64" t="s">
        <v>40</v>
      </c>
      <c r="E765" s="70" t="s">
        <v>368</v>
      </c>
      <c r="F765" s="71" t="s">
        <v>1278</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69"/>
        <v>0.51249999999999996</v>
      </c>
      <c r="K765" s="175">
        <f>SUMIFS(Table1[Horas efetivas],Table1[Tabela],Plano_V3!E765,Table1[Campo],Plano_V3!F765)</f>
        <v>0</v>
      </c>
      <c r="L765" s="175">
        <f t="shared" si="370"/>
        <v>0</v>
      </c>
      <c r="M765" s="177"/>
      <c r="N765" s="177">
        <f t="shared" si="371"/>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2"/>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1"/>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2"/>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1"/>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2"/>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1"/>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35"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296875" customWidth="1"/>
    <col min="10" max="10" width="5.09765625" customWidth="1"/>
    <col min="11" max="11" width="4.59765625" customWidth="1"/>
    <col min="12" max="12" width="5" customWidth="1"/>
    <col min="13" max="13" width="5.09765625" customWidth="1"/>
    <col min="14" max="14" width="4.296875" customWidth="1"/>
    <col min="15" max="15" width="5.09765625" customWidth="1"/>
    <col min="16" max="16" width="4.59765625" customWidth="1"/>
    <col min="17" max="17" width="5" customWidth="1"/>
    <col min="18" max="18" width="5.09765625" customWidth="1"/>
    <col min="19" max="19" width="4.296875" customWidth="1"/>
    <col min="20" max="20" width="5.09765625" customWidth="1"/>
    <col min="21" max="21" width="4.59765625" customWidth="1"/>
    <col min="22" max="22" width="5" customWidth="1"/>
    <col min="23" max="23" width="5.09765625" customWidth="1"/>
    <col min="24" max="24" width="4.296875" customWidth="1"/>
    <col min="25" max="25" width="5.09765625" customWidth="1"/>
    <col min="26" max="26" width="4.59765625" customWidth="1"/>
    <col min="27" max="27" width="5" customWidth="1"/>
    <col min="28" max="28" width="5.09765625" customWidth="1"/>
    <col min="29" max="29" width="4.296875" customWidth="1"/>
    <col min="30" max="30" width="5.09765625" customWidth="1"/>
    <col min="31" max="31" width="4.59765625" customWidth="1"/>
    <col min="32" max="32" width="5" customWidth="1"/>
    <col min="33" max="33" width="5.09765625" customWidth="1"/>
    <col min="34" max="34" width="4.296875" customWidth="1"/>
    <col min="35" max="35" width="5.09765625" customWidth="1"/>
    <col min="36" max="36" width="4.59765625" customWidth="1"/>
    <col min="37" max="37" width="5" customWidth="1"/>
    <col min="38" max="38" width="5.09765625" customWidth="1"/>
    <col min="39" max="39" width="4.296875" customWidth="1"/>
    <col min="40" max="40" width="5.09765625" customWidth="1"/>
    <col min="41" max="41" width="4.59765625" customWidth="1"/>
    <col min="42" max="42" width="5" customWidth="1"/>
    <col min="43" max="43" width="5.09765625" customWidth="1"/>
    <col min="44" max="44" width="4.296875" customWidth="1"/>
    <col min="45" max="45" width="5.09765625" customWidth="1"/>
    <col min="46" max="46" width="4.59765625" customWidth="1"/>
    <col min="47" max="47" width="5" customWidth="1"/>
    <col min="48" max="48" width="5.09765625" customWidth="1"/>
    <col min="49" max="49" width="4.296875" customWidth="1"/>
    <col min="50" max="50" width="5.09765625" customWidth="1"/>
    <col min="51" max="51" width="4.59765625" customWidth="1"/>
    <col min="52" max="52" width="5" customWidth="1"/>
    <col min="53" max="53" width="5.09765625" customWidth="1"/>
    <col min="54" max="54" width="4.296875" customWidth="1"/>
    <col min="55" max="55" width="3.59765625" customWidth="1"/>
    <col min="56" max="16384" width="9" hidden="1"/>
  </cols>
  <sheetData>
    <row r="1" spans="1:55" ht="16.350000000000001"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3"/>
      <c r="C8" t="s">
        <v>1867</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7.399999999999999">
      <c r="B9" s="215"/>
      <c r="C9" t="s">
        <v>1868</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16" t="s">
        <v>8</v>
      </c>
      <c r="C11" s="217" t="s">
        <v>11</v>
      </c>
      <c r="D11" s="217" t="s">
        <v>1869</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1870</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2">
      <c r="A13" s="29"/>
      <c r="B13" s="137" t="s">
        <v>1871</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1872</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2" outlineLevel="1">
      <c r="A16" s="29"/>
      <c r="B16" s="221" t="s">
        <v>310</v>
      </c>
      <c r="C16" s="222" t="s">
        <v>1873</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1" t="s">
        <v>310</v>
      </c>
      <c r="C17" s="222" t="s">
        <v>1874</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2">
      <c r="A18" s="29"/>
      <c r="B18" s="137" t="s">
        <v>1875</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2" outlineLevel="1">
      <c r="A19" s="29"/>
      <c r="B19" s="223" t="s">
        <v>1875</v>
      </c>
      <c r="C19" s="222" t="s">
        <v>1873</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2" outlineLevel="1">
      <c r="A20" s="29"/>
      <c r="B20" s="223" t="s">
        <v>1875</v>
      </c>
      <c r="C20" s="222" t="s">
        <v>1874</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2" outlineLevel="1">
      <c r="A21" s="29"/>
      <c r="B21" s="223" t="s">
        <v>1875</v>
      </c>
      <c r="C21" s="222" t="s">
        <v>1876</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2">
      <c r="A22" s="29"/>
      <c r="B22" s="137" t="s">
        <v>1875</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1877</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2">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3" t="s">
        <v>26</v>
      </c>
      <c r="C25" s="222" t="s">
        <v>1873</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3" t="s">
        <v>26</v>
      </c>
      <c r="C26" s="222" t="s">
        <v>1874</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3" t="s">
        <v>26</v>
      </c>
      <c r="C27" s="222" t="s">
        <v>1876</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3" t="s">
        <v>26</v>
      </c>
      <c r="C28" s="224" t="s">
        <v>1878</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3" t="s">
        <v>26</v>
      </c>
      <c r="C30" s="222" t="s">
        <v>1873</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3" t="s">
        <v>26</v>
      </c>
      <c r="C31" s="224" t="s">
        <v>1879</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3" t="s">
        <v>26</v>
      </c>
      <c r="C33" s="222" t="s">
        <v>1880</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3" t="s">
        <v>26</v>
      </c>
      <c r="C34" s="222" t="s">
        <v>1873</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3" t="s">
        <v>26</v>
      </c>
      <c r="C35" s="224" t="s">
        <v>1881</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5" t="s">
        <v>1906</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1872</v>
      </c>
      <c r="C37" s="136" t="s">
        <v>1882</v>
      </c>
      <c r="D37" s="218" t="s">
        <v>1883</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227E32A8-163C-4EA5-ABC2-C927FB2C93B3}"/>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openxmlformats.org/package/2006/metadata/core-properties"/>
    <ds:schemaRef ds:uri="0683c779-04fc-4b63-89c9-6c25ffa1c0a4"/>
    <ds:schemaRef ds:uri="http://schemas.microsoft.com/office/2006/metadata/properties"/>
    <ds:schemaRef ds:uri="http://schemas.microsoft.com/sharepoint/v3"/>
    <ds:schemaRef ds:uri="http://www.w3.org/XML/1998/namespace"/>
    <ds:schemaRef ds:uri="http://purl.org/dc/elements/1.1/"/>
    <ds:schemaRef ds:uri="http://purl.org/dc/terms/"/>
    <ds:schemaRef ds:uri="http://purl.org/dc/dcmitype/"/>
    <ds:schemaRef ds:uri="http://schemas.microsoft.com/office/2006/documentManagement/types"/>
    <ds:schemaRef ds:uri="http://schemas.microsoft.com/office/infopath/2007/PartnerControls"/>
    <ds:schemaRef ds:uri="6ea7b29d-57ec-408d-9ea9-cf73b04f66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Aux - Pivots2</vt:lpstr>
      <vt:lpstr>2. Status Detalhe Campos FY24</vt:lpstr>
      <vt:lpstr>Sheet1</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2025-02-25T10:57:36Z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