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esFinanciadas-Documentao/Shared Documents/Geral/01. Cálculo Oficial - Dezembro 2024/"/>
    </mc:Choice>
  </mc:AlternateContent>
  <xr:revisionPtr revIDLastSave="17" documentId="13_ncr:1_{45ADB3AC-C15B-459D-B12D-6E813560441B}" xr6:coauthVersionLast="47" xr6:coauthVersionMax="47" xr10:uidLastSave="{AAC1031A-6D20-4572-A451-8120DE6F11EE}"/>
  <bookViews>
    <workbookView xWindow="15" yWindow="-16320" windowWidth="29040" windowHeight="15720" activeTab="4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Estate'!$C$8:$F$1078</definedName>
    <definedName name="_xlnm._FilterDatabase" localSheetId="6" hidden="1">'2. EPC - Mortgages Loans'!$C$8:$F$1078</definedName>
    <definedName name="_xlnm._FilterDatabase" localSheetId="7" hidden="1">'3. Área Ponderada'!$C$8:$F$886</definedName>
    <definedName name="_xlnm._FilterDatabase" localSheetId="8" hidden="1">'4. Finalidade do Imóvel'!$C$8:$F$1075</definedName>
    <definedName name="_xlnm._FilterDatabase" localSheetId="1" hidden="1">Input!$C$9:$O$548</definedName>
    <definedName name="_xlnm._FilterDatabase" localSheetId="3" hidden="1">Pressupostos!$C$8:$D$1071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1" l="1"/>
  <c r="D58" i="41"/>
  <c r="D57" i="41"/>
  <c r="F56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F49" i="41"/>
  <c r="D49" i="41"/>
  <c r="D48" i="41"/>
  <c r="D47" i="41"/>
  <c r="F46" i="41"/>
  <c r="D46" i="41"/>
  <c r="F45" i="41"/>
  <c r="D45" i="41"/>
  <c r="F44" i="41"/>
  <c r="D44" i="41"/>
  <c r="F43" i="41"/>
  <c r="D43" i="41"/>
  <c r="F42" i="41"/>
  <c r="D42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41" i="41" l="1"/>
  <c r="F59" i="41" s="1"/>
  <c r="D13" i="41"/>
  <c r="E18" i="41" s="1"/>
  <c r="D41" i="41"/>
  <c r="E50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43" i="41"/>
  <c r="E42" i="41"/>
  <c r="E14" i="41"/>
  <c r="E55" i="41"/>
  <c r="E27" i="41"/>
  <c r="E51" i="41"/>
  <c r="E46" i="41"/>
  <c r="D59" i="41"/>
  <c r="E48" i="41"/>
  <c r="E54" i="41"/>
  <c r="E45" i="41"/>
  <c r="E52" i="41"/>
  <c r="E44" i="41"/>
  <c r="E47" i="41"/>
  <c r="E53" i="41"/>
  <c r="E49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7" i="41"/>
  <c r="E56" i="41"/>
  <c r="E58" i="41"/>
  <c r="E41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9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<sst xmlns="http://schemas.openxmlformats.org/spreadsheetml/2006/main" count="5215" uniqueCount="200">
  <si>
    <t>Variáveis</t>
  </si>
  <si>
    <t>Variável</t>
  </si>
  <si>
    <t>Valor</t>
  </si>
  <si>
    <t>Comentário</t>
  </si>
  <si>
    <t>CRE_RRE</t>
  </si>
  <si>
    <t>Habitacao</t>
  </si>
  <si>
    <t>Valor para identificar o universo de Mortgages Loans</t>
  </si>
  <si>
    <t>Habitacao - MISS</t>
  </si>
  <si>
    <t>Valor para identificar o universo de Mortgages Loans (Bens associados a financiamentos onde não foi possível calcular qualquer emissão)</t>
  </si>
  <si>
    <t>CRE_OUTRO</t>
  </si>
  <si>
    <t>Valor para identificar o universo de Commercial Real Estate</t>
  </si>
  <si>
    <t>CRE_OUTRO - MISS</t>
  </si>
  <si>
    <t>Valor para identificar o universo de Commercial Real Estate (Bens associados a financiamentos onde não foi possível calcular qualquer emissão)</t>
  </si>
  <si>
    <t>CRE_OUTRO - Nao Aplicavel</t>
  </si>
  <si>
    <t>Valor para identificar o universo de Mortgages Loans (Bens associados a financiamentos onde o cliente detém uma atividade económica que não se enquadra nos setores aplicáveis)</t>
  </si>
  <si>
    <t>CRE_FC</t>
  </si>
  <si>
    <t>Valor para identificar o universo de Financiamentos para Construção (FC)</t>
  </si>
  <si>
    <t>TIPOLOGIA_CERTIFICADO</t>
  </si>
  <si>
    <t>Certificado Real</t>
  </si>
  <si>
    <t>Valor para identificar a categora da letra do certificado energético</t>
  </si>
  <si>
    <t>Certificado Estimado</t>
  </si>
  <si>
    <t>Sem Certificado</t>
  </si>
  <si>
    <t>EPC</t>
  </si>
  <si>
    <t>A+</t>
  </si>
  <si>
    <t>Letra A+ do Certificado Energético</t>
  </si>
  <si>
    <t>A</t>
  </si>
  <si>
    <t>Letra A do Certificado Energético</t>
  </si>
  <si>
    <t>B</t>
  </si>
  <si>
    <t>Letra B do Certificado Energético</t>
  </si>
  <si>
    <t>B-</t>
  </si>
  <si>
    <t>Letra B- do Certificado Energético</t>
  </si>
  <si>
    <t>C</t>
  </si>
  <si>
    <t>Letra C do Certificado Energético</t>
  </si>
  <si>
    <t>D</t>
  </si>
  <si>
    <t>Letra D do Certificado Energético</t>
  </si>
  <si>
    <t>E</t>
  </si>
  <si>
    <t>Letra E do Certificado Energético</t>
  </si>
  <si>
    <t>F</t>
  </si>
  <si>
    <t>Letra F do Certificado Energético</t>
  </si>
  <si>
    <t>G</t>
  </si>
  <si>
    <t>Letra G do Certificado Energético</t>
  </si>
  <si>
    <t>ORIGEM_SCP1_EMSS &amp; ORIGEM_SCP2_EMSS</t>
  </si>
  <si>
    <t>RE_DQS3_2A</t>
  </si>
  <si>
    <t>Metodologia de cálculo Data Quality Score 3</t>
  </si>
  <si>
    <t>RE_DQS4_2B</t>
  </si>
  <si>
    <t>Metodologia de cálculo Data Quality Score 4</t>
  </si>
  <si>
    <t>RE_DQS5_3</t>
  </si>
  <si>
    <t>Metodologia de cálculo Data Quality Score 5</t>
  </si>
  <si>
    <t>MISS</t>
  </si>
  <si>
    <t>Valor de Missing Value</t>
  </si>
  <si>
    <t>Nao Aplicavel</t>
  </si>
  <si>
    <t>Valor de Não Aplicável</t>
  </si>
  <si>
    <t>FINALIDADE_BEM</t>
  </si>
  <si>
    <t>01</t>
  </si>
  <si>
    <t>Habitação</t>
  </si>
  <si>
    <t>02</t>
  </si>
  <si>
    <t>Comércio</t>
  </si>
  <si>
    <t>03</t>
  </si>
  <si>
    <t>Escritório</t>
  </si>
  <si>
    <t>04</t>
  </si>
  <si>
    <t>Armazém</t>
  </si>
  <si>
    <t>05</t>
  </si>
  <si>
    <t>Indústria</t>
  </si>
  <si>
    <t>06</t>
  </si>
  <si>
    <t>Estacionamento</t>
  </si>
  <si>
    <t>07</t>
  </si>
  <si>
    <t>Garagem</t>
  </si>
  <si>
    <t>08</t>
  </si>
  <si>
    <t>Outras</t>
  </si>
  <si>
    <t>09</t>
  </si>
  <si>
    <t>Hotel</t>
  </si>
  <si>
    <t>10</t>
  </si>
  <si>
    <t>Educação</t>
  </si>
  <si>
    <t>Saúde</t>
  </si>
  <si>
    <t>Lazer</t>
  </si>
  <si>
    <t>13</t>
  </si>
  <si>
    <t>Agricultura</t>
  </si>
  <si>
    <t>Centro Comercial</t>
  </si>
  <si>
    <t>Sem informação</t>
  </si>
  <si>
    <t>TIPOLOGIA_MONTANTE</t>
  </si>
  <si>
    <t>Montante Colaterizado</t>
  </si>
  <si>
    <t>Exposição colaterizada pelos bens imóveis</t>
  </si>
  <si>
    <t>Montante Não Colaterizado</t>
  </si>
  <si>
    <t>Exposição não colaterizada pelos bens imóveis</t>
  </si>
  <si>
    <t>Input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</si>
  <si>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</si>
  <si>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</si>
  <si>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</si>
  <si>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</si>
  <si>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</si>
  <si>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</si>
  <si>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</si>
  <si>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</si>
  <si>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</si>
  <si>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</si>
  <si>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</si>
  <si>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</si>
  <si>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</si>
  <si>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11</t>
  </si>
  <si>
    <t>2024-12-31</t>
  </si>
  <si>
    <t>NULL</t>
  </si>
  <si>
    <t>Pressupostos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</si>
  <si>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</si>
  <si>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t xml:space="preserve">Tópico </t>
  </si>
  <si>
    <t xml:space="preserve">Granularidade de reporte </t>
  </si>
  <si>
    <t>Considerar granularidade ao nível do Bem Imóvel.</t>
  </si>
  <si>
    <t xml:space="preserve">Universo </t>
  </si>
  <si>
    <t>Considerar universo corporativo, cuja a exposição se encontre associada a um contrato com classificação específica CRE (considerando apenas operçaões cuja contraparte seja uma empresa que possua CCAE 41.10, 55.11 e 58)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</si>
  <si>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</si>
  <si>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</si>
  <si>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t xml:space="preserve">Considerar país como Portugal para todo o universo de bens imóveis. </t>
  </si>
  <si>
    <t xml:space="preserve">Cálculo das emissões financiadas </t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</si>
  <si>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</si>
  <si>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</si>
  <si>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</si>
  <si>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</si>
  <si>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Garantir que o quociente entre o montante em dívida do contrato e o valor do imóvel na originação assume, no máximo, o valor 1.</t>
  </si>
  <si>
    <t>Outstanding amount</t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</si>
  <si>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</si>
  <si>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</si>
  <si>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</si>
  <si>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t>Desconsiderar o valor total do imóvel quando este é igual a 0, passando supletivamente para o montante de avaliação do bem.</t>
  </si>
  <si>
    <t>Classificação da finalidade do bem</t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</si>
  <si>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</si>
  <si>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>' = 08),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</si>
  <si>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</si>
  <si>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</si>
  <si>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Sumário Executivo</t>
  </si>
  <si>
    <r>
      <t xml:space="preserve">O quadro </t>
    </r>
    <r>
      <rPr>
        <i/>
        <sz val="12"/>
        <color theme="1"/>
        <rFont val="Aptos Narrow"/>
        <family val="2"/>
        <scheme val="minor"/>
      </rPr>
      <t>infra</t>
    </r>
    <r>
      <rPr>
        <sz val="12"/>
        <color theme="1"/>
        <rFont val="Aptos Narrow"/>
        <family val="2"/>
        <scheme val="minor"/>
      </rPr>
      <t xml:space="preserve"> apresenta o valor da exposição (€) e emissões (tCO2e):</t>
    </r>
  </si>
  <si>
    <t>CRE</t>
  </si>
  <si>
    <t>Setor</t>
  </si>
  <si>
    <t>Valor bruto (€)</t>
  </si>
  <si>
    <t>Valor bruto (%)</t>
  </si>
  <si>
    <t>Emissões Financiadas (tCO2e)</t>
  </si>
  <si>
    <t>CTO_IMO</t>
  </si>
  <si>
    <r>
      <rPr>
        <b/>
        <i/>
        <sz val="10"/>
        <color theme="1"/>
        <rFont val="Aptos Narrow"/>
        <family val="2"/>
        <scheme val="minor"/>
      </rPr>
      <t>Commercial Real Estate</t>
    </r>
    <r>
      <rPr>
        <b/>
        <sz val="10"/>
        <color theme="1"/>
        <rFont val="Aptos Narrow"/>
        <family val="2"/>
        <scheme val="minor"/>
      </rPr>
      <t xml:space="preserve"> (CRE)</t>
    </r>
  </si>
  <si>
    <t>Mortgages Loans</t>
  </si>
  <si>
    <t>Financiamentos para Construção (FC)</t>
  </si>
  <si>
    <t>Fora de âmbito do cálculo</t>
  </si>
  <si>
    <t>Total</t>
  </si>
  <si>
    <t xml:space="preserve">Resumo Global </t>
  </si>
  <si>
    <r>
      <rPr>
        <b/>
        <i/>
        <sz val="10"/>
        <color theme="0"/>
        <rFont val="Aptos Narrow"/>
        <family val="2"/>
        <scheme val="minor"/>
      </rPr>
      <t xml:space="preserve">Scope </t>
    </r>
    <r>
      <rPr>
        <b/>
        <sz val="10"/>
        <color theme="0"/>
        <rFont val="Aptos Narrow"/>
        <family val="2"/>
        <scheme val="minor"/>
      </rPr>
      <t>de Emissões</t>
    </r>
  </si>
  <si>
    <r>
      <rPr>
        <b/>
        <i/>
        <sz val="10"/>
        <color theme="0"/>
        <rFont val="Aptos Narrow"/>
        <family val="2"/>
        <scheme val="minor"/>
      </rPr>
      <t>Physical Emission Intensity</t>
    </r>
    <r>
      <rPr>
        <b/>
        <sz val="10"/>
        <color theme="0"/>
        <rFont val="Aptos Narrow"/>
        <family val="2"/>
        <scheme val="minor"/>
      </rPr>
      <t xml:space="preserve"> (kgCO2e/m2)</t>
    </r>
  </si>
  <si>
    <r>
      <rPr>
        <b/>
        <i/>
        <sz val="10"/>
        <color theme="0"/>
        <rFont val="Aptos Narrow"/>
        <family val="2"/>
        <scheme val="minor"/>
      </rPr>
      <t>Economic Emission Intensity</t>
    </r>
    <r>
      <rPr>
        <b/>
        <sz val="10"/>
        <color theme="0"/>
        <rFont val="Aptos Narrow"/>
        <family val="2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</si>
  <si>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family val="2"/>
        <scheme val="minor"/>
      </rPr>
      <t>Score</t>
    </r>
  </si>
  <si>
    <t>1+2</t>
  </si>
  <si>
    <r>
      <t xml:space="preserve">1. Certificados Energéticos - </t>
    </r>
    <r>
      <rPr>
        <b/>
        <i/>
        <sz val="14"/>
        <color theme="1"/>
        <rFont val="Aptos Narrow"/>
        <family val="2"/>
        <scheme val="minor"/>
      </rPr>
      <t xml:space="preserve">Commercial Real Estate </t>
    </r>
  </si>
  <si>
    <r>
      <t xml:space="preserve">O quadro </t>
    </r>
    <r>
      <rPr>
        <i/>
        <sz val="10"/>
        <color theme="1"/>
        <rFont val="Aptos Narrow"/>
        <family val="2"/>
        <scheme val="minor"/>
      </rPr>
      <t>infra</t>
    </r>
    <r>
      <rPr>
        <sz val="10"/>
        <color theme="1"/>
        <rFont val="Aptos Narrow"/>
        <family val="2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family val="2"/>
        <scheme val="minor"/>
      </rPr>
      <t xml:space="preserve">PCAF Score </t>
    </r>
    <r>
      <rPr>
        <sz val="10"/>
        <color theme="1"/>
        <rFont val="Aptos Narrow"/>
        <family val="2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</si>
  <si>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family val="2"/>
        <scheme val="minor"/>
      </rPr>
      <t>3</t>
    </r>
    <r>
      <rPr>
        <b/>
        <i/>
        <sz val="10"/>
        <color theme="1"/>
        <rFont val="Aptos Narrow"/>
        <family val="2"/>
        <scheme val="minor"/>
      </rPr>
      <t xml:space="preserve"> </t>
    </r>
  </si>
  <si>
    <t>Certificado Energético Real</t>
  </si>
  <si>
    <t>Letra A+</t>
  </si>
  <si>
    <t>Letra A</t>
  </si>
  <si>
    <t>Letra B</t>
  </si>
  <si>
    <t>Letra B-</t>
  </si>
  <si>
    <t>Letra C</t>
  </si>
  <si>
    <t>Letra D</t>
  </si>
  <si>
    <t>Letra E</t>
  </si>
  <si>
    <t>Letra F</t>
  </si>
  <si>
    <t>Letra G</t>
  </si>
  <si>
    <r>
      <t xml:space="preserve">O quadro </t>
    </r>
    <r>
      <rPr>
        <i/>
        <sz val="10"/>
        <color theme="1"/>
        <rFont val="Aptos Narrow"/>
        <family val="2"/>
        <scheme val="minor"/>
      </rPr>
      <t>infra</t>
    </r>
    <r>
      <rPr>
        <sz val="10"/>
        <color theme="1"/>
        <rFont val="Aptos Narrow"/>
        <family val="2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family val="2"/>
        <scheme val="minor"/>
      </rPr>
      <t xml:space="preserve">PCAF Score </t>
    </r>
    <r>
      <rPr>
        <sz val="10"/>
        <color theme="1"/>
        <rFont val="Aptos Narrow"/>
        <family val="2"/>
        <scheme val="minor"/>
      </rPr>
      <t>4.</t>
    </r>
  </si>
  <si>
    <t>▪   Denote-se que estas letras dos Certificados Energéticos não são utilizadas para apurar o fator de emissão do imóvel.</t>
  </si>
  <si>
    <r>
      <t xml:space="preserve">Data Quality Score </t>
    </r>
    <r>
      <rPr>
        <b/>
        <sz val="10"/>
        <color theme="1"/>
        <rFont val="Aptos Narrow"/>
        <family val="2"/>
        <scheme val="minor"/>
      </rPr>
      <t>4</t>
    </r>
  </si>
  <si>
    <t>Certificado Energético Estimado</t>
  </si>
  <si>
    <t xml:space="preserve">Sem Certificado Energético </t>
  </si>
  <si>
    <r>
      <t xml:space="preserve">O quadro </t>
    </r>
    <r>
      <rPr>
        <i/>
        <sz val="10"/>
        <color theme="1"/>
        <rFont val="Aptos Narrow"/>
        <family val="2"/>
        <scheme val="minor"/>
      </rPr>
      <t>infra</t>
    </r>
    <r>
      <rPr>
        <sz val="10"/>
        <color theme="1"/>
        <rFont val="Aptos Narrow"/>
        <family val="2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family val="2"/>
        <scheme val="minor"/>
      </rPr>
      <t xml:space="preserve">PCAF Score </t>
    </r>
    <r>
      <rPr>
        <sz val="10"/>
        <color theme="1"/>
        <rFont val="Aptos Narrow"/>
        <family val="2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</si>
  <si>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family val="2"/>
        <scheme val="minor"/>
      </rPr>
      <t>5</t>
    </r>
  </si>
  <si>
    <t xml:space="preserve">Certificado Energético Real </t>
  </si>
  <si>
    <t>Utilizado na obtenção do fator de emissão</t>
  </si>
  <si>
    <t>Não utilizado na obtenção do fator de emissão</t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</si>
  <si>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</si>
  <si>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</si>
  <si>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t>Não Aplicável</t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</si>
  <si>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</si>
  <si>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</si>
  <si>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rPr>
        <vertAlign val="superscript"/>
        <sz val="10"/>
        <color theme="1"/>
        <rFont val="Aptos Narrow"/>
        <family val="2"/>
        <scheme val="minor"/>
      </rPr>
      <t>1</t>
    </r>
    <r>
      <rPr>
        <sz val="10"/>
        <color theme="1"/>
        <rFont val="Aptos Narrow"/>
        <family val="2"/>
        <scheme val="minor"/>
      </rPr>
      <t>Letras dos Certificados Energéticos não utilizadas para apurar o fator de emissão do imóvel.</t>
    </r>
  </si>
  <si>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Exposição utilizada no cálculo das emissões financiadas associado a financiamentos com diferentes tipologias de imóveis. </t>
    </r>
  </si>
  <si>
    <r>
      <rPr>
        <vertAlign val="superscript"/>
        <sz val="10"/>
        <color theme="1"/>
        <rFont val="Aptos Narrow"/>
        <family val="2"/>
        <scheme val="minor"/>
      </rPr>
      <t>3</t>
    </r>
    <r>
      <rPr>
        <sz val="10"/>
        <color theme="1"/>
        <rFont val="Aptos Narrow"/>
        <family val="2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</si>
  <si>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family val="2"/>
        <scheme val="minor"/>
      </rPr>
      <t>4</t>
    </r>
    <r>
      <rPr>
        <sz val="10"/>
        <color theme="1"/>
        <rFont val="Aptos Narrow"/>
        <family val="2"/>
        <scheme val="minor"/>
      </rPr>
      <t xml:space="preserve">Exposição associada aos financiamentos onde não foi possível calcular o valor de emissão associados os imóveis.  </t>
    </r>
  </si>
  <si>
    <r>
      <t xml:space="preserve">2. Certificados Energéticos - </t>
    </r>
    <r>
      <rPr>
        <b/>
        <i/>
        <sz val="14"/>
        <color theme="1"/>
        <rFont val="Aptos Narrow"/>
        <family val="2"/>
        <scheme val="minor"/>
      </rPr>
      <t>Mortgages Loans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</si>
  <si>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family val="2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</si>
  <si>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</si>
  <si>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t>3. Área Ponderada</t>
  </si>
  <si>
    <r>
      <t xml:space="preserve">O quadro </t>
    </r>
    <r>
      <rPr>
        <i/>
        <sz val="10"/>
        <color theme="1"/>
        <rFont val="Aptos Narrow"/>
        <family val="2"/>
        <scheme val="minor"/>
      </rPr>
      <t>infra</t>
    </r>
    <r>
      <rPr>
        <sz val="10"/>
        <color theme="1"/>
        <rFont val="Aptos Narrow"/>
        <family val="2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family val="2"/>
        <scheme val="minor"/>
      </rPr>
      <t>Commercial Real Estate</t>
    </r>
    <r>
      <rPr>
        <sz val="10"/>
        <color theme="1"/>
        <rFont val="Aptos Narrow"/>
        <family val="2"/>
        <scheme val="minor"/>
      </rPr>
      <t xml:space="preserve"> (CRE) e </t>
    </r>
    <r>
      <rPr>
        <i/>
        <sz val="10"/>
        <color theme="1"/>
        <rFont val="Aptos Narrow"/>
        <family val="2"/>
        <scheme val="minor"/>
      </rPr>
      <t>Mortgages Loans</t>
    </r>
    <r>
      <rPr>
        <sz val="10"/>
        <color theme="1"/>
        <rFont val="Aptos Narrow"/>
        <family val="2"/>
        <scheme val="minor"/>
      </rPr>
      <t>.</t>
    </r>
  </si>
  <si>
    <t>Emissões Financiadas (%)</t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</si>
  <si>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</si>
  <si>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Metodologia </t>
    </r>
    <r>
      <rPr>
        <i/>
        <sz val="10"/>
        <color theme="1"/>
        <rFont val="Aptos Narrow"/>
        <family val="2"/>
        <scheme val="minor"/>
      </rPr>
      <t>floor area</t>
    </r>
    <r>
      <rPr>
        <sz val="10"/>
        <color theme="1"/>
        <rFont val="Aptos Narrow"/>
        <family val="2"/>
        <scheme val="minor"/>
      </rPr>
      <t xml:space="preserve"> (</t>
    </r>
    <r>
      <rPr>
        <i/>
        <sz val="10"/>
        <color theme="1"/>
        <rFont val="Aptos Narrow"/>
        <family val="2"/>
        <scheme val="minor"/>
      </rPr>
      <t>Data Quality Score</t>
    </r>
    <r>
      <rPr>
        <sz val="10"/>
        <color theme="1"/>
        <rFont val="Aptos Narrow"/>
        <family val="2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</si>
  <si>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family val="2"/>
        <scheme val="minor"/>
      </rPr>
      <t>floor area</t>
    </r>
    <r>
      <rPr>
        <sz val="10"/>
        <color theme="1"/>
        <rFont val="Aptos Narrow"/>
        <family val="2"/>
        <scheme val="minor"/>
      </rPr>
      <t xml:space="preserve"> (</t>
    </r>
    <r>
      <rPr>
        <i/>
        <sz val="10"/>
        <color theme="1"/>
        <rFont val="Aptos Narrow"/>
        <family val="2"/>
        <scheme val="minor"/>
      </rPr>
      <t>Data Quality Score</t>
    </r>
    <r>
      <rPr>
        <sz val="10"/>
        <color theme="1"/>
        <rFont val="Aptos Narrow"/>
        <family val="2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</si>
  <si>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family val="2"/>
        <scheme val="minor"/>
      </rPr>
      <t xml:space="preserve">number of buildings </t>
    </r>
    <r>
      <rPr>
        <sz val="10"/>
        <color theme="1"/>
        <rFont val="Aptos Narrow"/>
        <family val="2"/>
        <scheme val="minor"/>
      </rPr>
      <t>(</t>
    </r>
    <r>
      <rPr>
        <i/>
        <sz val="10"/>
        <color theme="1"/>
        <rFont val="Aptos Narrow"/>
        <family val="2"/>
        <scheme val="minor"/>
      </rPr>
      <t>Data Quality Score</t>
    </r>
    <r>
      <rPr>
        <sz val="10"/>
        <color theme="1"/>
        <rFont val="Aptos Narrow"/>
        <family val="2"/>
        <scheme val="minor"/>
      </rPr>
      <t xml:space="preserve"> 5)</t>
    </r>
  </si>
  <si>
    <r>
      <rPr>
        <vertAlign val="superscript"/>
        <sz val="10"/>
        <color theme="1"/>
        <rFont val="Aptos Narrow"/>
        <family val="2"/>
        <scheme val="minor"/>
      </rPr>
      <t>1</t>
    </r>
    <r>
      <rPr>
        <sz val="10"/>
        <color theme="1"/>
        <rFont val="Aptos Narrow"/>
        <family val="2"/>
        <scheme val="minor"/>
      </rPr>
      <t xml:space="preserve">Área útil do imóvel atribuída ao financiamento correspondente ao produto entre a área útil do imóvel e o fator de atribuição utilizado no cálculo </t>
    </r>
  </si>
  <si>
    <r>
      <rPr>
        <sz val="10"/>
        <color theme="1"/>
        <rFont val="Aptos Narrow"/>
        <family val="2"/>
        <scheme val="minor"/>
      </rPr>
      <t>das emissões financiadas,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</si>
  <si>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t>4. Finalidade do Imóvel</t>
  </si>
  <si>
    <r>
      <t xml:space="preserve">O quadro </t>
    </r>
    <r>
      <rPr>
        <i/>
        <sz val="10"/>
        <color theme="1"/>
        <rFont val="Aptos Narrow"/>
        <family val="2"/>
        <scheme val="minor"/>
      </rPr>
      <t>infra</t>
    </r>
    <r>
      <rPr>
        <sz val="10"/>
        <color theme="1"/>
        <rFont val="Aptos Narrow"/>
        <family val="2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family val="2"/>
        <scheme val="minor"/>
      </rPr>
      <t>Commercial Real Estate</t>
    </r>
    <r>
      <rPr>
        <sz val="10"/>
        <color theme="1"/>
        <rFont val="Aptos Narrow"/>
        <family val="2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</si>
  <si>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t>Finalidade do Imóvel</t>
  </si>
  <si>
    <t xml:space="preserve">Finalidade do Bem </t>
  </si>
  <si>
    <t>Sem informação da finalidade</t>
  </si>
  <si>
    <t>Exposição não colaterizada</t>
  </si>
  <si>
    <r>
      <rPr>
        <vertAlign val="superscript"/>
        <sz val="10"/>
        <color theme="1"/>
        <rFont val="Aptos Narrow"/>
        <family val="2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family val="2"/>
        <scheme val="minor"/>
      </rPr>
      <t xml:space="preserve">as exposições associas a códigos de atividade económica (CCAE) 41.10 (Promoção imobiliária e desenvolvimento </t>
    </r>
  </si>
  <si>
    <t>de projetos), 55.11 (Estabelecimentos hoteleiros) e 68 (Atividades imobiliárias).</t>
  </si>
  <si>
    <r>
      <t xml:space="preserve">O quadro </t>
    </r>
    <r>
      <rPr>
        <i/>
        <sz val="10"/>
        <color theme="1"/>
        <rFont val="Aptos Narrow"/>
        <family val="2"/>
        <scheme val="minor"/>
      </rPr>
      <t>infra</t>
    </r>
    <r>
      <rPr>
        <sz val="10"/>
        <color theme="1"/>
        <rFont val="Aptos Narrow"/>
        <family val="2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family val="2"/>
        <scheme val="minor"/>
      </rPr>
      <t>de Mortgages Loans</t>
    </r>
  </si>
  <si>
    <t xml:space="preserve">Habitacao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</si>
</sst>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  <numFmt numFmtId="171" formatCode="_-* #,##0\ _€_-;\-* #,##0\ _€_-;_-* &quot;-&quot;??\ _€_-;_-@_-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2" tint="-0.499984740745262"/>
      <name val="Aptos Narrow"/>
      <family val="2"/>
      <scheme val="minor"/>
    </font>
    <font>
      <b/>
      <vertAlign val="superscript"/>
      <sz val="10"/>
      <color theme="1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0" fontId="14" fillId="0" borderId="0"/>
    <xf numFmtId="0" fontId="11" fillId="0" borderId="0"/>
  </cellStyleXfs>
  <cellXfs count="162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0" fillId="0" borderId="15" xfId="0" applyFont="1" applyBorder="1" applyAlignment="1" applyProtection="1">
      <alignment vertical="center"/>
      <protection hidden="1"/>
    </xf>
    <xf numFmtId="0" fontId="0" fillId="0" borderId="15" xfId="0" applyBorder="1" applyAlignment="1">
      <alignment vertical="center"/>
    </xf>
    <xf numFmtId="0" fontId="12" fillId="0" borderId="0" xfId="3" applyFont="1" applyAlignment="1">
      <alignment horizontal="left"/>
    </xf>
    <xf numFmtId="0" fontId="12" fillId="0" borderId="0" xfId="3" applyFont="1" applyAlignment="1">
      <alignment horizontal="left" vertical="center" wrapText="1"/>
    </xf>
    <xf numFmtId="0" fontId="13" fillId="0" borderId="0" xfId="3" applyFont="1" applyAlignment="1">
      <alignment vertical="center" wrapText="1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15" fillId="0" borderId="19" xfId="4" applyFont="1" applyBorder="1" applyAlignment="1">
      <alignment horizontal="center" vertical="center" wrapText="1"/>
    </xf>
    <xf numFmtId="0" fontId="15" fillId="0" borderId="22" xfId="4" applyFont="1" applyBorder="1" applyAlignment="1">
      <alignment horizontal="center" vertical="center" wrapText="1"/>
    </xf>
    <xf numFmtId="0" fontId="17" fillId="10" borderId="0" xfId="0" applyFont="1" applyFill="1" applyAlignment="1">
      <alignment vertical="center"/>
    </xf>
    <xf numFmtId="0" fontId="17" fillId="0" borderId="0" xfId="0" applyFont="1"/>
    <xf numFmtId="0" fontId="17" fillId="2" borderId="0" xfId="0" applyFont="1" applyFill="1" applyAlignment="1">
      <alignment vertical="center"/>
    </xf>
    <xf numFmtId="0" fontId="18" fillId="0" borderId="0" xfId="0" applyFont="1"/>
    <xf numFmtId="3" fontId="19" fillId="0" borderId="0" xfId="0" applyNumberFormat="1" applyFont="1"/>
    <xf numFmtId="0" fontId="20" fillId="0" borderId="15" xfId="0" applyFont="1" applyBorder="1" applyAlignment="1" applyProtection="1">
      <alignment vertical="center"/>
      <protection hidden="1"/>
    </xf>
    <xf numFmtId="0" fontId="17" fillId="0" borderId="15" xfId="0" applyFont="1" applyBorder="1" applyAlignment="1">
      <alignment vertical="center"/>
    </xf>
    <xf numFmtId="0" fontId="21" fillId="0" borderId="0" xfId="0" applyFont="1"/>
    <xf numFmtId="0" fontId="19" fillId="0" borderId="1" xfId="0" applyFont="1" applyBorder="1" applyAlignment="1">
      <alignment horizontal="left" indent="1"/>
    </xf>
    <xf numFmtId="0" fontId="19" fillId="0" borderId="0" xfId="0" applyFont="1"/>
    <xf numFmtId="0" fontId="23" fillId="2" borderId="16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left" indent="1"/>
    </xf>
    <xf numFmtId="3" fontId="27" fillId="5" borderId="4" xfId="0" applyNumberFormat="1" applyFont="1" applyFill="1" applyBorder="1"/>
    <xf numFmtId="0" fontId="27" fillId="7" borderId="4" xfId="0" applyFont="1" applyFill="1" applyBorder="1" applyAlignment="1">
      <alignment horizontal="left" indent="3"/>
    </xf>
    <xf numFmtId="0" fontId="19" fillId="0" borderId="4" xfId="0" applyFont="1" applyBorder="1" applyAlignment="1">
      <alignment horizontal="left" indent="5"/>
    </xf>
    <xf numFmtId="0" fontId="27" fillId="8" borderId="7" xfId="0" applyFont="1" applyFill="1" applyBorder="1"/>
    <xf numFmtId="164" fontId="27" fillId="8" borderId="7" xfId="0" applyNumberFormat="1" applyFont="1" applyFill="1" applyBorder="1"/>
    <xf numFmtId="9" fontId="27" fillId="8" borderId="7" xfId="1" applyFont="1" applyFill="1" applyBorder="1"/>
    <xf numFmtId="0" fontId="19" fillId="0" borderId="0" xfId="0" applyFont="1" applyAlignment="1">
      <alignment horizontal="left" indent="2"/>
    </xf>
    <xf numFmtId="0" fontId="27" fillId="0" borderId="1" xfId="0" applyFont="1" applyBorder="1" applyAlignment="1">
      <alignment horizontal="left" indent="1"/>
    </xf>
    <xf numFmtId="4" fontId="19" fillId="0" borderId="0" xfId="0" applyNumberFormat="1" applyFont="1"/>
    <xf numFmtId="0" fontId="27" fillId="0" borderId="6" xfId="0" applyFont="1" applyBorder="1"/>
    <xf numFmtId="0" fontId="19" fillId="0" borderId="6" xfId="0" applyFont="1" applyBorder="1" applyAlignment="1">
      <alignment horizontal="left" indent="2"/>
    </xf>
    <xf numFmtId="0" fontId="27" fillId="5" borderId="4" xfId="0" applyFont="1" applyFill="1" applyBorder="1" applyAlignment="1">
      <alignment horizontal="left" indent="1"/>
    </xf>
    <xf numFmtId="3" fontId="27" fillId="5" borderId="4" xfId="0" applyNumberFormat="1" applyFont="1" applyFill="1" applyBorder="1" applyAlignment="1">
      <alignment horizontal="right"/>
    </xf>
    <xf numFmtId="9" fontId="27" fillId="5" borderId="4" xfId="1" applyFont="1" applyFill="1" applyBorder="1" applyAlignment="1">
      <alignment horizontal="right"/>
    </xf>
    <xf numFmtId="0" fontId="19" fillId="0" borderId="4" xfId="0" applyFont="1" applyBorder="1" applyAlignment="1">
      <alignment horizontal="left" indent="2"/>
    </xf>
    <xf numFmtId="3" fontId="19" fillId="0" borderId="11" xfId="0" applyNumberFormat="1" applyFont="1" applyBorder="1" applyAlignment="1">
      <alignment horizontal="right"/>
    </xf>
    <xf numFmtId="9" fontId="19" fillId="0" borderId="11" xfId="1" applyFont="1" applyBorder="1" applyAlignment="1">
      <alignment horizontal="right"/>
    </xf>
    <xf numFmtId="3" fontId="27" fillId="8" borderId="7" xfId="0" applyNumberFormat="1" applyFont="1" applyFill="1" applyBorder="1" applyAlignment="1">
      <alignment horizontal="right"/>
    </xf>
    <xf numFmtId="9" fontId="27" fillId="8" borderId="7" xfId="1" applyFont="1" applyFill="1" applyBorder="1" applyAlignment="1">
      <alignment horizontal="right"/>
    </xf>
    <xf numFmtId="164" fontId="19" fillId="0" borderId="0" xfId="0" applyNumberFormat="1" applyFont="1"/>
    <xf numFmtId="0" fontId="28" fillId="0" borderId="0" xfId="0" applyFont="1" applyAlignment="1">
      <alignment horizontal="left"/>
    </xf>
    <xf numFmtId="44" fontId="27" fillId="5" borderId="4" xfId="2" applyFont="1" applyFill="1" applyBorder="1" applyAlignment="1">
      <alignment horizontal="left" indent="1"/>
    </xf>
    <xf numFmtId="3" fontId="27" fillId="5" borderId="4" xfId="2" applyNumberFormat="1" applyFont="1" applyFill="1" applyBorder="1" applyAlignment="1">
      <alignment horizontal="right"/>
    </xf>
    <xf numFmtId="44" fontId="19" fillId="0" borderId="4" xfId="2" applyFont="1" applyBorder="1" applyAlignment="1">
      <alignment horizontal="left" vertical="center"/>
    </xf>
    <xf numFmtId="44" fontId="27" fillId="8" borderId="7" xfId="0" applyNumberFormat="1" applyFont="1" applyFill="1" applyBorder="1"/>
    <xf numFmtId="44" fontId="19" fillId="0" borderId="0" xfId="2" applyFont="1" applyFill="1" applyBorder="1" applyAlignment="1">
      <alignment horizontal="left" vertical="center"/>
    </xf>
    <xf numFmtId="0" fontId="18" fillId="2" borderId="0" xfId="0" applyFont="1" applyFill="1"/>
    <xf numFmtId="0" fontId="17" fillId="2" borderId="0" xfId="0" applyFont="1" applyFill="1"/>
    <xf numFmtId="3" fontId="29" fillId="0" borderId="0" xfId="0" applyNumberFormat="1" applyFont="1"/>
    <xf numFmtId="0" fontId="30" fillId="0" borderId="0" xfId="0" applyFont="1"/>
    <xf numFmtId="0" fontId="31" fillId="0" borderId="0" xfId="0" applyFont="1" applyAlignment="1">
      <alignment vertical="top" wrapText="1"/>
    </xf>
    <xf numFmtId="0" fontId="32" fillId="0" borderId="0" xfId="0" applyFont="1"/>
    <xf numFmtId="0" fontId="27" fillId="9" borderId="4" xfId="0" applyFont="1" applyFill="1" applyBorder="1" applyAlignment="1">
      <alignment horizontal="left" indent="1"/>
    </xf>
    <xf numFmtId="10" fontId="27" fillId="9" borderId="4" xfId="1" applyNumberFormat="1" applyFont="1" applyFill="1" applyBorder="1"/>
    <xf numFmtId="0" fontId="26" fillId="9" borderId="4" xfId="0" applyFont="1" applyFill="1" applyBorder="1" applyAlignment="1">
      <alignment horizontal="left" indent="1"/>
    </xf>
    <xf numFmtId="0" fontId="27" fillId="6" borderId="0" xfId="0" applyFont="1" applyFill="1"/>
    <xf numFmtId="3" fontId="27" fillId="6" borderId="0" xfId="0" applyNumberFormat="1" applyFont="1" applyFill="1"/>
    <xf numFmtId="9" fontId="27" fillId="6" borderId="0" xfId="1" applyFont="1" applyFill="1"/>
    <xf numFmtId="0" fontId="31" fillId="0" borderId="0" xfId="0" applyFont="1" applyAlignment="1">
      <alignment horizontal="left" indent="2"/>
    </xf>
    <xf numFmtId="0" fontId="31" fillId="0" borderId="0" xfId="0" applyFont="1" applyAlignment="1">
      <alignment horizontal="left" vertical="top" wrapText="1" indent="2"/>
    </xf>
    <xf numFmtId="164" fontId="31" fillId="0" borderId="0" xfId="0" applyNumberFormat="1" applyFont="1" applyAlignment="1">
      <alignment vertical="top" wrapText="1"/>
    </xf>
    <xf numFmtId="3" fontId="31" fillId="0" borderId="0" xfId="0" applyNumberFormat="1" applyFont="1" applyAlignment="1">
      <alignment horizontal="left" vertical="top" wrapText="1" indent="2"/>
    </xf>
    <xf numFmtId="164" fontId="17" fillId="0" borderId="0" xfId="0" applyNumberFormat="1" applyFont="1"/>
    <xf numFmtId="0" fontId="27" fillId="0" borderId="4" xfId="0" applyFont="1" applyBorder="1" applyAlignment="1">
      <alignment horizontal="left" indent="1"/>
    </xf>
    <xf numFmtId="0" fontId="27" fillId="0" borderId="4" xfId="1" applyNumberFormat="1" applyFont="1" applyFill="1" applyBorder="1" applyAlignment="1">
      <alignment horizontal="center"/>
    </xf>
    <xf numFmtId="3" fontId="27" fillId="0" borderId="4" xfId="0" applyNumberFormat="1" applyFont="1" applyBorder="1"/>
    <xf numFmtId="4" fontId="27" fillId="0" borderId="4" xfId="0" applyNumberFormat="1" applyFont="1" applyBorder="1"/>
    <xf numFmtId="165" fontId="27" fillId="0" borderId="4" xfId="0" applyNumberFormat="1" applyFont="1" applyBorder="1"/>
    <xf numFmtId="0" fontId="26" fillId="0" borderId="4" xfId="0" applyFont="1" applyBorder="1" applyAlignment="1">
      <alignment horizontal="left" indent="1"/>
    </xf>
    <xf numFmtId="164" fontId="27" fillId="6" borderId="0" xfId="0" applyNumberFormat="1" applyFont="1" applyFill="1"/>
    <xf numFmtId="4" fontId="27" fillId="6" borderId="0" xfId="0" applyNumberFormat="1" applyFont="1" applyFill="1"/>
    <xf numFmtId="166" fontId="27" fillId="6" borderId="0" xfId="0" applyNumberFormat="1" applyFont="1" applyFill="1"/>
    <xf numFmtId="0" fontId="34" fillId="0" borderId="1" xfId="0" applyFont="1" applyBorder="1" applyAlignment="1">
      <alignment horizontal="left" indent="1"/>
    </xf>
    <xf numFmtId="0" fontId="36" fillId="0" borderId="1" xfId="0" applyFont="1" applyBorder="1" applyAlignment="1">
      <alignment horizontal="left" indent="1"/>
    </xf>
    <xf numFmtId="0" fontId="19" fillId="0" borderId="4" xfId="0" applyFont="1" applyBorder="1" applyAlignment="1">
      <alignment horizontal="left" vertical="center" indent="5"/>
    </xf>
    <xf numFmtId="167" fontId="37" fillId="0" borderId="0" xfId="0" applyNumberFormat="1" applyFont="1" applyAlignment="1">
      <alignment horizontal="left"/>
    </xf>
    <xf numFmtId="164" fontId="27" fillId="7" borderId="4" xfId="0" applyNumberFormat="1" applyFont="1" applyFill="1" applyBorder="1"/>
    <xf numFmtId="9" fontId="19" fillId="0" borderId="4" xfId="1" applyFont="1" applyBorder="1"/>
    <xf numFmtId="9" fontId="27" fillId="7" borderId="4" xfId="0" applyNumberFormat="1" applyFont="1" applyFill="1" applyBorder="1"/>
    <xf numFmtId="9" fontId="27" fillId="7" borderId="4" xfId="1" applyFont="1" applyFill="1" applyBorder="1"/>
    <xf numFmtId="4" fontId="19" fillId="7" borderId="6" xfId="0" applyNumberFormat="1" applyFont="1" applyFill="1" applyBorder="1" applyAlignment="1">
      <alignment horizontal="center"/>
    </xf>
    <xf numFmtId="164" fontId="22" fillId="0" borderId="6" xfId="2" applyNumberFormat="1" applyFont="1" applyBorder="1"/>
    <xf numFmtId="9" fontId="22" fillId="0" borderId="6" xfId="1" applyFont="1" applyBorder="1"/>
    <xf numFmtId="164" fontId="27" fillId="0" borderId="6" xfId="2" applyNumberFormat="1" applyFont="1" applyBorder="1"/>
    <xf numFmtId="9" fontId="27" fillId="0" borderId="6" xfId="1" applyFont="1" applyBorder="1"/>
    <xf numFmtId="44" fontId="27" fillId="0" borderId="6" xfId="2" applyFont="1" applyBorder="1"/>
    <xf numFmtId="9" fontId="27" fillId="7" borderId="4" xfId="1" applyFont="1" applyFill="1" applyBorder="1" applyAlignment="1">
      <alignment horizontal="right"/>
    </xf>
    <xf numFmtId="9" fontId="19" fillId="0" borderId="4" xfId="1" applyFont="1" applyBorder="1" applyAlignment="1">
      <alignment horizontal="right" vertical="center"/>
    </xf>
    <xf numFmtId="0" fontId="15" fillId="0" borderId="25" xfId="4" applyFont="1" applyBorder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6" fillId="0" borderId="23" xfId="4" applyFont="1" applyBorder="1" applyAlignment="1">
      <alignment horizontal="center" vertical="center" wrapText="1"/>
    </xf>
    <xf numFmtId="0" fontId="16" fillId="0" borderId="26" xfId="4" applyFont="1" applyBorder="1" applyAlignment="1">
      <alignment horizontal="center" vertical="center" wrapText="1"/>
    </xf>
    <xf numFmtId="44" fontId="19" fillId="0" borderId="4" xfId="0" applyNumberFormat="1" applyFont="1" applyBorder="1"/>
    <xf numFmtId="44" fontId="27" fillId="7" borderId="4" xfId="0" applyNumberFormat="1" applyFont="1" applyFill="1" applyBorder="1"/>
    <xf numFmtId="168" fontId="19" fillId="0" borderId="4" xfId="0" applyNumberFormat="1" applyFont="1" applyBorder="1"/>
    <xf numFmtId="168" fontId="27" fillId="7" borderId="4" xfId="0" applyNumberFormat="1" applyFont="1" applyFill="1" applyBorder="1"/>
    <xf numFmtId="168" fontId="27" fillId="8" borderId="7" xfId="0" applyNumberFormat="1" applyFont="1" applyFill="1" applyBorder="1"/>
    <xf numFmtId="169" fontId="27" fillId="7" borderId="4" xfId="0" applyNumberFormat="1" applyFont="1" applyFill="1" applyBorder="1"/>
    <xf numFmtId="169" fontId="19" fillId="0" borderId="4" xfId="0" applyNumberFormat="1" applyFont="1" applyBorder="1"/>
    <xf numFmtId="169" fontId="27" fillId="8" borderId="7" xfId="0" applyNumberFormat="1" applyFont="1" applyFill="1" applyBorder="1"/>
    <xf numFmtId="169" fontId="27" fillId="0" borderId="4" xfId="0" applyNumberFormat="1" applyFont="1" applyBorder="1"/>
    <xf numFmtId="169" fontId="22" fillId="0" borderId="4" xfId="0" applyNumberFormat="1" applyFont="1" applyBorder="1"/>
    <xf numFmtId="168" fontId="27" fillId="0" borderId="4" xfId="2" applyNumberFormat="1" applyFont="1" applyBorder="1"/>
    <xf numFmtId="168" fontId="27" fillId="6" borderId="0" xfId="0" applyNumberFormat="1" applyFont="1" applyFill="1"/>
    <xf numFmtId="168" fontId="27" fillId="9" borderId="4" xfId="0" applyNumberFormat="1" applyFont="1" applyFill="1" applyBorder="1"/>
    <xf numFmtId="170" fontId="27" fillId="9" borderId="4" xfId="0" applyNumberFormat="1" applyFont="1" applyFill="1" applyBorder="1"/>
    <xf numFmtId="170" fontId="27" fillId="6" borderId="0" xfId="0" applyNumberFormat="1" applyFont="1" applyFill="1"/>
    <xf numFmtId="0" fontId="12" fillId="0" borderId="0" xfId="0" applyFont="1"/>
    <xf numFmtId="0" fontId="41" fillId="0" borderId="0" xfId="0" applyFont="1" applyAlignment="1">
      <alignment vertical="top" wrapText="1"/>
    </xf>
    <xf numFmtId="164" fontId="41" fillId="0" borderId="0" xfId="0" applyNumberFormat="1" applyFont="1" applyAlignment="1">
      <alignment vertical="top" wrapText="1"/>
    </xf>
    <xf numFmtId="170" fontId="31" fillId="0" borderId="0" xfId="0" applyNumberFormat="1" applyFont="1" applyAlignment="1">
      <alignment vertical="top" wrapText="1"/>
    </xf>
    <xf numFmtId="3" fontId="0" fillId="0" borderId="0" xfId="0" applyNumberFormat="1"/>
    <xf numFmtId="3" fontId="41" fillId="0" borderId="0" xfId="0" applyNumberFormat="1" applyFont="1" applyAlignment="1">
      <alignment vertical="top" wrapText="1"/>
    </xf>
    <xf numFmtId="4" fontId="31" fillId="0" borderId="0" xfId="0" applyNumberFormat="1" applyFont="1" applyAlignment="1">
      <alignment vertical="top" wrapText="1"/>
    </xf>
    <xf numFmtId="4" fontId="41" fillId="0" borderId="0" xfId="0" applyNumberFormat="1" applyFont="1" applyAlignment="1">
      <alignment vertical="top" wrapText="1"/>
    </xf>
    <xf numFmtId="3" fontId="42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0" applyNumberFormat="1"/>
    <xf numFmtId="171" fontId="27" fillId="7" borderId="4" xfId="0" applyNumberFormat="1" applyFont="1" applyFill="1" applyBorder="1" applyAlignment="1">
      <alignment horizontal="right"/>
    </xf>
    <xf numFmtId="171" fontId="19" fillId="0" borderId="4" xfId="2" applyNumberFormat="1" applyFont="1" applyBorder="1" applyAlignment="1">
      <alignment horizontal="right" vertical="center"/>
    </xf>
    <xf numFmtId="171" fontId="19" fillId="0" borderId="4" xfId="2" applyNumberFormat="1" applyFont="1" applyBorder="1" applyAlignment="1">
      <alignment horizontal="center" vertical="center"/>
    </xf>
    <xf numFmtId="171" fontId="27" fillId="7" borderId="4" xfId="0" applyNumberFormat="1" applyFont="1" applyFill="1" applyBorder="1" applyAlignment="1">
      <alignment horizontal="center"/>
    </xf>
    <xf numFmtId="171" fontId="27" fillId="8" borderId="7" xfId="0" applyNumberFormat="1" applyFont="1" applyFill="1" applyBorder="1"/>
    <xf numFmtId="2" fontId="31" fillId="0" borderId="0" xfId="0" applyNumberFormat="1" applyFont="1" applyAlignment="1">
      <alignment horizontal="left" vertical="top" wrapText="1"/>
    </xf>
    <xf numFmtId="0" fontId="15" fillId="0" borderId="18" xfId="4" applyFont="1" applyBorder="1" applyAlignment="1">
      <alignment horizontal="center" vertical="center" wrapText="1"/>
    </xf>
    <xf numFmtId="0" fontId="15" fillId="0" borderId="21" xfId="4" applyFont="1" applyBorder="1" applyAlignment="1">
      <alignment horizontal="center" vertical="center" wrapText="1"/>
    </xf>
    <xf numFmtId="0" fontId="15" fillId="0" borderId="24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6" fillId="7" borderId="9" xfId="0" applyFont="1" applyFill="1" applyBorder="1" applyAlignment="1">
      <alignment horizontal="right" vertical="center" wrapText="1"/>
    </xf>
    <xf numFmtId="0" fontId="6" fillId="7" borderId="0" xfId="0" applyFont="1" applyFill="1" applyAlignment="1">
      <alignment horizontal="right" vertical="center" wrapText="1"/>
    </xf>
    <xf numFmtId="0" fontId="6" fillId="7" borderId="8" xfId="0" applyFont="1" applyFill="1" applyBorder="1" applyAlignment="1">
      <alignment horizontal="right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4" borderId="12" xfId="0" applyFont="1" applyFill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4</xdr:col>
      <xdr:colOff>317290</xdr:colOff>
      <xdr:row>2</xdr:row>
      <xdr:rowOff>73010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DDF6DA5-BAA9-4EAB-9285-A46F641D4B83}"/>
            </a:ext>
          </a:extLst>
        </xdr:cNvPr>
        <xdr:cNvGrpSpPr/>
      </xdr:nvGrpSpPr>
      <xdr:grpSpPr>
        <a:xfrm>
          <a:off x="209550" y="133350"/>
          <a:ext cx="193654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95B8114-3014-2A4F-8F28-144B0AB0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9AD05DC-35D5-37AC-E131-534F60E8F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04800" y="198755"/>
          <a:ext cx="2121436" cy="40156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12" customWidth="1"/>
    <col min="2" max="2" width="3.42578125" style="12" customWidth="1"/>
    <col min="3" max="3" width="29.42578125" style="12" customWidth="1"/>
    <col min="4" max="4" width="22.5703125" style="12" customWidth="1"/>
    <col min="5" max="5" width="77.140625" style="12" customWidth="1"/>
    <col min="6" max="6" width="3.42578125" style="12" customWidth="1"/>
    <col min="7" max="7" width="3.140625" style="12" customWidth="1"/>
    <col min="8" max="13" width="0" hidden="1" customWidth="1"/>
    <col min="14" max="16384" width="8" hidden="1"/>
  </cols>
  <sheetData>
    <row r="1" spans="1:7" s="12" customFormat="1" ht="14.1" customHeight="1" x14ac:dyDescent="0.25">
      <c r="A1" s="11"/>
      <c r="B1" s="11"/>
      <c r="C1" s="11"/>
      <c r="D1" s="11"/>
      <c r="E1" s="11"/>
      <c r="F1" s="11"/>
      <c r="G1" s="11"/>
    </row>
    <row r="2" spans="1:7" s="12" customFormat="1" ht="14.1" customHeight="1" x14ac:dyDescent="0.25">
      <c r="A2" s="11"/>
      <c r="B2" s="11"/>
      <c r="C2" s="11"/>
      <c r="D2" s="11"/>
      <c r="E2" s="11"/>
      <c r="F2" s="11"/>
      <c r="G2" s="11"/>
    </row>
    <row r="3" spans="1:7" s="12" customFormat="1" ht="14.1" customHeight="1" x14ac:dyDescent="0.25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 x14ac:dyDescent="0.25">
      <c r="A4" s="13"/>
      <c r="B4" s="13"/>
      <c r="C4" s="13"/>
      <c r="D4" s="13"/>
      <c r="E4" s="13"/>
      <c r="F4" s="13"/>
      <c r="G4" s="13"/>
    </row>
    <row r="5" spans="1:7" s="12" customFormat="1" ht="14.1" customHeight="1" x14ac:dyDescent="0.25"/>
    <row r="6" spans="1:7" s="12" customFormat="1" ht="18" customHeight="1" x14ac:dyDescent="0.25">
      <c r="B6" s="14" t="s">
        <v>0</v>
      </c>
      <c r="C6" s="15"/>
      <c r="D6" s="15"/>
      <c r="E6" s="15"/>
      <c r="F6" s="15"/>
    </row>
    <row r="7" spans="1:7" s="12" customFormat="1" ht="14.1" customHeight="1" x14ac:dyDescent="0.25">
      <c r="B7" s="16"/>
      <c r="C7" s="16"/>
      <c r="D7" s="16"/>
      <c r="E7" s="16"/>
      <c r="F7" s="16"/>
    </row>
    <row r="8" spans="1:7" s="12" customFormat="1" ht="5.0999999999999996" customHeight="1" x14ac:dyDescent="0.25">
      <c r="B8" s="16"/>
      <c r="C8" s="17"/>
      <c r="D8" s="17"/>
      <c r="E8" s="17"/>
      <c r="F8" s="18"/>
    </row>
    <row r="9" spans="1:7" s="12" customFormat="1" ht="14.1" customHeight="1" x14ac:dyDescent="0.25">
      <c r="B9" s="16"/>
      <c r="C9" s="19" t="s">
        <v>1</v>
      </c>
      <c r="D9" s="20" t="s">
        <v>2</v>
      </c>
      <c r="E9" s="20" t="s">
        <v>3</v>
      </c>
      <c r="F9" s="16"/>
    </row>
    <row r="10" spans="1:7" s="12" customFormat="1" ht="5.0999999999999996" customHeight="1" x14ac:dyDescent="0.25">
      <c r="B10" s="16"/>
      <c r="C10" s="17"/>
      <c r="D10" s="17"/>
      <c r="E10" s="17"/>
      <c r="F10" s="16"/>
    </row>
    <row r="11" spans="1:7" s="12" customFormat="1" ht="14.1" customHeight="1" x14ac:dyDescent="0.25">
      <c r="B11" s="16"/>
      <c r="C11" s="140" t="s">
        <v>4</v>
      </c>
      <c r="D11" s="21" t="s">
        <v>5</v>
      </c>
      <c r="E11" s="105" t="s">
        <v>6</v>
      </c>
      <c r="F11" s="16"/>
    </row>
    <row r="12" spans="1:7" s="12" customFormat="1" ht="27" x14ac:dyDescent="0.25">
      <c r="B12" s="16"/>
      <c r="C12" s="141"/>
      <c r="D12" s="22" t="s">
        <v>7</v>
      </c>
      <c r="E12" s="106" t="s">
        <v>8</v>
      </c>
      <c r="F12" s="16"/>
    </row>
    <row r="13" spans="1:7" s="12" customFormat="1" ht="14.1" customHeight="1" x14ac:dyDescent="0.25">
      <c r="B13" s="16"/>
      <c r="C13" s="141"/>
      <c r="D13" s="22" t="s">
        <v>9</v>
      </c>
      <c r="E13" s="106" t="s">
        <v>10</v>
      </c>
      <c r="F13" s="16"/>
    </row>
    <row r="14" spans="1:7" s="12" customFormat="1" ht="27" x14ac:dyDescent="0.25">
      <c r="B14" s="16"/>
      <c r="C14" s="141"/>
      <c r="D14" s="22" t="s">
        <v>11</v>
      </c>
      <c r="E14" s="106" t="s">
        <v>12</v>
      </c>
      <c r="F14" s="16"/>
    </row>
    <row r="15" spans="1:7" s="12" customFormat="1" ht="27" x14ac:dyDescent="0.25">
      <c r="B15" s="16"/>
      <c r="C15" s="141"/>
      <c r="D15" s="22" t="s">
        <v>13</v>
      </c>
      <c r="E15" s="106" t="s">
        <v>14</v>
      </c>
      <c r="F15" s="16"/>
    </row>
    <row r="16" spans="1:7" s="12" customFormat="1" ht="14.1" customHeight="1" x14ac:dyDescent="0.25">
      <c r="B16" s="16"/>
      <c r="C16" s="142"/>
      <c r="D16" s="104" t="s">
        <v>15</v>
      </c>
      <c r="E16" s="107" t="s">
        <v>16</v>
      </c>
      <c r="F16" s="16"/>
    </row>
    <row r="17" spans="2:6" s="12" customFormat="1" ht="14.1" customHeight="1" x14ac:dyDescent="0.25">
      <c r="B17" s="16"/>
      <c r="C17" s="140" t="s">
        <v>17</v>
      </c>
      <c r="D17" s="21" t="s">
        <v>18</v>
      </c>
      <c r="E17" s="105" t="s">
        <v>19</v>
      </c>
      <c r="F17" s="16"/>
    </row>
    <row r="18" spans="2:6" s="12" customFormat="1" ht="14.1" customHeight="1" x14ac:dyDescent="0.25">
      <c r="B18" s="16"/>
      <c r="C18" s="141"/>
      <c r="D18" s="22" t="s">
        <v>20</v>
      </c>
      <c r="E18" s="106" t="s">
        <v>19</v>
      </c>
      <c r="F18" s="16"/>
    </row>
    <row r="19" spans="2:6" s="12" customFormat="1" ht="14.1" customHeight="1" x14ac:dyDescent="0.25">
      <c r="B19" s="16"/>
      <c r="C19" s="142"/>
      <c r="D19" s="104" t="s">
        <v>21</v>
      </c>
      <c r="E19" s="107" t="s">
        <v>19</v>
      </c>
      <c r="F19" s="16"/>
    </row>
    <row r="20" spans="2:6" s="12" customFormat="1" ht="14.1" customHeight="1" x14ac:dyDescent="0.25">
      <c r="B20" s="16"/>
      <c r="C20" s="140" t="s">
        <v>22</v>
      </c>
      <c r="D20" s="21" t="s">
        <v>23</v>
      </c>
      <c r="E20" s="105" t="s">
        <v>24</v>
      </c>
      <c r="F20" s="16"/>
    </row>
    <row r="21" spans="2:6" s="12" customFormat="1" ht="14.1" customHeight="1" x14ac:dyDescent="0.25">
      <c r="B21" s="16"/>
      <c r="C21" s="141"/>
      <c r="D21" s="22" t="s">
        <v>25</v>
      </c>
      <c r="E21" s="106" t="s">
        <v>26</v>
      </c>
      <c r="F21" s="16"/>
    </row>
    <row r="22" spans="2:6" s="12" customFormat="1" ht="14.1" customHeight="1" x14ac:dyDescent="0.25">
      <c r="B22" s="16"/>
      <c r="C22" s="141"/>
      <c r="D22" s="22" t="s">
        <v>27</v>
      </c>
      <c r="E22" s="106" t="s">
        <v>28</v>
      </c>
      <c r="F22" s="16"/>
    </row>
    <row r="23" spans="2:6" s="12" customFormat="1" ht="14.1" customHeight="1" x14ac:dyDescent="0.25">
      <c r="B23" s="16"/>
      <c r="C23" s="141"/>
      <c r="D23" s="22" t="s">
        <v>29</v>
      </c>
      <c r="E23" s="106" t="s">
        <v>30</v>
      </c>
      <c r="F23" s="16"/>
    </row>
    <row r="24" spans="2:6" s="12" customFormat="1" ht="14.1" customHeight="1" x14ac:dyDescent="0.25">
      <c r="B24" s="16"/>
      <c r="C24" s="141"/>
      <c r="D24" s="22" t="s">
        <v>31</v>
      </c>
      <c r="E24" s="106" t="s">
        <v>32</v>
      </c>
      <c r="F24" s="16"/>
    </row>
    <row r="25" spans="2:6" s="12" customFormat="1" ht="14.1" customHeight="1" x14ac:dyDescent="0.25">
      <c r="B25" s="16"/>
      <c r="C25" s="141"/>
      <c r="D25" s="22" t="s">
        <v>33</v>
      </c>
      <c r="E25" s="106" t="s">
        <v>34</v>
      </c>
      <c r="F25" s="16"/>
    </row>
    <row r="26" spans="2:6" s="12" customFormat="1" ht="14.1" customHeight="1" x14ac:dyDescent="0.25">
      <c r="B26" s="16"/>
      <c r="C26" s="141"/>
      <c r="D26" s="22" t="s">
        <v>35</v>
      </c>
      <c r="E26" s="106" t="s">
        <v>36</v>
      </c>
      <c r="F26" s="16"/>
    </row>
    <row r="27" spans="2:6" s="12" customFormat="1" ht="14.1" customHeight="1" x14ac:dyDescent="0.25">
      <c r="B27" s="16"/>
      <c r="C27" s="141"/>
      <c r="D27" s="22" t="s">
        <v>37</v>
      </c>
      <c r="E27" s="106" t="s">
        <v>38</v>
      </c>
      <c r="F27" s="16"/>
    </row>
    <row r="28" spans="2:6" s="12" customFormat="1" ht="14.1" customHeight="1" x14ac:dyDescent="0.25">
      <c r="B28" s="16"/>
      <c r="C28" s="142"/>
      <c r="D28" s="104" t="s">
        <v>39</v>
      </c>
      <c r="E28" s="107" t="s">
        <v>40</v>
      </c>
      <c r="F28" s="16"/>
    </row>
    <row r="29" spans="2:6" s="12" customFormat="1" ht="14.1" customHeight="1" x14ac:dyDescent="0.25">
      <c r="B29" s="16"/>
      <c r="C29" s="140" t="s">
        <v>41</v>
      </c>
      <c r="D29" s="21" t="s">
        <v>42</v>
      </c>
      <c r="E29" s="105" t="s">
        <v>43</v>
      </c>
      <c r="F29" s="16"/>
    </row>
    <row r="30" spans="2:6" s="12" customFormat="1" ht="14.1" customHeight="1" x14ac:dyDescent="0.25">
      <c r="B30" s="16"/>
      <c r="C30" s="141"/>
      <c r="D30" s="22" t="s">
        <v>44</v>
      </c>
      <c r="E30" s="106" t="s">
        <v>45</v>
      </c>
      <c r="F30" s="16"/>
    </row>
    <row r="31" spans="2:6" s="12" customFormat="1" ht="14.1" customHeight="1" x14ac:dyDescent="0.25">
      <c r="B31" s="16"/>
      <c r="C31" s="141"/>
      <c r="D31" s="22" t="s">
        <v>46</v>
      </c>
      <c r="E31" s="106" t="s">
        <v>47</v>
      </c>
      <c r="F31" s="16"/>
    </row>
    <row r="32" spans="2:6" s="12" customFormat="1" ht="14.1" customHeight="1" x14ac:dyDescent="0.25">
      <c r="B32" s="16"/>
      <c r="C32" s="141"/>
      <c r="D32" s="22" t="s">
        <v>48</v>
      </c>
      <c r="E32" s="106" t="s">
        <v>49</v>
      </c>
      <c r="F32" s="16"/>
    </row>
    <row r="33" spans="2:6" s="12" customFormat="1" ht="14.1" customHeight="1" x14ac:dyDescent="0.25">
      <c r="B33" s="16"/>
      <c r="C33" s="142"/>
      <c r="D33" s="104" t="s">
        <v>50</v>
      </c>
      <c r="E33" s="107" t="s">
        <v>51</v>
      </c>
      <c r="F33" s="16"/>
    </row>
    <row r="34" spans="2:6" s="12" customFormat="1" ht="14.1" customHeight="1" x14ac:dyDescent="0.25">
      <c r="B34" s="16"/>
      <c r="C34" s="140" t="s">
        <v>52</v>
      </c>
      <c r="D34" s="21" t="s">
        <v>53</v>
      </c>
      <c r="E34" s="105" t="s">
        <v>54</v>
      </c>
      <c r="F34" s="16"/>
    </row>
    <row r="35" spans="2:6" s="12" customFormat="1" ht="14.1" customHeight="1" x14ac:dyDescent="0.25">
      <c r="B35" s="16"/>
      <c r="C35" s="141"/>
      <c r="D35" s="22" t="s">
        <v>55</v>
      </c>
      <c r="E35" s="106" t="s">
        <v>56</v>
      </c>
      <c r="F35" s="16"/>
    </row>
    <row r="36" spans="2:6" s="12" customFormat="1" ht="14.1" customHeight="1" x14ac:dyDescent="0.25">
      <c r="B36" s="16"/>
      <c r="C36" s="141"/>
      <c r="D36" s="22" t="s">
        <v>57</v>
      </c>
      <c r="E36" s="106" t="s">
        <v>58</v>
      </c>
      <c r="F36" s="16"/>
    </row>
    <row r="37" spans="2:6" s="12" customFormat="1" ht="14.1" customHeight="1" x14ac:dyDescent="0.25">
      <c r="B37" s="16"/>
      <c r="C37" s="141"/>
      <c r="D37" s="22" t="s">
        <v>59</v>
      </c>
      <c r="E37" s="106" t="s">
        <v>60</v>
      </c>
      <c r="F37" s="16"/>
    </row>
    <row r="38" spans="2:6" s="12" customFormat="1" ht="14.1" customHeight="1" x14ac:dyDescent="0.25">
      <c r="B38" s="16"/>
      <c r="C38" s="141"/>
      <c r="D38" s="22" t="s">
        <v>61</v>
      </c>
      <c r="E38" s="106" t="s">
        <v>62</v>
      </c>
      <c r="F38" s="16"/>
    </row>
    <row r="39" spans="2:6" s="12" customFormat="1" ht="14.1" customHeight="1" x14ac:dyDescent="0.25">
      <c r="B39" s="16"/>
      <c r="C39" s="141"/>
      <c r="D39" s="22" t="s">
        <v>63</v>
      </c>
      <c r="E39" s="106" t="s">
        <v>64</v>
      </c>
      <c r="F39" s="16"/>
    </row>
    <row r="40" spans="2:6" s="12" customFormat="1" ht="14.1" customHeight="1" x14ac:dyDescent="0.25">
      <c r="B40" s="16"/>
      <c r="C40" s="141"/>
      <c r="D40" s="22" t="s">
        <v>65</v>
      </c>
      <c r="E40" s="106" t="s">
        <v>66</v>
      </c>
      <c r="F40" s="16"/>
    </row>
    <row r="41" spans="2:6" s="12" customFormat="1" ht="14.1" customHeight="1" x14ac:dyDescent="0.25">
      <c r="B41" s="16"/>
      <c r="C41" s="141"/>
      <c r="D41" s="22" t="s">
        <v>67</v>
      </c>
      <c r="E41" s="106" t="s">
        <v>68</v>
      </c>
      <c r="F41" s="16"/>
    </row>
    <row r="42" spans="2:6" s="12" customFormat="1" ht="14.1" customHeight="1" x14ac:dyDescent="0.25">
      <c r="B42" s="16"/>
      <c r="C42" s="141"/>
      <c r="D42" s="22" t="s">
        <v>69</v>
      </c>
      <c r="E42" s="106" t="s">
        <v>70</v>
      </c>
      <c r="F42" s="16"/>
    </row>
    <row r="43" spans="2:6" s="12" customFormat="1" ht="14.1" customHeight="1" x14ac:dyDescent="0.25">
      <c r="B43" s="16"/>
      <c r="C43" s="141"/>
      <c r="D43" s="22" t="s">
        <v>71</v>
      </c>
      <c r="E43" s="106" t="s">
        <v>72</v>
      </c>
      <c r="F43" s="16"/>
    </row>
    <row r="44" spans="2:6" s="12" customFormat="1" ht="14.1" customHeight="1" x14ac:dyDescent="0.25">
      <c r="B44" s="16"/>
      <c r="C44" s="141"/>
      <c r="D44" s="22">
        <v>11</v>
      </c>
      <c r="E44" s="106" t="s">
        <v>73</v>
      </c>
      <c r="F44" s="16"/>
    </row>
    <row r="45" spans="2:6" s="12" customFormat="1" ht="14.1" customHeight="1" x14ac:dyDescent="0.25">
      <c r="B45" s="16"/>
      <c r="C45" s="141"/>
      <c r="D45" s="22">
        <v>12</v>
      </c>
      <c r="E45" s="106" t="s">
        <v>74</v>
      </c>
      <c r="F45" s="16"/>
    </row>
    <row r="46" spans="2:6" s="12" customFormat="1" ht="14.1" customHeight="1" x14ac:dyDescent="0.25">
      <c r="B46" s="16"/>
      <c r="C46" s="141"/>
      <c r="D46" s="22" t="s">
        <v>75</v>
      </c>
      <c r="E46" s="106" t="s">
        <v>76</v>
      </c>
      <c r="F46" s="16"/>
    </row>
    <row r="47" spans="2:6" s="12" customFormat="1" ht="14.1" customHeight="1" x14ac:dyDescent="0.25">
      <c r="B47" s="16"/>
      <c r="C47" s="141"/>
      <c r="D47" s="22">
        <v>14</v>
      </c>
      <c r="E47" s="106" t="s">
        <v>77</v>
      </c>
      <c r="F47" s="16"/>
    </row>
    <row r="48" spans="2:6" s="12" customFormat="1" ht="14.1" customHeight="1" x14ac:dyDescent="0.25">
      <c r="B48" s="16"/>
      <c r="C48" s="142"/>
      <c r="D48" s="104" t="s">
        <v>78</v>
      </c>
      <c r="E48" s="107" t="s">
        <v>78</v>
      </c>
      <c r="F48" s="16"/>
    </row>
    <row r="49" spans="2:6" s="12" customFormat="1" ht="14.1" customHeight="1" x14ac:dyDescent="0.25">
      <c r="B49" s="16"/>
      <c r="C49" s="140" t="s">
        <v>79</v>
      </c>
      <c r="D49" s="21" t="s">
        <v>80</v>
      </c>
      <c r="E49" s="105" t="s">
        <v>81</v>
      </c>
      <c r="F49" s="16"/>
    </row>
    <row r="50" spans="2:6" s="12" customFormat="1" ht="14.1" customHeight="1" x14ac:dyDescent="0.25">
      <c r="B50" s="16"/>
      <c r="C50" s="142"/>
      <c r="D50" s="104" t="s">
        <v>82</v>
      </c>
      <c r="E50" s="107" t="s">
        <v>83</v>
      </c>
      <c r="F50" s="16"/>
    </row>
    <row r="51" spans="2:6" ht="14.1" customHeight="1" x14ac:dyDescent="0.25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548"/>
  <sheetViews>
    <sheetView showGridLines="0" workbookViewId="0">
      <pane ySplit="4" topLeftCell="A5" activePane="bottomLeft" state="frozen"/>
      <selection pane="bottomLeft" activeCell="C17" sqref="C17"/>
    </sheetView>
  </sheetViews>
  <sheetFormatPr defaultColWidth="0" defaultRowHeight="14.1" customHeight="1" x14ac:dyDescent="0.25"/>
  <cols>
    <col min="1" max="1" width="3.140625" style="24" customWidth="1"/>
    <col min="2" max="2" width="3.42578125" style="24" customWidth="1"/>
    <col min="3" max="15" width="10.42578125" style="24" customWidth="1"/>
    <col min="16" max="16" width="3.42578125" style="24" customWidth="1"/>
    <col min="17" max="17" width="3.140625" style="24" customWidth="1"/>
    <col min="18" max="16384" width="9" style="24" hidden="1"/>
  </cols>
  <sheetData>
    <row r="1" spans="1:17" ht="14.1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1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4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5.0999999999999996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4.1" customHeight="1" x14ac:dyDescent="0.25">
      <c r="A5" s="26"/>
      <c r="B5" s="26"/>
      <c r="F5" s="27"/>
    </row>
    <row r="6" spans="1:17" ht="18" customHeight="1" x14ac:dyDescent="0.25">
      <c r="A6" s="26"/>
      <c r="B6" s="28" t="s">
        <v>84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ht="14.1" customHeight="1" x14ac:dyDescent="0.25">
      <c r="A7" s="26"/>
      <c r="B7" s="26"/>
      <c r="F7" s="27"/>
    </row>
    <row r="8" spans="1:17" ht="5.0999999999999996" customHeight="1" x14ac:dyDescent="0.25">
      <c r="A8" s="26"/>
      <c r="B8" s="26"/>
      <c r="F8" s="27"/>
    </row>
    <row r="9" spans="1:17" ht="14.1" customHeight="1" x14ac:dyDescent="0.25">
      <c r="C9" s="33" t="s">
        <v>85</v>
      </c>
      <c r="D9" s="34" t="s">
        <v>86</v>
      </c>
      <c r="E9" s="33" t="s">
        <v>87</v>
      </c>
      <c r="F9" s="34" t="s">
        <v>88</v>
      </c>
      <c r="G9" s="33" t="s">
        <v>89</v>
      </c>
      <c r="H9" s="34" t="s">
        <v>90</v>
      </c>
      <c r="I9" s="33" t="s">
        <v>91</v>
      </c>
      <c r="J9" s="34" t="s">
        <v>92</v>
      </c>
      <c r="K9" s="33" t="s">
        <v>93</v>
      </c>
      <c r="L9" s="34" t="s">
        <v>94</v>
      </c>
      <c r="M9" s="33" t="s">
        <v>95</v>
      </c>
      <c r="N9" s="34" t="s">
        <v>96</v>
      </c>
      <c r="O9" s="33" t="s">
        <v>97</v>
      </c>
    </row>
    <row r="10" spans="1:17" ht="14.1" customHeight="1" x14ac:dyDescent="0.25">
      <c r="C10" t="s">
        <v>9</v>
      </c>
      <c r="D10" t="s">
        <v>98</v>
      </c>
      <c r="E10" t="s">
        <v>31</v>
      </c>
      <c r="F10" t="s">
        <v>20</v>
      </c>
      <c r="G10" s="132">
        <v>312.87198710204001</v>
      </c>
      <c r="H10" t="s">
        <v>44</v>
      </c>
      <c r="I10" t="s">
        <v>44</v>
      </c>
      <c r="J10" s="132">
        <v>4.3880470714276401</v>
      </c>
      <c r="K10" s="132">
        <v>10.9781046036722</v>
      </c>
      <c r="L10" s="132">
        <v>15.3661516750998</v>
      </c>
      <c r="M10" t="s">
        <v>80</v>
      </c>
      <c r="N10" s="132">
        <v>1161418.74</v>
      </c>
      <c r="O10" t="s">
        <v>99</v>
      </c>
    </row>
    <row r="11" spans="1:17" ht="14.1" customHeight="1" x14ac:dyDescent="0.25">
      <c r="C11" t="s">
        <v>5</v>
      </c>
      <c r="D11" t="s">
        <v>53</v>
      </c>
      <c r="E11" t="s">
        <v>25</v>
      </c>
      <c r="F11" t="s">
        <v>20</v>
      </c>
      <c r="G11" s="132">
        <v>560040.03037562699</v>
      </c>
      <c r="H11" t="s">
        <v>44</v>
      </c>
      <c r="I11" t="s">
        <v>44</v>
      </c>
      <c r="J11" s="132">
        <v>2744.1934245747002</v>
      </c>
      <c r="K11" s="132">
        <v>5656.3986914703</v>
      </c>
      <c r="L11" s="132">
        <v>8400.5921160449998</v>
      </c>
      <c r="M11" t="s">
        <v>80</v>
      </c>
      <c r="N11" s="132">
        <v>493866577.60895598</v>
      </c>
      <c r="O11" t="s">
        <v>99</v>
      </c>
    </row>
    <row r="12" spans="1:17" ht="14.1" customHeight="1" x14ac:dyDescent="0.25">
      <c r="C12" t="s">
        <v>13</v>
      </c>
      <c r="D12" t="s">
        <v>61</v>
      </c>
      <c r="E12" t="s">
        <v>29</v>
      </c>
      <c r="F12" t="s">
        <v>20</v>
      </c>
      <c r="G12" s="132">
        <v>7096.2519821025999</v>
      </c>
      <c r="H12" t="s">
        <v>44</v>
      </c>
      <c r="I12" t="s">
        <v>44</v>
      </c>
      <c r="J12" s="132">
        <v>76.977903291173106</v>
      </c>
      <c r="K12" s="132">
        <v>413.37525070288802</v>
      </c>
      <c r="L12" s="132">
        <v>490.35315399406102</v>
      </c>
      <c r="M12" t="s">
        <v>80</v>
      </c>
      <c r="N12" s="132">
        <v>1760223.78104476</v>
      </c>
      <c r="O12" t="s">
        <v>99</v>
      </c>
    </row>
    <row r="13" spans="1:17" ht="14.1" customHeight="1" x14ac:dyDescent="0.25">
      <c r="C13" t="s">
        <v>9</v>
      </c>
      <c r="D13" t="s">
        <v>69</v>
      </c>
      <c r="E13" t="s">
        <v>31</v>
      </c>
      <c r="F13" t="s">
        <v>20</v>
      </c>
      <c r="G13" s="132" t="s">
        <v>100</v>
      </c>
      <c r="H13" t="s">
        <v>46</v>
      </c>
      <c r="I13" t="s">
        <v>46</v>
      </c>
      <c r="J13" s="132">
        <v>6.0324641695499999</v>
      </c>
      <c r="K13" s="132">
        <v>32.394629088899997</v>
      </c>
      <c r="L13" s="132">
        <v>38.42709325845</v>
      </c>
      <c r="M13" t="s">
        <v>80</v>
      </c>
      <c r="N13" s="132">
        <v>9475918.4800000004</v>
      </c>
      <c r="O13" t="s">
        <v>99</v>
      </c>
    </row>
    <row r="14" spans="1:17" ht="14.1" customHeight="1" x14ac:dyDescent="0.25">
      <c r="C14" t="s">
        <v>13</v>
      </c>
      <c r="D14" t="s">
        <v>55</v>
      </c>
      <c r="E14" t="s">
        <v>39</v>
      </c>
      <c r="F14" t="s">
        <v>20</v>
      </c>
      <c r="G14" s="132" t="s">
        <v>100</v>
      </c>
      <c r="H14" t="s">
        <v>46</v>
      </c>
      <c r="I14" t="s">
        <v>46</v>
      </c>
      <c r="J14" s="132">
        <v>27.907272895599998</v>
      </c>
      <c r="K14" s="132">
        <v>149.8634271048</v>
      </c>
      <c r="L14" s="132">
        <v>177.77070000040001</v>
      </c>
      <c r="M14" t="s">
        <v>80</v>
      </c>
      <c r="N14" s="132">
        <v>1000514.88</v>
      </c>
      <c r="O14" t="s">
        <v>99</v>
      </c>
    </row>
    <row r="15" spans="1:17" ht="14.1" customHeight="1" x14ac:dyDescent="0.25">
      <c r="C15" t="s">
        <v>13</v>
      </c>
      <c r="D15" t="s">
        <v>53</v>
      </c>
      <c r="E15" t="s">
        <v>31</v>
      </c>
      <c r="F15" t="s">
        <v>18</v>
      </c>
      <c r="G15" s="132" t="s">
        <v>100</v>
      </c>
      <c r="H15" t="s">
        <v>46</v>
      </c>
      <c r="I15" t="s">
        <v>46</v>
      </c>
      <c r="J15" s="132">
        <v>3.4699551587999999</v>
      </c>
      <c r="K15" s="132">
        <v>7.1714745647999996</v>
      </c>
      <c r="L15" s="132">
        <v>10.6414297236</v>
      </c>
      <c r="M15" t="s">
        <v>80</v>
      </c>
      <c r="N15" s="132">
        <v>1558948.6334051699</v>
      </c>
      <c r="O15" t="s">
        <v>99</v>
      </c>
    </row>
    <row r="16" spans="1:17" ht="14.1" customHeight="1" x14ac:dyDescent="0.25">
      <c r="C16" t="s">
        <v>15</v>
      </c>
      <c r="D16" t="s">
        <v>55</v>
      </c>
      <c r="E16" t="s">
        <v>29</v>
      </c>
      <c r="F16" t="s">
        <v>20</v>
      </c>
      <c r="G16" s="132">
        <v>2516.8264347325198</v>
      </c>
      <c r="H16" t="s">
        <v>44</v>
      </c>
      <c r="I16" t="s">
        <v>44</v>
      </c>
      <c r="J16" s="132">
        <v>35.924279977532002</v>
      </c>
      <c r="K16" s="132">
        <v>89.876087695805495</v>
      </c>
      <c r="L16" s="132">
        <v>125.80036767333701</v>
      </c>
      <c r="M16" t="s">
        <v>80</v>
      </c>
      <c r="N16" s="132">
        <v>2722984.6112977201</v>
      </c>
      <c r="O16" t="s">
        <v>99</v>
      </c>
    </row>
    <row r="17" spans="3:15" ht="14.1" customHeight="1" x14ac:dyDescent="0.25">
      <c r="C17" t="s">
        <v>5</v>
      </c>
      <c r="D17" t="s">
        <v>53</v>
      </c>
      <c r="E17" t="s">
        <v>27</v>
      </c>
      <c r="F17" t="s">
        <v>18</v>
      </c>
      <c r="G17" s="132">
        <v>571196.39300243405</v>
      </c>
      <c r="H17" t="s">
        <v>42</v>
      </c>
      <c r="I17" t="s">
        <v>42</v>
      </c>
      <c r="J17" s="132">
        <v>820.10829474635705</v>
      </c>
      <c r="K17" s="132">
        <v>1464.67551910564</v>
      </c>
      <c r="L17" s="132">
        <v>2284.7838138520001</v>
      </c>
      <c r="M17" t="s">
        <v>80</v>
      </c>
      <c r="N17" s="132">
        <v>788808914.63241196</v>
      </c>
      <c r="O17" t="s">
        <v>99</v>
      </c>
    </row>
    <row r="18" spans="3:15" ht="14.1" customHeight="1" x14ac:dyDescent="0.25">
      <c r="C18" t="s">
        <v>13</v>
      </c>
      <c r="D18" t="s">
        <v>59</v>
      </c>
      <c r="E18" t="s">
        <v>27</v>
      </c>
      <c r="F18" t="s">
        <v>20</v>
      </c>
      <c r="G18" s="132">
        <v>20536.2619106245</v>
      </c>
      <c r="H18" t="s">
        <v>44</v>
      </c>
      <c r="I18" t="s">
        <v>44</v>
      </c>
      <c r="J18" s="132">
        <v>232.60870270927199</v>
      </c>
      <c r="K18" s="132">
        <v>581.94514062860105</v>
      </c>
      <c r="L18" s="132">
        <v>814.55384333787299</v>
      </c>
      <c r="M18" t="s">
        <v>80</v>
      </c>
      <c r="N18" s="132">
        <v>11574448.9130843</v>
      </c>
      <c r="O18" t="s">
        <v>99</v>
      </c>
    </row>
    <row r="19" spans="3:15" ht="14.1" customHeight="1" x14ac:dyDescent="0.25">
      <c r="C19" t="s">
        <v>9</v>
      </c>
      <c r="D19" t="s">
        <v>61</v>
      </c>
      <c r="E19" t="s">
        <v>100</v>
      </c>
      <c r="F19" t="s">
        <v>21</v>
      </c>
      <c r="G19" s="132" t="s">
        <v>100</v>
      </c>
      <c r="H19" t="s">
        <v>46</v>
      </c>
      <c r="I19" t="s">
        <v>46</v>
      </c>
      <c r="J19" s="132">
        <v>3.9604617608499999</v>
      </c>
      <c r="K19" s="132">
        <v>21.267874314299998</v>
      </c>
      <c r="L19" s="132">
        <v>25.228336075150001</v>
      </c>
      <c r="M19" t="s">
        <v>80</v>
      </c>
      <c r="N19" s="132">
        <v>354940.30857919902</v>
      </c>
      <c r="O19" t="s">
        <v>99</v>
      </c>
    </row>
    <row r="20" spans="3:15" ht="14.1" customHeight="1" x14ac:dyDescent="0.25">
      <c r="C20" t="s">
        <v>9</v>
      </c>
      <c r="D20" t="s">
        <v>59</v>
      </c>
      <c r="E20" t="s">
        <v>39</v>
      </c>
      <c r="F20" t="s">
        <v>20</v>
      </c>
      <c r="G20" s="132">
        <v>567.54964188276995</v>
      </c>
      <c r="H20" t="s">
        <v>44</v>
      </c>
      <c r="I20" t="s">
        <v>44</v>
      </c>
      <c r="J20" s="132">
        <v>6.4284694274414704</v>
      </c>
      <c r="K20" s="132">
        <v>16.082874378328</v>
      </c>
      <c r="L20" s="132">
        <v>22.511343805769499</v>
      </c>
      <c r="M20" t="s">
        <v>80</v>
      </c>
      <c r="N20" s="132">
        <v>183849.50999999899</v>
      </c>
      <c r="O20" t="s">
        <v>99</v>
      </c>
    </row>
    <row r="21" spans="3:15" ht="14.1" customHeight="1" x14ac:dyDescent="0.25">
      <c r="C21" t="s">
        <v>13</v>
      </c>
      <c r="D21" t="s">
        <v>59</v>
      </c>
      <c r="E21" t="s">
        <v>35</v>
      </c>
      <c r="F21" t="s">
        <v>20</v>
      </c>
      <c r="G21" s="132" t="s">
        <v>100</v>
      </c>
      <c r="H21" t="s">
        <v>46</v>
      </c>
      <c r="I21" t="s">
        <v>46</v>
      </c>
      <c r="J21" s="132">
        <v>82.327952818300005</v>
      </c>
      <c r="K21" s="132">
        <v>442.10515309139998</v>
      </c>
      <c r="L21" s="132">
        <v>524.43310590969998</v>
      </c>
      <c r="M21" t="s">
        <v>80</v>
      </c>
      <c r="N21" s="132">
        <v>5018650.6500602998</v>
      </c>
      <c r="O21" t="s">
        <v>99</v>
      </c>
    </row>
    <row r="22" spans="3:15" ht="14.1" customHeight="1" x14ac:dyDescent="0.25">
      <c r="C22" t="s">
        <v>13</v>
      </c>
      <c r="D22" t="s">
        <v>55</v>
      </c>
      <c r="E22" t="s">
        <v>25</v>
      </c>
      <c r="F22" t="s">
        <v>18</v>
      </c>
      <c r="G22" s="132" t="s">
        <v>100</v>
      </c>
      <c r="H22" t="s">
        <v>46</v>
      </c>
      <c r="I22" t="s">
        <v>46</v>
      </c>
      <c r="J22" s="132">
        <v>5.9925409253500002</v>
      </c>
      <c r="K22" s="132">
        <v>32.180239305299999</v>
      </c>
      <c r="L22" s="132">
        <v>38.172780230649998</v>
      </c>
      <c r="M22" t="s">
        <v>80</v>
      </c>
      <c r="N22" s="132">
        <v>108807.78</v>
      </c>
      <c r="O22" t="s">
        <v>99</v>
      </c>
    </row>
    <row r="23" spans="3:15" ht="14.1" customHeight="1" x14ac:dyDescent="0.25">
      <c r="C23" t="s">
        <v>5</v>
      </c>
      <c r="D23" t="s">
        <v>61</v>
      </c>
      <c r="E23" t="s">
        <v>35</v>
      </c>
      <c r="F23" t="s">
        <v>20</v>
      </c>
      <c r="G23" s="132">
        <v>8.6887698077184794</v>
      </c>
      <c r="H23" t="s">
        <v>44</v>
      </c>
      <c r="I23" t="s">
        <v>44</v>
      </c>
      <c r="J23" s="132">
        <v>9.4252627943999995E-2</v>
      </c>
      <c r="K23" s="132">
        <v>0.50614139954399995</v>
      </c>
      <c r="L23" s="132">
        <v>0.60039402748799997</v>
      </c>
      <c r="M23" t="s">
        <v>80</v>
      </c>
      <c r="N23" s="132">
        <v>14085.305</v>
      </c>
      <c r="O23" t="s">
        <v>99</v>
      </c>
    </row>
    <row r="24" spans="3:15" ht="14.1" customHeight="1" x14ac:dyDescent="0.25">
      <c r="C24" t="s">
        <v>13</v>
      </c>
      <c r="D24" t="s">
        <v>59</v>
      </c>
      <c r="E24" t="s">
        <v>31</v>
      </c>
      <c r="F24" t="s">
        <v>18</v>
      </c>
      <c r="G24" s="132">
        <v>3167.0256416929001</v>
      </c>
      <c r="H24" t="s">
        <v>42</v>
      </c>
      <c r="I24" t="s">
        <v>42</v>
      </c>
      <c r="J24" s="132">
        <v>22.2534796748559</v>
      </c>
      <c r="K24" s="132">
        <v>62.622759719544</v>
      </c>
      <c r="L24" s="132">
        <v>84.876239394399903</v>
      </c>
      <c r="M24" t="s">
        <v>80</v>
      </c>
      <c r="N24" s="132">
        <v>2299918.3997047902</v>
      </c>
      <c r="O24" t="s">
        <v>99</v>
      </c>
    </row>
    <row r="25" spans="3:15" ht="14.1" customHeight="1" x14ac:dyDescent="0.25">
      <c r="C25" t="s">
        <v>9</v>
      </c>
      <c r="D25" t="s">
        <v>57</v>
      </c>
      <c r="E25" t="s">
        <v>31</v>
      </c>
      <c r="F25" t="s">
        <v>18</v>
      </c>
      <c r="G25" s="132" t="s">
        <v>100</v>
      </c>
      <c r="H25" t="s">
        <v>46</v>
      </c>
      <c r="I25" t="s">
        <v>46</v>
      </c>
      <c r="J25" s="132">
        <v>9.0262143356000006</v>
      </c>
      <c r="K25" s="132">
        <v>48.471214624799998</v>
      </c>
      <c r="L25" s="132">
        <v>57.497428960400001</v>
      </c>
      <c r="M25" t="s">
        <v>80</v>
      </c>
      <c r="N25" s="132">
        <v>6463337.2899999898</v>
      </c>
      <c r="O25" t="s">
        <v>99</v>
      </c>
    </row>
    <row r="26" spans="3:15" ht="14.1" customHeight="1" x14ac:dyDescent="0.25">
      <c r="C26" t="s">
        <v>9</v>
      </c>
      <c r="D26" t="s">
        <v>63</v>
      </c>
      <c r="E26" t="s">
        <v>100</v>
      </c>
      <c r="F26" t="s">
        <v>20</v>
      </c>
      <c r="G26" s="132" t="s">
        <v>100</v>
      </c>
      <c r="H26" t="s">
        <v>50</v>
      </c>
      <c r="I26" t="s">
        <v>50</v>
      </c>
      <c r="J26" s="132" t="s">
        <v>100</v>
      </c>
      <c r="K26" s="132" t="s">
        <v>100</v>
      </c>
      <c r="L26" s="132" t="s">
        <v>100</v>
      </c>
      <c r="M26" t="s">
        <v>80</v>
      </c>
      <c r="N26" s="132">
        <v>248634.85395772499</v>
      </c>
      <c r="O26" t="s">
        <v>99</v>
      </c>
    </row>
    <row r="27" spans="3:15" ht="14.1" customHeight="1" x14ac:dyDescent="0.25">
      <c r="C27" t="s">
        <v>13</v>
      </c>
      <c r="D27" t="s">
        <v>55</v>
      </c>
      <c r="E27" t="s">
        <v>37</v>
      </c>
      <c r="F27" t="s">
        <v>20</v>
      </c>
      <c r="G27" s="132">
        <v>5263461.70250847</v>
      </c>
      <c r="H27" t="s">
        <v>44</v>
      </c>
      <c r="I27" t="s">
        <v>44</v>
      </c>
      <c r="J27" s="132">
        <v>75128.8591421772</v>
      </c>
      <c r="K27" s="132">
        <v>187958.89401182701</v>
      </c>
      <c r="L27" s="132">
        <v>263087.75315400399</v>
      </c>
      <c r="M27" t="s">
        <v>80</v>
      </c>
      <c r="N27" s="132">
        <v>59642983.092852101</v>
      </c>
      <c r="O27" t="s">
        <v>99</v>
      </c>
    </row>
    <row r="28" spans="3:15" ht="14.1" customHeight="1" x14ac:dyDescent="0.25">
      <c r="C28" t="s">
        <v>9</v>
      </c>
      <c r="D28" t="s">
        <v>53</v>
      </c>
      <c r="E28" t="s">
        <v>23</v>
      </c>
      <c r="F28" t="s">
        <v>20</v>
      </c>
      <c r="G28" s="132">
        <v>160.496435642964</v>
      </c>
      <c r="H28" t="s">
        <v>44</v>
      </c>
      <c r="I28" t="s">
        <v>44</v>
      </c>
      <c r="J28" s="132">
        <v>0.78643132120000003</v>
      </c>
      <c r="K28" s="132">
        <v>1.6210114988</v>
      </c>
      <c r="L28" s="132">
        <v>2.40744282</v>
      </c>
      <c r="M28" t="s">
        <v>80</v>
      </c>
      <c r="N28" s="132">
        <v>354524.191475044</v>
      </c>
      <c r="O28" t="s">
        <v>99</v>
      </c>
    </row>
    <row r="29" spans="3:15" ht="14.1" customHeight="1" x14ac:dyDescent="0.25">
      <c r="C29" t="s">
        <v>5</v>
      </c>
      <c r="D29" t="s">
        <v>63</v>
      </c>
      <c r="E29" t="s">
        <v>100</v>
      </c>
      <c r="F29" t="s">
        <v>20</v>
      </c>
      <c r="G29" s="132" t="s">
        <v>100</v>
      </c>
      <c r="H29" t="s">
        <v>50</v>
      </c>
      <c r="I29" t="s">
        <v>50</v>
      </c>
      <c r="J29" s="132" t="s">
        <v>100</v>
      </c>
      <c r="K29" s="132" t="s">
        <v>100</v>
      </c>
      <c r="L29" s="132" t="s">
        <v>100</v>
      </c>
      <c r="M29" t="s">
        <v>80</v>
      </c>
      <c r="N29" s="132">
        <v>93354.847156943506</v>
      </c>
      <c r="O29" t="s">
        <v>99</v>
      </c>
    </row>
    <row r="30" spans="3:15" ht="14.1" customHeight="1" x14ac:dyDescent="0.25">
      <c r="C30" t="s">
        <v>13</v>
      </c>
      <c r="D30" t="s">
        <v>63</v>
      </c>
      <c r="E30" t="s">
        <v>100</v>
      </c>
      <c r="F30" t="s">
        <v>20</v>
      </c>
      <c r="G30" s="132" t="s">
        <v>100</v>
      </c>
      <c r="H30" t="s">
        <v>50</v>
      </c>
      <c r="I30" t="s">
        <v>50</v>
      </c>
      <c r="J30" s="132" t="s">
        <v>100</v>
      </c>
      <c r="K30" s="132" t="s">
        <v>100</v>
      </c>
      <c r="L30" s="132" t="s">
        <v>100</v>
      </c>
      <c r="M30" t="s">
        <v>80</v>
      </c>
      <c r="N30" s="132">
        <v>6954.6958202095202</v>
      </c>
      <c r="O30" t="s">
        <v>99</v>
      </c>
    </row>
    <row r="31" spans="3:15" ht="14.1" customHeight="1" x14ac:dyDescent="0.25">
      <c r="C31" t="s">
        <v>9</v>
      </c>
      <c r="D31" t="s">
        <v>98</v>
      </c>
      <c r="E31" t="s">
        <v>35</v>
      </c>
      <c r="F31" t="s">
        <v>20</v>
      </c>
      <c r="G31" s="132">
        <v>4739.9193415659502</v>
      </c>
      <c r="H31" t="s">
        <v>44</v>
      </c>
      <c r="I31" t="s">
        <v>44</v>
      </c>
      <c r="J31" s="132">
        <v>66.477661310521299</v>
      </c>
      <c r="K31" s="132">
        <v>166.31515291310501</v>
      </c>
      <c r="L31" s="132">
        <v>232.792814223627</v>
      </c>
      <c r="M31" t="s">
        <v>80</v>
      </c>
      <c r="N31" s="132">
        <v>8511038.1899999995</v>
      </c>
      <c r="O31" t="s">
        <v>99</v>
      </c>
    </row>
    <row r="32" spans="3:15" ht="14.1" customHeight="1" x14ac:dyDescent="0.25">
      <c r="C32" t="s">
        <v>9</v>
      </c>
      <c r="D32" t="s">
        <v>69</v>
      </c>
      <c r="E32" t="s">
        <v>33</v>
      </c>
      <c r="F32" t="s">
        <v>20</v>
      </c>
      <c r="G32" s="132" t="s">
        <v>100</v>
      </c>
      <c r="H32" t="s">
        <v>46</v>
      </c>
      <c r="I32" t="s">
        <v>46</v>
      </c>
      <c r="J32" s="132">
        <v>6.6737934686499996</v>
      </c>
      <c r="K32" s="132">
        <v>35.838598946700003</v>
      </c>
      <c r="L32" s="132">
        <v>42.51239241535</v>
      </c>
      <c r="M32" t="s">
        <v>80</v>
      </c>
      <c r="N32" s="132">
        <v>3248255.21</v>
      </c>
      <c r="O32" t="s">
        <v>99</v>
      </c>
    </row>
    <row r="33" spans="3:15" ht="14.1" customHeight="1" x14ac:dyDescent="0.25">
      <c r="C33" t="s">
        <v>5</v>
      </c>
      <c r="D33" t="s">
        <v>53</v>
      </c>
      <c r="E33" t="s">
        <v>39</v>
      </c>
      <c r="F33" t="s">
        <v>20</v>
      </c>
      <c r="G33" s="132">
        <v>57038.338563508303</v>
      </c>
      <c r="H33" t="s">
        <v>44</v>
      </c>
      <c r="I33" t="s">
        <v>44</v>
      </c>
      <c r="J33" s="132">
        <v>279.48749758370002</v>
      </c>
      <c r="K33" s="132">
        <v>576.08647461129999</v>
      </c>
      <c r="L33" s="132">
        <v>855.57397219500001</v>
      </c>
      <c r="M33" t="s">
        <v>80</v>
      </c>
      <c r="N33" s="132">
        <v>43918903.031835899</v>
      </c>
      <c r="O33" t="s">
        <v>99</v>
      </c>
    </row>
    <row r="34" spans="3:15" ht="14.1" customHeight="1" x14ac:dyDescent="0.25">
      <c r="C34" t="s">
        <v>9</v>
      </c>
      <c r="D34" t="s">
        <v>69</v>
      </c>
      <c r="E34" t="s">
        <v>31</v>
      </c>
      <c r="F34" t="s">
        <v>20</v>
      </c>
      <c r="G34" s="132">
        <v>824.991331037961</v>
      </c>
      <c r="H34" t="s">
        <v>44</v>
      </c>
      <c r="I34" t="s">
        <v>44</v>
      </c>
      <c r="J34" s="132">
        <v>11.3883147856127</v>
      </c>
      <c r="K34" s="132">
        <v>28.491515460276801</v>
      </c>
      <c r="L34" s="132">
        <v>39.879830245889501</v>
      </c>
      <c r="M34" t="s">
        <v>80</v>
      </c>
      <c r="N34" s="132">
        <v>5992767.9000000004</v>
      </c>
      <c r="O34" t="s">
        <v>99</v>
      </c>
    </row>
    <row r="35" spans="3:15" ht="14.1" customHeight="1" x14ac:dyDescent="0.25">
      <c r="C35" t="s">
        <v>13</v>
      </c>
      <c r="D35" t="s">
        <v>67</v>
      </c>
      <c r="E35" t="s">
        <v>27</v>
      </c>
      <c r="F35" t="s">
        <v>20</v>
      </c>
      <c r="G35" s="132" t="s">
        <v>100</v>
      </c>
      <c r="H35" t="s">
        <v>46</v>
      </c>
      <c r="I35" t="s">
        <v>46</v>
      </c>
      <c r="J35" s="132">
        <v>15.27193705905</v>
      </c>
      <c r="K35" s="132">
        <v>82.011052629900007</v>
      </c>
      <c r="L35" s="132">
        <v>97.282989688949996</v>
      </c>
      <c r="M35" t="s">
        <v>80</v>
      </c>
      <c r="N35" s="132">
        <v>64127.540071297801</v>
      </c>
      <c r="O35" t="s">
        <v>99</v>
      </c>
    </row>
    <row r="36" spans="3:15" ht="14.1" customHeight="1" x14ac:dyDescent="0.25">
      <c r="C36" t="s">
        <v>5</v>
      </c>
      <c r="D36" t="s">
        <v>67</v>
      </c>
      <c r="E36" t="s">
        <v>37</v>
      </c>
      <c r="F36" t="s">
        <v>20</v>
      </c>
      <c r="G36" s="132" t="s">
        <v>100</v>
      </c>
      <c r="H36" t="s">
        <v>46</v>
      </c>
      <c r="I36" t="s">
        <v>46</v>
      </c>
      <c r="J36" s="132">
        <v>6.7693770819500001</v>
      </c>
      <c r="K36" s="132">
        <v>36.351887648100004</v>
      </c>
      <c r="L36" s="132">
        <v>43.121264730050001</v>
      </c>
      <c r="M36" t="s">
        <v>80</v>
      </c>
      <c r="N36" s="132">
        <v>102545.840181818</v>
      </c>
      <c r="O36" t="s">
        <v>99</v>
      </c>
    </row>
    <row r="37" spans="3:15" ht="14.1" customHeight="1" x14ac:dyDescent="0.25">
      <c r="C37" t="s">
        <v>13</v>
      </c>
      <c r="D37" t="s">
        <v>59</v>
      </c>
      <c r="E37" t="s">
        <v>37</v>
      </c>
      <c r="F37" t="s">
        <v>20</v>
      </c>
      <c r="G37" s="132">
        <v>13220.4479658359</v>
      </c>
      <c r="H37" t="s">
        <v>44</v>
      </c>
      <c r="I37" t="s">
        <v>44</v>
      </c>
      <c r="J37" s="132">
        <v>149.744576830364</v>
      </c>
      <c r="K37" s="132">
        <v>374.63400039177799</v>
      </c>
      <c r="L37" s="132">
        <v>524.37857722214198</v>
      </c>
      <c r="M37" t="s">
        <v>80</v>
      </c>
      <c r="N37" s="132">
        <v>5201730.3221323201</v>
      </c>
      <c r="O37" t="s">
        <v>99</v>
      </c>
    </row>
    <row r="38" spans="3:15" ht="14.1" customHeight="1" x14ac:dyDescent="0.25">
      <c r="C38" t="s">
        <v>9</v>
      </c>
      <c r="D38" t="s">
        <v>55</v>
      </c>
      <c r="E38" t="s">
        <v>27</v>
      </c>
      <c r="F38" t="s">
        <v>18</v>
      </c>
      <c r="G38" s="132" t="s">
        <v>100</v>
      </c>
      <c r="H38" t="s">
        <v>46</v>
      </c>
      <c r="I38" t="s">
        <v>46</v>
      </c>
      <c r="J38" s="132">
        <v>0.49257288220000001</v>
      </c>
      <c r="K38" s="132">
        <v>2.6451405875999998</v>
      </c>
      <c r="L38" s="132">
        <v>3.1377134698</v>
      </c>
      <c r="M38" t="s">
        <v>80</v>
      </c>
      <c r="N38" s="132">
        <v>2821.72</v>
      </c>
      <c r="O38" t="s">
        <v>99</v>
      </c>
    </row>
    <row r="39" spans="3:15" ht="14.1" customHeight="1" x14ac:dyDescent="0.25">
      <c r="C39" t="s">
        <v>9</v>
      </c>
      <c r="D39" t="s">
        <v>57</v>
      </c>
      <c r="E39" t="s">
        <v>27</v>
      </c>
      <c r="F39" t="s">
        <v>20</v>
      </c>
      <c r="G39" s="132" t="s">
        <v>100</v>
      </c>
      <c r="H39" t="s">
        <v>46</v>
      </c>
      <c r="I39" t="s">
        <v>46</v>
      </c>
      <c r="J39" s="132">
        <v>6.8443662714000002</v>
      </c>
      <c r="K39" s="132">
        <v>36.754583281199999</v>
      </c>
      <c r="L39" s="132">
        <v>43.598949552599997</v>
      </c>
      <c r="M39" t="s">
        <v>80</v>
      </c>
      <c r="N39" s="132">
        <v>349040.97</v>
      </c>
      <c r="O39" t="s">
        <v>99</v>
      </c>
    </row>
    <row r="40" spans="3:15" ht="14.1" customHeight="1" x14ac:dyDescent="0.25">
      <c r="C40" t="s">
        <v>9</v>
      </c>
      <c r="D40" t="s">
        <v>78</v>
      </c>
      <c r="E40"/>
      <c r="F40" t="s">
        <v>21</v>
      </c>
      <c r="G40" s="132" t="s">
        <v>100</v>
      </c>
      <c r="H40" t="s">
        <v>46</v>
      </c>
      <c r="I40" t="s">
        <v>46</v>
      </c>
      <c r="J40" s="132">
        <v>21.527570767149999</v>
      </c>
      <c r="K40" s="132">
        <v>115.60411310969999</v>
      </c>
      <c r="L40" s="132">
        <v>137.13168387684999</v>
      </c>
      <c r="M40" t="s">
        <v>80</v>
      </c>
      <c r="N40" s="132">
        <v>7110591.3700000001</v>
      </c>
      <c r="O40" t="s">
        <v>99</v>
      </c>
    </row>
    <row r="41" spans="3:15" ht="14.1" customHeight="1" x14ac:dyDescent="0.25">
      <c r="C41" t="s">
        <v>13</v>
      </c>
      <c r="D41" t="s">
        <v>69</v>
      </c>
      <c r="E41" t="s">
        <v>33</v>
      </c>
      <c r="F41" t="s">
        <v>20</v>
      </c>
      <c r="G41" s="132">
        <v>97.831198013698597</v>
      </c>
      <c r="H41" t="s">
        <v>44</v>
      </c>
      <c r="I41" t="s">
        <v>44</v>
      </c>
      <c r="J41" s="132">
        <v>1.3504757528125899</v>
      </c>
      <c r="K41" s="132">
        <v>3.3786474570055498</v>
      </c>
      <c r="L41" s="132">
        <v>4.7291232098181499</v>
      </c>
      <c r="M41" t="s">
        <v>80</v>
      </c>
      <c r="N41" s="132">
        <v>190022.46</v>
      </c>
      <c r="O41" t="s">
        <v>99</v>
      </c>
    </row>
    <row r="42" spans="3:15" ht="14.1" customHeight="1" x14ac:dyDescent="0.25">
      <c r="C42" t="s">
        <v>9</v>
      </c>
      <c r="D42" t="s">
        <v>59</v>
      </c>
      <c r="E42" t="s">
        <v>31</v>
      </c>
      <c r="F42" t="s">
        <v>20</v>
      </c>
      <c r="G42" s="132">
        <v>49502.5771470404</v>
      </c>
      <c r="H42" t="s">
        <v>44</v>
      </c>
      <c r="I42" t="s">
        <v>44</v>
      </c>
      <c r="J42" s="132">
        <v>560.70217768849102</v>
      </c>
      <c r="K42" s="132">
        <v>1402.7760090022</v>
      </c>
      <c r="L42" s="132">
        <v>1963.4781866906901</v>
      </c>
      <c r="M42" t="s">
        <v>80</v>
      </c>
      <c r="N42" s="132">
        <v>21938820.7909775</v>
      </c>
      <c r="O42" t="s">
        <v>99</v>
      </c>
    </row>
    <row r="43" spans="3:15" ht="14.1" customHeight="1" x14ac:dyDescent="0.25">
      <c r="C43" t="s">
        <v>13</v>
      </c>
      <c r="D43" t="s">
        <v>61</v>
      </c>
      <c r="E43" t="s">
        <v>35</v>
      </c>
      <c r="F43" t="s">
        <v>20</v>
      </c>
      <c r="G43" s="132" t="s">
        <v>100</v>
      </c>
      <c r="H43" t="s">
        <v>46</v>
      </c>
      <c r="I43" t="s">
        <v>46</v>
      </c>
      <c r="J43" s="132">
        <v>9.8958890551500005</v>
      </c>
      <c r="K43" s="132">
        <v>53.141410613700003</v>
      </c>
      <c r="L43" s="132">
        <v>63.037299668849997</v>
      </c>
      <c r="M43" t="s">
        <v>80</v>
      </c>
      <c r="N43" s="132">
        <v>259583.4</v>
      </c>
      <c r="O43" t="s">
        <v>99</v>
      </c>
    </row>
    <row r="44" spans="3:15" ht="14.1" customHeight="1" x14ac:dyDescent="0.25">
      <c r="C44" t="s">
        <v>15</v>
      </c>
      <c r="D44" t="s">
        <v>53</v>
      </c>
      <c r="E44" t="s">
        <v>37</v>
      </c>
      <c r="F44" t="s">
        <v>20</v>
      </c>
      <c r="G44" s="132">
        <v>10605.983410151501</v>
      </c>
      <c r="H44" t="s">
        <v>44</v>
      </c>
      <c r="I44" t="s">
        <v>44</v>
      </c>
      <c r="J44" s="132">
        <v>51.969169675499998</v>
      </c>
      <c r="K44" s="132">
        <v>107.12012524950001</v>
      </c>
      <c r="L44" s="132">
        <v>159.08929492499999</v>
      </c>
      <c r="M44" t="s">
        <v>80</v>
      </c>
      <c r="N44" s="132">
        <v>34525818.183080599</v>
      </c>
      <c r="O44" t="s">
        <v>99</v>
      </c>
    </row>
    <row r="45" spans="3:15" ht="14.1" customHeight="1" x14ac:dyDescent="0.25">
      <c r="C45" t="s">
        <v>9</v>
      </c>
      <c r="D45" t="s">
        <v>53</v>
      </c>
      <c r="E45" t="s">
        <v>39</v>
      </c>
      <c r="F45" t="s">
        <v>20</v>
      </c>
      <c r="G45" s="132">
        <v>340.24979782000901</v>
      </c>
      <c r="H45" t="s">
        <v>44</v>
      </c>
      <c r="I45" t="s">
        <v>44</v>
      </c>
      <c r="J45" s="132">
        <v>1.6672178705</v>
      </c>
      <c r="K45" s="132">
        <v>3.4365103045000001</v>
      </c>
      <c r="L45" s="132">
        <v>5.1037281749999996</v>
      </c>
      <c r="M45" t="s">
        <v>80</v>
      </c>
      <c r="N45" s="132">
        <v>1315979.41886426</v>
      </c>
      <c r="O45" t="s">
        <v>99</v>
      </c>
    </row>
    <row r="46" spans="3:15" ht="14.1" customHeight="1" x14ac:dyDescent="0.25">
      <c r="C46" t="s">
        <v>5</v>
      </c>
      <c r="D46" t="s">
        <v>55</v>
      </c>
      <c r="E46" t="s">
        <v>29</v>
      </c>
      <c r="F46" t="s">
        <v>20</v>
      </c>
      <c r="G46" s="132">
        <v>3112.3569712652902</v>
      </c>
      <c r="H46" t="s">
        <v>44</v>
      </c>
      <c r="I46" t="s">
        <v>44</v>
      </c>
      <c r="J46" s="132">
        <v>44.424743209380203</v>
      </c>
      <c r="K46" s="132">
        <v>111.14271793469599</v>
      </c>
      <c r="L46" s="132">
        <v>155.56746114407599</v>
      </c>
      <c r="M46" t="s">
        <v>80</v>
      </c>
      <c r="N46" s="132">
        <v>657691.55747712299</v>
      </c>
      <c r="O46" t="s">
        <v>99</v>
      </c>
    </row>
    <row r="47" spans="3:15" ht="14.1" customHeight="1" x14ac:dyDescent="0.25">
      <c r="C47" t="s">
        <v>13</v>
      </c>
      <c r="D47" t="s">
        <v>61</v>
      </c>
      <c r="E47" t="s">
        <v>25</v>
      </c>
      <c r="F47" t="s">
        <v>20</v>
      </c>
      <c r="G47" s="132" t="s">
        <v>100</v>
      </c>
      <c r="H47" t="s">
        <v>46</v>
      </c>
      <c r="I47" t="s">
        <v>46</v>
      </c>
      <c r="J47" s="132">
        <v>3.4084622481000002</v>
      </c>
      <c r="K47" s="132">
        <v>18.3036097998</v>
      </c>
      <c r="L47" s="132">
        <v>21.712072047900001</v>
      </c>
      <c r="M47" t="s">
        <v>80</v>
      </c>
      <c r="N47" s="132">
        <v>425208.74</v>
      </c>
      <c r="O47" t="s">
        <v>99</v>
      </c>
    </row>
    <row r="48" spans="3:15" ht="14.1" customHeight="1" x14ac:dyDescent="0.25">
      <c r="C48" t="s">
        <v>15</v>
      </c>
      <c r="D48" t="s">
        <v>55</v>
      </c>
      <c r="E48" t="s">
        <v>35</v>
      </c>
      <c r="F48" t="s">
        <v>20</v>
      </c>
      <c r="G48" s="132" t="s">
        <v>100</v>
      </c>
      <c r="H48" t="s">
        <v>46</v>
      </c>
      <c r="I48" t="s">
        <v>46</v>
      </c>
      <c r="J48" s="132">
        <v>1.8590842585</v>
      </c>
      <c r="K48" s="132">
        <v>9.9833738430000007</v>
      </c>
      <c r="L48" s="132">
        <v>11.8424581015</v>
      </c>
      <c r="M48" t="s">
        <v>80</v>
      </c>
      <c r="N48" s="132">
        <v>345222.88</v>
      </c>
      <c r="O48" t="s">
        <v>99</v>
      </c>
    </row>
    <row r="49" spans="3:15" ht="14.1" customHeight="1" x14ac:dyDescent="0.25">
      <c r="C49" t="s">
        <v>5</v>
      </c>
      <c r="D49" t="s">
        <v>53</v>
      </c>
      <c r="E49" t="s">
        <v>29</v>
      </c>
      <c r="F49" t="s">
        <v>20</v>
      </c>
      <c r="G49" s="132" t="s">
        <v>100</v>
      </c>
      <c r="H49" t="s">
        <v>46</v>
      </c>
      <c r="I49" t="s">
        <v>46</v>
      </c>
      <c r="J49" s="132">
        <v>152.4494991528</v>
      </c>
      <c r="K49" s="132">
        <v>315.07257458880002</v>
      </c>
      <c r="L49" s="132">
        <v>467.52207374160002</v>
      </c>
      <c r="M49" t="s">
        <v>80</v>
      </c>
      <c r="N49" s="132">
        <v>24895633.9601763</v>
      </c>
      <c r="O49" t="s">
        <v>99</v>
      </c>
    </row>
    <row r="50" spans="3:15" ht="14.1" customHeight="1" x14ac:dyDescent="0.25">
      <c r="C50" t="s">
        <v>9</v>
      </c>
      <c r="D50" t="s">
        <v>53</v>
      </c>
      <c r="E50" t="s">
        <v>31</v>
      </c>
      <c r="F50" t="s">
        <v>18</v>
      </c>
      <c r="G50" s="132">
        <v>2471.5020274772401</v>
      </c>
      <c r="H50" t="s">
        <v>42</v>
      </c>
      <c r="I50" t="s">
        <v>42</v>
      </c>
      <c r="J50" s="132">
        <v>7.0970262315868702</v>
      </c>
      <c r="K50" s="132">
        <v>12.6749609124131</v>
      </c>
      <c r="L50" s="132">
        <v>19.771987144000001</v>
      </c>
      <c r="M50" t="s">
        <v>80</v>
      </c>
      <c r="N50" s="132">
        <v>8257126.2125529004</v>
      </c>
      <c r="O50" t="s">
        <v>99</v>
      </c>
    </row>
    <row r="51" spans="3:15" ht="14.1" customHeight="1" x14ac:dyDescent="0.25">
      <c r="C51" t="s">
        <v>13</v>
      </c>
      <c r="D51" t="s">
        <v>63</v>
      </c>
      <c r="E51" t="s">
        <v>100</v>
      </c>
      <c r="F51" t="s">
        <v>21</v>
      </c>
      <c r="G51" s="132" t="s">
        <v>100</v>
      </c>
      <c r="H51" t="s">
        <v>50</v>
      </c>
      <c r="I51" t="s">
        <v>50</v>
      </c>
      <c r="J51" s="132" t="s">
        <v>100</v>
      </c>
      <c r="K51" s="132" t="s">
        <v>100</v>
      </c>
      <c r="L51" s="132" t="s">
        <v>100</v>
      </c>
      <c r="M51" t="s">
        <v>80</v>
      </c>
      <c r="N51" s="132">
        <v>3.5471454517765301E-3</v>
      </c>
      <c r="O51" t="s">
        <v>99</v>
      </c>
    </row>
    <row r="52" spans="3:15" ht="14.1" customHeight="1" x14ac:dyDescent="0.25">
      <c r="C52" t="s">
        <v>13</v>
      </c>
      <c r="D52" t="s">
        <v>53</v>
      </c>
      <c r="E52" t="s">
        <v>35</v>
      </c>
      <c r="F52" t="s">
        <v>20</v>
      </c>
      <c r="G52" s="132">
        <v>5308.4922633613196</v>
      </c>
      <c r="H52" t="s">
        <v>44</v>
      </c>
      <c r="I52" t="s">
        <v>44</v>
      </c>
      <c r="J52" s="132">
        <v>26.011552877100002</v>
      </c>
      <c r="K52" s="132">
        <v>53.615649807899999</v>
      </c>
      <c r="L52" s="132">
        <v>79.627202685</v>
      </c>
      <c r="M52" t="s">
        <v>80</v>
      </c>
      <c r="N52" s="132">
        <v>10616505.0200234</v>
      </c>
      <c r="O52" t="s">
        <v>99</v>
      </c>
    </row>
    <row r="53" spans="3:15" ht="14.1" customHeight="1" x14ac:dyDescent="0.25">
      <c r="C53" t="s">
        <v>11</v>
      </c>
      <c r="D53" t="s">
        <v>59</v>
      </c>
      <c r="E53" t="s">
        <v>39</v>
      </c>
      <c r="F53" t="s">
        <v>18</v>
      </c>
      <c r="G53" s="132" t="s">
        <v>100</v>
      </c>
      <c r="H53" t="s">
        <v>48</v>
      </c>
      <c r="I53" t="s">
        <v>48</v>
      </c>
      <c r="J53" s="132" t="s">
        <v>100</v>
      </c>
      <c r="K53" s="132" t="s">
        <v>100</v>
      </c>
      <c r="L53" s="132" t="s">
        <v>100</v>
      </c>
      <c r="M53" t="s">
        <v>80</v>
      </c>
      <c r="N53" s="132">
        <v>557086.54</v>
      </c>
      <c r="O53" t="s">
        <v>99</v>
      </c>
    </row>
    <row r="54" spans="3:15" ht="14.1" customHeight="1" x14ac:dyDescent="0.25">
      <c r="C54" t="s">
        <v>13</v>
      </c>
      <c r="D54" t="s">
        <v>65</v>
      </c>
      <c r="E54" t="s">
        <v>100</v>
      </c>
      <c r="F54" t="s">
        <v>20</v>
      </c>
      <c r="G54" s="132" t="s">
        <v>100</v>
      </c>
      <c r="H54" t="s">
        <v>50</v>
      </c>
      <c r="I54" t="s">
        <v>50</v>
      </c>
      <c r="J54" s="132" t="s">
        <v>100</v>
      </c>
      <c r="K54" s="132" t="s">
        <v>100</v>
      </c>
      <c r="L54" s="132" t="s">
        <v>100</v>
      </c>
      <c r="M54" t="s">
        <v>80</v>
      </c>
      <c r="N54" s="132">
        <v>1926.4144052320801</v>
      </c>
      <c r="O54" t="s">
        <v>99</v>
      </c>
    </row>
    <row r="55" spans="3:15" ht="14.1" customHeight="1" x14ac:dyDescent="0.25">
      <c r="C55" t="s">
        <v>13</v>
      </c>
      <c r="D55" t="s">
        <v>78</v>
      </c>
      <c r="E55"/>
      <c r="F55" t="s">
        <v>21</v>
      </c>
      <c r="G55" s="132" t="s">
        <v>100</v>
      </c>
      <c r="H55" t="s">
        <v>46</v>
      </c>
      <c r="I55" t="s">
        <v>46</v>
      </c>
      <c r="J55" s="132">
        <v>130.28879609025</v>
      </c>
      <c r="K55" s="132">
        <v>699.65723875950005</v>
      </c>
      <c r="L55" s="132">
        <v>829.94603484975005</v>
      </c>
      <c r="M55" t="s">
        <v>80</v>
      </c>
      <c r="N55" s="132">
        <v>295349.94263345102</v>
      </c>
      <c r="O55" t="s">
        <v>99</v>
      </c>
    </row>
    <row r="56" spans="3:15" ht="14.1" customHeight="1" x14ac:dyDescent="0.25">
      <c r="C56" t="s">
        <v>15</v>
      </c>
      <c r="D56" t="s">
        <v>55</v>
      </c>
      <c r="E56" t="s">
        <v>31</v>
      </c>
      <c r="F56" t="s">
        <v>20</v>
      </c>
      <c r="G56" s="132">
        <v>41604.848050270601</v>
      </c>
      <c r="H56" t="s">
        <v>44</v>
      </c>
      <c r="I56" t="s">
        <v>44</v>
      </c>
      <c r="J56" s="132">
        <v>593.85270286053105</v>
      </c>
      <c r="K56" s="132">
        <v>1485.71266102104</v>
      </c>
      <c r="L56" s="132">
        <v>2079.5653638815802</v>
      </c>
      <c r="M56" t="s">
        <v>80</v>
      </c>
      <c r="N56" s="132">
        <v>100939246.85307799</v>
      </c>
      <c r="O56" t="s">
        <v>99</v>
      </c>
    </row>
    <row r="57" spans="3:15" ht="14.1" customHeight="1" x14ac:dyDescent="0.25">
      <c r="C57" t="s">
        <v>9</v>
      </c>
      <c r="D57" t="s">
        <v>55</v>
      </c>
      <c r="E57" t="s">
        <v>29</v>
      </c>
      <c r="F57" t="s">
        <v>18</v>
      </c>
      <c r="G57" s="132">
        <v>10609.8442476866</v>
      </c>
      <c r="H57" t="s">
        <v>42</v>
      </c>
      <c r="I57" t="s">
        <v>42</v>
      </c>
      <c r="J57" s="132">
        <v>49.515325585969698</v>
      </c>
      <c r="K57" s="132">
        <v>139.33939239662999</v>
      </c>
      <c r="L57" s="132">
        <v>188.85471798259999</v>
      </c>
      <c r="M57" t="s">
        <v>80</v>
      </c>
      <c r="N57" s="132">
        <v>21351251.213514399</v>
      </c>
      <c r="O57" t="s">
        <v>99</v>
      </c>
    </row>
    <row r="58" spans="3:15" ht="14.1" customHeight="1" x14ac:dyDescent="0.25">
      <c r="C58" t="s">
        <v>9</v>
      </c>
      <c r="D58" t="s">
        <v>59</v>
      </c>
      <c r="E58" t="s">
        <v>27</v>
      </c>
      <c r="F58" t="s">
        <v>20</v>
      </c>
      <c r="G58" s="132" t="s">
        <v>100</v>
      </c>
      <c r="H58" t="s">
        <v>46</v>
      </c>
      <c r="I58" t="s">
        <v>46</v>
      </c>
      <c r="J58" s="132">
        <v>27.023794369600001</v>
      </c>
      <c r="K58" s="132">
        <v>145.11910399679999</v>
      </c>
      <c r="L58" s="132">
        <v>172.1428983664</v>
      </c>
      <c r="M58" t="s">
        <v>80</v>
      </c>
      <c r="N58" s="132">
        <v>2238786.0299999998</v>
      </c>
      <c r="O58" t="s">
        <v>99</v>
      </c>
    </row>
    <row r="59" spans="3:15" ht="14.1" customHeight="1" x14ac:dyDescent="0.25">
      <c r="C59" t="s">
        <v>9</v>
      </c>
      <c r="D59" t="s">
        <v>61</v>
      </c>
      <c r="E59" t="s">
        <v>33</v>
      </c>
      <c r="F59" t="s">
        <v>20</v>
      </c>
      <c r="G59" s="132">
        <v>5483.4416802909</v>
      </c>
      <c r="H59" t="s">
        <v>44</v>
      </c>
      <c r="I59" t="s">
        <v>44</v>
      </c>
      <c r="J59" s="132">
        <v>59.482714669752603</v>
      </c>
      <c r="K59" s="132">
        <v>319.425199152142</v>
      </c>
      <c r="L59" s="132">
        <v>378.90791382189502</v>
      </c>
      <c r="M59" t="s">
        <v>80</v>
      </c>
      <c r="N59" s="132">
        <v>2342894.4</v>
      </c>
      <c r="O59" t="s">
        <v>99</v>
      </c>
    </row>
    <row r="60" spans="3:15" ht="14.1" customHeight="1" x14ac:dyDescent="0.25">
      <c r="C60" t="s">
        <v>13</v>
      </c>
      <c r="D60" t="s">
        <v>57</v>
      </c>
      <c r="E60" t="s">
        <v>27</v>
      </c>
      <c r="F60" t="s">
        <v>20</v>
      </c>
      <c r="G60" s="132" t="s">
        <v>100</v>
      </c>
      <c r="H60" t="s">
        <v>46</v>
      </c>
      <c r="I60" t="s">
        <v>46</v>
      </c>
      <c r="J60" s="132">
        <v>2.7710737764500002</v>
      </c>
      <c r="K60" s="132">
        <v>14.8808023791</v>
      </c>
      <c r="L60" s="132">
        <v>17.651876155549999</v>
      </c>
      <c r="M60" t="s">
        <v>80</v>
      </c>
      <c r="N60" s="132">
        <v>237916.2</v>
      </c>
      <c r="O60" t="s">
        <v>99</v>
      </c>
    </row>
    <row r="61" spans="3:15" ht="14.1" customHeight="1" x14ac:dyDescent="0.25">
      <c r="C61" t="s">
        <v>13</v>
      </c>
      <c r="D61" t="s">
        <v>55</v>
      </c>
      <c r="E61" t="s">
        <v>35</v>
      </c>
      <c r="F61" t="s">
        <v>20</v>
      </c>
      <c r="G61" s="132" t="s">
        <v>100</v>
      </c>
      <c r="H61" t="s">
        <v>46</v>
      </c>
      <c r="I61" t="s">
        <v>46</v>
      </c>
      <c r="J61" s="132">
        <v>98.621258086750004</v>
      </c>
      <c r="K61" s="132">
        <v>529.60100320649997</v>
      </c>
      <c r="L61" s="132">
        <v>628.22226129324997</v>
      </c>
      <c r="M61" t="s">
        <v>80</v>
      </c>
      <c r="N61" s="132">
        <v>3436150.9730935898</v>
      </c>
      <c r="O61" t="s">
        <v>99</v>
      </c>
    </row>
    <row r="62" spans="3:15" ht="14.1" customHeight="1" x14ac:dyDescent="0.25">
      <c r="C62" t="s">
        <v>9</v>
      </c>
      <c r="D62" t="s">
        <v>53</v>
      </c>
      <c r="E62" t="s">
        <v>100</v>
      </c>
      <c r="F62" t="s">
        <v>21</v>
      </c>
      <c r="G62" s="132" t="s">
        <v>100</v>
      </c>
      <c r="H62" t="s">
        <v>46</v>
      </c>
      <c r="I62" t="s">
        <v>46</v>
      </c>
      <c r="J62" s="132">
        <v>4.4142432600000003E-2</v>
      </c>
      <c r="K62" s="132">
        <v>9.1230669599999994E-2</v>
      </c>
      <c r="L62" s="132">
        <v>0.13537310220000001</v>
      </c>
      <c r="M62" t="s">
        <v>80</v>
      </c>
      <c r="N62" s="132">
        <v>1100967.0730819199</v>
      </c>
      <c r="O62" t="s">
        <v>99</v>
      </c>
    </row>
    <row r="63" spans="3:15" ht="14.1" customHeight="1" x14ac:dyDescent="0.25">
      <c r="C63" t="s">
        <v>13</v>
      </c>
      <c r="D63" t="s">
        <v>57</v>
      </c>
      <c r="E63" t="s">
        <v>37</v>
      </c>
      <c r="F63" t="s">
        <v>20</v>
      </c>
      <c r="G63" s="132" t="s">
        <v>100</v>
      </c>
      <c r="H63" t="s">
        <v>46</v>
      </c>
      <c r="I63" t="s">
        <v>46</v>
      </c>
      <c r="J63" s="132">
        <v>5.3291857611999998</v>
      </c>
      <c r="K63" s="132">
        <v>28.617989469600001</v>
      </c>
      <c r="L63" s="132">
        <v>33.947175230799999</v>
      </c>
      <c r="M63" t="s">
        <v>80</v>
      </c>
      <c r="N63" s="132">
        <v>456224.94</v>
      </c>
      <c r="O63" t="s">
        <v>99</v>
      </c>
    </row>
    <row r="64" spans="3:15" ht="14.1" customHeight="1" x14ac:dyDescent="0.25">
      <c r="C64" t="s">
        <v>9</v>
      </c>
      <c r="D64" t="s">
        <v>67</v>
      </c>
      <c r="E64" t="s">
        <v>33</v>
      </c>
      <c r="F64" t="s">
        <v>20</v>
      </c>
      <c r="G64" s="132">
        <v>222098.483052136</v>
      </c>
      <c r="H64" t="s">
        <v>44</v>
      </c>
      <c r="I64" t="s">
        <v>44</v>
      </c>
      <c r="J64" s="132">
        <v>2409.2576951207102</v>
      </c>
      <c r="K64" s="132">
        <v>12937.836199061299</v>
      </c>
      <c r="L64" s="132">
        <v>15347.0938941821</v>
      </c>
      <c r="M64" t="s">
        <v>80</v>
      </c>
      <c r="N64" s="132">
        <v>1593764.8069190399</v>
      </c>
      <c r="O64" t="s">
        <v>99</v>
      </c>
    </row>
    <row r="65" spans="3:15" ht="14.1" customHeight="1" x14ac:dyDescent="0.25">
      <c r="C65" t="s">
        <v>13</v>
      </c>
      <c r="D65" t="s">
        <v>63</v>
      </c>
      <c r="E65" t="s">
        <v>100</v>
      </c>
      <c r="F65" t="s">
        <v>20</v>
      </c>
      <c r="G65" s="132" t="s">
        <v>100</v>
      </c>
      <c r="H65" t="s">
        <v>50</v>
      </c>
      <c r="I65" t="s">
        <v>50</v>
      </c>
      <c r="J65" s="132" t="s">
        <v>100</v>
      </c>
      <c r="K65" s="132" t="s">
        <v>100</v>
      </c>
      <c r="L65" s="132" t="s">
        <v>100</v>
      </c>
      <c r="M65" t="s">
        <v>80</v>
      </c>
      <c r="N65" s="132">
        <v>4341.9267880085599</v>
      </c>
      <c r="O65" t="s">
        <v>99</v>
      </c>
    </row>
    <row r="66" spans="3:15" ht="14.1" customHeight="1" x14ac:dyDescent="0.25">
      <c r="C66" t="s">
        <v>5</v>
      </c>
      <c r="D66" t="s">
        <v>65</v>
      </c>
      <c r="E66" t="s">
        <v>100</v>
      </c>
      <c r="F66" t="s">
        <v>20</v>
      </c>
      <c r="G66" s="132" t="s">
        <v>100</v>
      </c>
      <c r="H66" t="s">
        <v>50</v>
      </c>
      <c r="I66" t="s">
        <v>50</v>
      </c>
      <c r="J66" s="132" t="s">
        <v>100</v>
      </c>
      <c r="K66" s="132" t="s">
        <v>100</v>
      </c>
      <c r="L66" s="132" t="s">
        <v>100</v>
      </c>
      <c r="M66" t="s">
        <v>80</v>
      </c>
      <c r="N66" s="132">
        <v>21030.623231078102</v>
      </c>
      <c r="O66" t="s">
        <v>99</v>
      </c>
    </row>
    <row r="67" spans="3:15" ht="14.1" customHeight="1" x14ac:dyDescent="0.25">
      <c r="C67" t="s">
        <v>15</v>
      </c>
      <c r="D67" t="s">
        <v>53</v>
      </c>
      <c r="E67" t="s">
        <v>29</v>
      </c>
      <c r="F67" t="s">
        <v>18</v>
      </c>
      <c r="G67" s="132">
        <v>11084.4012809418</v>
      </c>
      <c r="H67" t="s">
        <v>42</v>
      </c>
      <c r="I67" t="s">
        <v>42</v>
      </c>
      <c r="J67" s="132">
        <v>22.280528814001801</v>
      </c>
      <c r="K67" s="132">
        <v>39.791994929998097</v>
      </c>
      <c r="L67" s="132">
        <v>62.072523744000001</v>
      </c>
      <c r="M67" t="s">
        <v>80</v>
      </c>
      <c r="N67" s="132">
        <v>23783101.862763502</v>
      </c>
      <c r="O67" t="s">
        <v>99</v>
      </c>
    </row>
    <row r="68" spans="3:15" ht="14.1" customHeight="1" x14ac:dyDescent="0.25">
      <c r="C68" t="s">
        <v>13</v>
      </c>
      <c r="D68" t="s">
        <v>69</v>
      </c>
      <c r="E68" t="s">
        <v>31</v>
      </c>
      <c r="F68" t="s">
        <v>20</v>
      </c>
      <c r="G68" s="132">
        <v>354.95287576091903</v>
      </c>
      <c r="H68" t="s">
        <v>44</v>
      </c>
      <c r="I68" t="s">
        <v>44</v>
      </c>
      <c r="J68" s="132">
        <v>4.8998332879836504</v>
      </c>
      <c r="K68" s="132">
        <v>12.2585016752199</v>
      </c>
      <c r="L68" s="132">
        <v>17.1583349632036</v>
      </c>
      <c r="M68" t="s">
        <v>80</v>
      </c>
      <c r="N68" s="132">
        <v>714174.38</v>
      </c>
      <c r="O68" t="s">
        <v>99</v>
      </c>
    </row>
    <row r="69" spans="3:15" ht="14.1" customHeight="1" x14ac:dyDescent="0.25">
      <c r="C69" t="s">
        <v>13</v>
      </c>
      <c r="D69" t="s">
        <v>59</v>
      </c>
      <c r="E69" t="s">
        <v>35</v>
      </c>
      <c r="F69" t="s">
        <v>20</v>
      </c>
      <c r="G69" s="132">
        <v>932609.16813144297</v>
      </c>
      <c r="H69" t="s">
        <v>44</v>
      </c>
      <c r="I69" t="s">
        <v>44</v>
      </c>
      <c r="J69" s="132">
        <v>10563.4342311736</v>
      </c>
      <c r="K69" s="132">
        <v>26427.812663847901</v>
      </c>
      <c r="L69" s="132">
        <v>36991.246895021599</v>
      </c>
      <c r="M69" t="s">
        <v>80</v>
      </c>
      <c r="N69" s="132">
        <v>6068627.5803952701</v>
      </c>
      <c r="O69" t="s">
        <v>99</v>
      </c>
    </row>
    <row r="70" spans="3:15" ht="14.1" customHeight="1" x14ac:dyDescent="0.25">
      <c r="C70" t="s">
        <v>5</v>
      </c>
      <c r="D70" t="s">
        <v>78</v>
      </c>
      <c r="E70" t="s">
        <v>27</v>
      </c>
      <c r="F70" t="s">
        <v>20</v>
      </c>
      <c r="G70" s="132" t="s">
        <v>100</v>
      </c>
      <c r="H70" t="s">
        <v>46</v>
      </c>
      <c r="I70" t="s">
        <v>46</v>
      </c>
      <c r="J70" s="132">
        <v>0.3629139857</v>
      </c>
      <c r="K70" s="132">
        <v>1.9488659406</v>
      </c>
      <c r="L70" s="132">
        <v>2.3117799262999998</v>
      </c>
      <c r="M70" t="s">
        <v>80</v>
      </c>
      <c r="N70" s="132">
        <v>5067.53</v>
      </c>
      <c r="O70" t="s">
        <v>99</v>
      </c>
    </row>
    <row r="71" spans="3:15" ht="14.1" customHeight="1" x14ac:dyDescent="0.25">
      <c r="C71" t="s">
        <v>13</v>
      </c>
      <c r="D71" t="s">
        <v>67</v>
      </c>
      <c r="E71" t="s">
        <v>29</v>
      </c>
      <c r="F71" t="s">
        <v>20</v>
      </c>
      <c r="G71" s="132" t="s">
        <v>100</v>
      </c>
      <c r="H71" t="s">
        <v>46</v>
      </c>
      <c r="I71" t="s">
        <v>46</v>
      </c>
      <c r="J71" s="132">
        <v>3.3309243950499998</v>
      </c>
      <c r="K71" s="132">
        <v>17.8872277179</v>
      </c>
      <c r="L71" s="132">
        <v>21.218152112950001</v>
      </c>
      <c r="M71" t="s">
        <v>80</v>
      </c>
      <c r="N71" s="132">
        <v>31850.257907086099</v>
      </c>
      <c r="O71" t="s">
        <v>99</v>
      </c>
    </row>
    <row r="72" spans="3:15" ht="14.1" customHeight="1" x14ac:dyDescent="0.25">
      <c r="C72" t="s">
        <v>13</v>
      </c>
      <c r="D72" t="s">
        <v>57</v>
      </c>
      <c r="E72" t="s">
        <v>29</v>
      </c>
      <c r="F72" t="s">
        <v>20</v>
      </c>
      <c r="G72" s="132" t="s">
        <v>100</v>
      </c>
      <c r="H72" t="s">
        <v>46</v>
      </c>
      <c r="I72" t="s">
        <v>46</v>
      </c>
      <c r="J72" s="132">
        <v>31.445682074099999</v>
      </c>
      <c r="K72" s="132">
        <v>168.86485830780001</v>
      </c>
      <c r="L72" s="132">
        <v>200.31054038190001</v>
      </c>
      <c r="M72" t="s">
        <v>80</v>
      </c>
      <c r="N72" s="132">
        <v>3338433.3787668599</v>
      </c>
      <c r="O72" t="s">
        <v>99</v>
      </c>
    </row>
    <row r="73" spans="3:15" ht="14.1" customHeight="1" x14ac:dyDescent="0.25">
      <c r="C73" t="s">
        <v>13</v>
      </c>
      <c r="D73" t="s">
        <v>55</v>
      </c>
      <c r="E73" t="s">
        <v>29</v>
      </c>
      <c r="F73" t="s">
        <v>20</v>
      </c>
      <c r="G73" s="132">
        <v>12593.6275626192</v>
      </c>
      <c r="H73" t="s">
        <v>44</v>
      </c>
      <c r="I73" t="s">
        <v>44</v>
      </c>
      <c r="J73" s="132">
        <v>179.75632867819101</v>
      </c>
      <c r="K73" s="132">
        <v>449.718006046646</v>
      </c>
      <c r="L73" s="132">
        <v>629.47433472483704</v>
      </c>
      <c r="M73" t="s">
        <v>80</v>
      </c>
      <c r="N73" s="132">
        <v>26597431.390917402</v>
      </c>
      <c r="O73" t="s">
        <v>99</v>
      </c>
    </row>
    <row r="74" spans="3:15" ht="14.1" customHeight="1" x14ac:dyDescent="0.25">
      <c r="C74" t="s">
        <v>13</v>
      </c>
      <c r="D74" t="s">
        <v>67</v>
      </c>
      <c r="E74" t="s">
        <v>35</v>
      </c>
      <c r="F74" t="s">
        <v>20</v>
      </c>
      <c r="G74" s="132">
        <v>47117.6100966702</v>
      </c>
      <c r="H74" t="s">
        <v>44</v>
      </c>
      <c r="I74" t="s">
        <v>44</v>
      </c>
      <c r="J74" s="132">
        <v>511.11541998000001</v>
      </c>
      <c r="K74" s="132">
        <v>2744.7157669799999</v>
      </c>
      <c r="L74" s="132">
        <v>3255.8311869600002</v>
      </c>
      <c r="M74" t="s">
        <v>80</v>
      </c>
      <c r="N74" s="132">
        <v>175465.98</v>
      </c>
      <c r="O74" t="s">
        <v>99</v>
      </c>
    </row>
    <row r="75" spans="3:15" ht="14.1" customHeight="1" x14ac:dyDescent="0.25">
      <c r="C75" t="s">
        <v>15</v>
      </c>
      <c r="D75" t="s">
        <v>53</v>
      </c>
      <c r="E75" t="s">
        <v>29</v>
      </c>
      <c r="F75" t="s">
        <v>20</v>
      </c>
      <c r="G75" s="132">
        <v>1986.3751271148201</v>
      </c>
      <c r="H75" t="s">
        <v>44</v>
      </c>
      <c r="I75" t="s">
        <v>44</v>
      </c>
      <c r="J75" s="132">
        <v>9.7332074041999999</v>
      </c>
      <c r="K75" s="132">
        <v>20.062325465800001</v>
      </c>
      <c r="L75" s="132">
        <v>29.795532869999999</v>
      </c>
      <c r="M75" t="s">
        <v>80</v>
      </c>
      <c r="N75" s="132">
        <v>6467841.8867052998</v>
      </c>
      <c r="O75" t="s">
        <v>99</v>
      </c>
    </row>
    <row r="76" spans="3:15" ht="14.1" customHeight="1" x14ac:dyDescent="0.25">
      <c r="C76" t="s">
        <v>5</v>
      </c>
      <c r="D76" t="s">
        <v>63</v>
      </c>
      <c r="E76" t="s">
        <v>100</v>
      </c>
      <c r="F76" t="s">
        <v>18</v>
      </c>
      <c r="G76" s="132" t="s">
        <v>100</v>
      </c>
      <c r="H76" t="s">
        <v>50</v>
      </c>
      <c r="I76" t="s">
        <v>50</v>
      </c>
      <c r="J76" s="132" t="s">
        <v>100</v>
      </c>
      <c r="K76" s="132" t="s">
        <v>100</v>
      </c>
      <c r="L76" s="132" t="s">
        <v>100</v>
      </c>
      <c r="M76" t="s">
        <v>80</v>
      </c>
      <c r="N76" s="132">
        <v>21373.245495889802</v>
      </c>
      <c r="O76" t="s">
        <v>99</v>
      </c>
    </row>
    <row r="77" spans="3:15" ht="14.1" customHeight="1" x14ac:dyDescent="0.25">
      <c r="C77" t="s">
        <v>9</v>
      </c>
      <c r="D77" t="s">
        <v>55</v>
      </c>
      <c r="E77" t="s">
        <v>33</v>
      </c>
      <c r="F77" t="s">
        <v>20</v>
      </c>
      <c r="G77" s="132">
        <v>338125.02015570801</v>
      </c>
      <c r="H77" t="s">
        <v>44</v>
      </c>
      <c r="I77" t="s">
        <v>44</v>
      </c>
      <c r="J77" s="132">
        <v>4826.2781839522504</v>
      </c>
      <c r="K77" s="132">
        <v>12074.480033463</v>
      </c>
      <c r="L77" s="132">
        <v>16900.758217415201</v>
      </c>
      <c r="M77" t="s">
        <v>80</v>
      </c>
      <c r="N77" s="132">
        <v>102186461.190624</v>
      </c>
      <c r="O77" t="s">
        <v>99</v>
      </c>
    </row>
    <row r="78" spans="3:15" ht="14.1" customHeight="1" x14ac:dyDescent="0.25">
      <c r="C78" t="s">
        <v>13</v>
      </c>
      <c r="D78" t="s">
        <v>61</v>
      </c>
      <c r="E78" t="s">
        <v>31</v>
      </c>
      <c r="F78" t="s">
        <v>18</v>
      </c>
      <c r="G78" s="132" t="s">
        <v>100</v>
      </c>
      <c r="H78" t="s">
        <v>46</v>
      </c>
      <c r="I78" t="s">
        <v>46</v>
      </c>
      <c r="J78" s="132">
        <v>1.71727120425</v>
      </c>
      <c r="K78" s="132">
        <v>9.2218307715000005</v>
      </c>
      <c r="L78" s="132">
        <v>10.939101975750001</v>
      </c>
      <c r="M78" t="s">
        <v>80</v>
      </c>
      <c r="N78" s="132">
        <v>73819.679999999993</v>
      </c>
      <c r="O78" t="s">
        <v>99</v>
      </c>
    </row>
    <row r="79" spans="3:15" ht="14.1" customHeight="1" x14ac:dyDescent="0.25">
      <c r="C79" t="s">
        <v>9</v>
      </c>
      <c r="D79" t="s">
        <v>59</v>
      </c>
      <c r="E79" t="s">
        <v>25</v>
      </c>
      <c r="F79" t="s">
        <v>20</v>
      </c>
      <c r="G79" s="132" t="s">
        <v>100</v>
      </c>
      <c r="H79" t="s">
        <v>46</v>
      </c>
      <c r="I79" t="s">
        <v>46</v>
      </c>
      <c r="J79" s="132">
        <v>8.7960752494999994</v>
      </c>
      <c r="K79" s="132">
        <v>47.235356420999999</v>
      </c>
      <c r="L79" s="132">
        <v>56.031431670499998</v>
      </c>
      <c r="M79" t="s">
        <v>80</v>
      </c>
      <c r="N79" s="132">
        <v>753808.36999999895</v>
      </c>
      <c r="O79" t="s">
        <v>99</v>
      </c>
    </row>
    <row r="80" spans="3:15" ht="14.1" customHeight="1" x14ac:dyDescent="0.25">
      <c r="C80" t="s">
        <v>5</v>
      </c>
      <c r="D80" t="s">
        <v>53</v>
      </c>
      <c r="E80" t="s">
        <v>25</v>
      </c>
      <c r="F80" t="s">
        <v>18</v>
      </c>
      <c r="G80" s="132" t="s">
        <v>100</v>
      </c>
      <c r="H80" t="s">
        <v>46</v>
      </c>
      <c r="I80" t="s">
        <v>46</v>
      </c>
      <c r="J80" s="132">
        <v>2.8191336210000002</v>
      </c>
      <c r="K80" s="132">
        <v>5.8263995160000004</v>
      </c>
      <c r="L80" s="132">
        <v>8.6455331369999993</v>
      </c>
      <c r="M80" t="s">
        <v>80</v>
      </c>
      <c r="N80" s="132">
        <v>592767.4</v>
      </c>
      <c r="O80" t="s">
        <v>99</v>
      </c>
    </row>
    <row r="81" spans="3:15" ht="14.1" customHeight="1" x14ac:dyDescent="0.25">
      <c r="C81" t="s">
        <v>15</v>
      </c>
      <c r="D81" t="s">
        <v>53</v>
      </c>
      <c r="E81" t="s">
        <v>23</v>
      </c>
      <c r="F81" t="s">
        <v>20</v>
      </c>
      <c r="G81" s="132">
        <v>2506.6048326909799</v>
      </c>
      <c r="H81" t="s">
        <v>44</v>
      </c>
      <c r="I81" t="s">
        <v>44</v>
      </c>
      <c r="J81" s="132">
        <v>12.2823226589</v>
      </c>
      <c r="K81" s="132">
        <v>25.316624256099999</v>
      </c>
      <c r="L81" s="132">
        <v>37.598946914999999</v>
      </c>
      <c r="M81" t="s">
        <v>80</v>
      </c>
      <c r="N81" s="132">
        <v>6521380.7870402196</v>
      </c>
      <c r="O81" t="s">
        <v>99</v>
      </c>
    </row>
    <row r="82" spans="3:15" ht="14.1" customHeight="1" x14ac:dyDescent="0.25">
      <c r="C82" t="s">
        <v>13</v>
      </c>
      <c r="D82" t="s">
        <v>57</v>
      </c>
      <c r="E82" t="s">
        <v>29</v>
      </c>
      <c r="F82" t="s">
        <v>18</v>
      </c>
      <c r="G82" s="132">
        <v>1758.8090105255601</v>
      </c>
      <c r="H82" t="s">
        <v>42</v>
      </c>
      <c r="I82" t="s">
        <v>42</v>
      </c>
      <c r="J82" s="132">
        <v>8.4849190287760798</v>
      </c>
      <c r="K82" s="132">
        <v>23.877121840823801</v>
      </c>
      <c r="L82" s="132">
        <v>32.362040869599902</v>
      </c>
      <c r="M82" t="s">
        <v>80</v>
      </c>
      <c r="N82" s="132">
        <v>7186864.8063725801</v>
      </c>
      <c r="O82" t="s">
        <v>99</v>
      </c>
    </row>
    <row r="83" spans="3:15" ht="14.1" customHeight="1" x14ac:dyDescent="0.25">
      <c r="C83" t="s">
        <v>9</v>
      </c>
      <c r="D83" t="s">
        <v>57</v>
      </c>
      <c r="E83" t="s">
        <v>25</v>
      </c>
      <c r="F83" t="s">
        <v>18</v>
      </c>
      <c r="G83" s="132">
        <v>527.74108309139797</v>
      </c>
      <c r="H83" t="s">
        <v>42</v>
      </c>
      <c r="I83" t="s">
        <v>42</v>
      </c>
      <c r="J83" s="132">
        <v>1.0930992478999799</v>
      </c>
      <c r="K83" s="132">
        <v>3.0760533881000098</v>
      </c>
      <c r="L83" s="132">
        <v>4.1691526359999997</v>
      </c>
      <c r="M83" t="s">
        <v>80</v>
      </c>
      <c r="N83" s="132">
        <v>672091.069582792</v>
      </c>
      <c r="O83" t="s">
        <v>99</v>
      </c>
    </row>
    <row r="84" spans="3:15" ht="14.1" customHeight="1" x14ac:dyDescent="0.25">
      <c r="C84" t="s">
        <v>5</v>
      </c>
      <c r="D84" t="s">
        <v>53</v>
      </c>
      <c r="E84" t="s">
        <v>27</v>
      </c>
      <c r="F84" t="s">
        <v>20</v>
      </c>
      <c r="G84" s="132" t="s">
        <v>100</v>
      </c>
      <c r="H84" t="s">
        <v>46</v>
      </c>
      <c r="I84" t="s">
        <v>46</v>
      </c>
      <c r="J84" s="132">
        <v>144.2063091624</v>
      </c>
      <c r="K84" s="132">
        <v>298.03609295040002</v>
      </c>
      <c r="L84" s="132">
        <v>442.24240211279999</v>
      </c>
      <c r="M84" t="s">
        <v>80</v>
      </c>
      <c r="N84" s="132">
        <v>20874121.191805899</v>
      </c>
      <c r="O84" t="s">
        <v>99</v>
      </c>
    </row>
    <row r="85" spans="3:15" ht="14.1" customHeight="1" x14ac:dyDescent="0.25">
      <c r="C85" t="s">
        <v>13</v>
      </c>
      <c r="D85" t="s">
        <v>61</v>
      </c>
      <c r="E85" t="s">
        <v>35</v>
      </c>
      <c r="F85" t="s">
        <v>20</v>
      </c>
      <c r="G85" s="132">
        <v>47630.617693215398</v>
      </c>
      <c r="H85" t="s">
        <v>44</v>
      </c>
      <c r="I85" t="s">
        <v>44</v>
      </c>
      <c r="J85" s="132">
        <v>516.67365291475505</v>
      </c>
      <c r="K85" s="132">
        <v>2774.5637601654998</v>
      </c>
      <c r="L85" s="132">
        <v>3291.23741308026</v>
      </c>
      <c r="M85" t="s">
        <v>80</v>
      </c>
      <c r="N85" s="132">
        <v>3588737.2451161202</v>
      </c>
      <c r="O85" t="s">
        <v>99</v>
      </c>
    </row>
    <row r="86" spans="3:15" ht="14.1" customHeight="1" x14ac:dyDescent="0.25">
      <c r="C86" t="s">
        <v>13</v>
      </c>
      <c r="D86" t="s">
        <v>61</v>
      </c>
      <c r="E86" t="s">
        <v>29</v>
      </c>
      <c r="F86" t="s">
        <v>20</v>
      </c>
      <c r="G86" s="132" t="s">
        <v>100</v>
      </c>
      <c r="H86" t="s">
        <v>46</v>
      </c>
      <c r="I86" t="s">
        <v>46</v>
      </c>
      <c r="J86" s="132">
        <v>7.3028202288999999</v>
      </c>
      <c r="K86" s="132">
        <v>39.216503566199997</v>
      </c>
      <c r="L86" s="132">
        <v>46.5193237951</v>
      </c>
      <c r="M86" t="s">
        <v>80</v>
      </c>
      <c r="N86" s="132">
        <v>774529.14075746899</v>
      </c>
      <c r="O86" t="s">
        <v>99</v>
      </c>
    </row>
    <row r="87" spans="3:15" ht="14.1" customHeight="1" x14ac:dyDescent="0.25">
      <c r="C87" t="s">
        <v>13</v>
      </c>
      <c r="D87" t="s">
        <v>55</v>
      </c>
      <c r="E87" t="s">
        <v>37</v>
      </c>
      <c r="F87" t="s">
        <v>20</v>
      </c>
      <c r="G87" s="132" t="s">
        <v>100</v>
      </c>
      <c r="H87" t="s">
        <v>46</v>
      </c>
      <c r="I87" t="s">
        <v>46</v>
      </c>
      <c r="J87" s="132">
        <v>43.97782321975</v>
      </c>
      <c r="K87" s="132">
        <v>236.1630722205</v>
      </c>
      <c r="L87" s="132">
        <v>280.14089544025001</v>
      </c>
      <c r="M87" t="s">
        <v>80</v>
      </c>
      <c r="N87" s="132">
        <v>767508.47171186702</v>
      </c>
      <c r="O87" t="s">
        <v>99</v>
      </c>
    </row>
    <row r="88" spans="3:15" ht="14.1" customHeight="1" x14ac:dyDescent="0.25">
      <c r="C88" t="s">
        <v>5</v>
      </c>
      <c r="D88" t="s">
        <v>57</v>
      </c>
      <c r="E88" t="s">
        <v>35</v>
      </c>
      <c r="F88" t="s">
        <v>20</v>
      </c>
      <c r="G88" s="132" t="s">
        <v>100</v>
      </c>
      <c r="H88" t="s">
        <v>46</v>
      </c>
      <c r="I88" t="s">
        <v>46</v>
      </c>
      <c r="J88" s="132">
        <v>4.3357655684000003</v>
      </c>
      <c r="K88" s="132">
        <v>23.283274207200002</v>
      </c>
      <c r="L88" s="132">
        <v>27.619039775600001</v>
      </c>
      <c r="M88" t="s">
        <v>80</v>
      </c>
      <c r="N88" s="133">
        <v>98726.59</v>
      </c>
      <c r="O88" t="s">
        <v>99</v>
      </c>
    </row>
    <row r="89" spans="3:15" ht="14.1" customHeight="1" x14ac:dyDescent="0.25">
      <c r="C89" t="s">
        <v>13</v>
      </c>
      <c r="D89" t="s">
        <v>53</v>
      </c>
      <c r="E89" t="s">
        <v>37</v>
      </c>
      <c r="F89" t="s">
        <v>18</v>
      </c>
      <c r="G89" s="132">
        <v>274924.975028418</v>
      </c>
      <c r="H89" t="s">
        <v>42</v>
      </c>
      <c r="I89" t="s">
        <v>42</v>
      </c>
      <c r="J89" s="132">
        <v>1588.7814063956901</v>
      </c>
      <c r="K89" s="132">
        <v>2837.4901779010902</v>
      </c>
      <c r="L89" s="132">
        <v>4426.27158429678</v>
      </c>
      <c r="M89" t="s">
        <v>80</v>
      </c>
      <c r="N89" s="132">
        <v>3127898.78</v>
      </c>
      <c r="O89" t="s">
        <v>99</v>
      </c>
    </row>
    <row r="90" spans="3:15" ht="14.1" customHeight="1" x14ac:dyDescent="0.25">
      <c r="C90" t="s">
        <v>13</v>
      </c>
      <c r="D90" t="s">
        <v>55</v>
      </c>
      <c r="E90" t="s">
        <v>31</v>
      </c>
      <c r="F90" t="s">
        <v>20</v>
      </c>
      <c r="G90" s="132">
        <v>168310.22642070099</v>
      </c>
      <c r="H90" t="s">
        <v>44</v>
      </c>
      <c r="I90" t="s">
        <v>44</v>
      </c>
      <c r="J90" s="132">
        <v>2402.4000399628899</v>
      </c>
      <c r="K90" s="132">
        <v>6010.3728399609499</v>
      </c>
      <c r="L90" s="132">
        <v>8412.7728799238394</v>
      </c>
      <c r="M90" t="s">
        <v>80</v>
      </c>
      <c r="N90" s="132">
        <v>141960294.21648499</v>
      </c>
      <c r="O90" t="s">
        <v>99</v>
      </c>
    </row>
    <row r="91" spans="3:15" ht="14.1" customHeight="1" x14ac:dyDescent="0.25">
      <c r="C91" t="s">
        <v>13</v>
      </c>
      <c r="D91" t="s">
        <v>59</v>
      </c>
      <c r="E91" t="s">
        <v>25</v>
      </c>
      <c r="F91" t="s">
        <v>18</v>
      </c>
      <c r="G91" s="132">
        <v>13.3245431178707</v>
      </c>
      <c r="H91" t="s">
        <v>42</v>
      </c>
      <c r="I91" t="s">
        <v>42</v>
      </c>
      <c r="J91" s="132">
        <v>2.79481270181893E-2</v>
      </c>
      <c r="K91" s="132">
        <v>7.8647872981810599E-2</v>
      </c>
      <c r="L91" s="132">
        <v>0.106596</v>
      </c>
      <c r="M91" t="s">
        <v>80</v>
      </c>
      <c r="N91" s="132">
        <v>18917.561216729999</v>
      </c>
      <c r="O91" t="s">
        <v>99</v>
      </c>
    </row>
    <row r="92" spans="3:15" ht="14.1" customHeight="1" x14ac:dyDescent="0.25">
      <c r="C92" t="s">
        <v>5</v>
      </c>
      <c r="D92" t="s">
        <v>55</v>
      </c>
      <c r="E92" t="s">
        <v>35</v>
      </c>
      <c r="F92" t="s">
        <v>18</v>
      </c>
      <c r="G92" s="132">
        <v>34.798865705263097</v>
      </c>
      <c r="H92" t="s">
        <v>42</v>
      </c>
      <c r="I92" t="s">
        <v>42</v>
      </c>
      <c r="J92" s="132">
        <v>0.416957563705875</v>
      </c>
      <c r="K92" s="132">
        <v>1.17334608819412</v>
      </c>
      <c r="L92" s="132">
        <v>1.5903036519</v>
      </c>
      <c r="M92" t="s">
        <v>80</v>
      </c>
      <c r="N92" s="132">
        <v>26911.835546562699</v>
      </c>
      <c r="O92" t="s">
        <v>99</v>
      </c>
    </row>
    <row r="93" spans="3:15" ht="14.1" customHeight="1" x14ac:dyDescent="0.25">
      <c r="C93" t="s">
        <v>9</v>
      </c>
      <c r="D93" t="s">
        <v>57</v>
      </c>
      <c r="E93" t="s">
        <v>33</v>
      </c>
      <c r="F93" t="s">
        <v>20</v>
      </c>
      <c r="G93" s="132" t="s">
        <v>100</v>
      </c>
      <c r="H93" t="s">
        <v>46</v>
      </c>
      <c r="I93" t="s">
        <v>46</v>
      </c>
      <c r="J93" s="132">
        <v>11.333536076450001</v>
      </c>
      <c r="K93" s="132">
        <v>60.861645779100002</v>
      </c>
      <c r="L93" s="132">
        <v>72.195181855550004</v>
      </c>
      <c r="M93" t="s">
        <v>80</v>
      </c>
      <c r="N93" s="132">
        <v>626180.52</v>
      </c>
      <c r="O93" t="s">
        <v>99</v>
      </c>
    </row>
    <row r="94" spans="3:15" ht="14.1" customHeight="1" x14ac:dyDescent="0.25">
      <c r="C94" t="s">
        <v>13</v>
      </c>
      <c r="D94" t="s">
        <v>67</v>
      </c>
      <c r="E94" t="s">
        <v>23</v>
      </c>
      <c r="F94" t="s">
        <v>20</v>
      </c>
      <c r="G94" s="132" t="s">
        <v>100</v>
      </c>
      <c r="H94" t="s">
        <v>46</v>
      </c>
      <c r="I94" t="s">
        <v>46</v>
      </c>
      <c r="J94" s="132">
        <v>1.6775094336</v>
      </c>
      <c r="K94" s="132">
        <v>9.0083081087999997</v>
      </c>
      <c r="L94" s="132">
        <v>10.685817542400001</v>
      </c>
      <c r="M94" t="s">
        <v>80</v>
      </c>
      <c r="N94" s="132">
        <v>11369.4338037486</v>
      </c>
      <c r="O94" t="s">
        <v>99</v>
      </c>
    </row>
    <row r="95" spans="3:15" ht="14.1" customHeight="1" x14ac:dyDescent="0.25">
      <c r="C95" t="s">
        <v>5</v>
      </c>
      <c r="D95" t="s">
        <v>55</v>
      </c>
      <c r="E95" t="s">
        <v>39</v>
      </c>
      <c r="F95" t="s">
        <v>20</v>
      </c>
      <c r="G95" s="132" t="s">
        <v>100</v>
      </c>
      <c r="H95" t="s">
        <v>46</v>
      </c>
      <c r="I95" t="s">
        <v>46</v>
      </c>
      <c r="J95" s="132">
        <v>11.340461982500001</v>
      </c>
      <c r="K95" s="132">
        <v>60.898838234999999</v>
      </c>
      <c r="L95" s="132">
        <v>72.239300217500002</v>
      </c>
      <c r="M95" t="s">
        <v>80</v>
      </c>
      <c r="N95" s="132">
        <v>193983.83862882899</v>
      </c>
      <c r="O95" t="s">
        <v>99</v>
      </c>
    </row>
    <row r="96" spans="3:15" ht="14.1" customHeight="1" x14ac:dyDescent="0.25">
      <c r="C96" t="s">
        <v>9</v>
      </c>
      <c r="D96" t="s">
        <v>61</v>
      </c>
      <c r="E96" t="s">
        <v>39</v>
      </c>
      <c r="F96" t="s">
        <v>20</v>
      </c>
      <c r="G96" s="132">
        <v>29.0301081786941</v>
      </c>
      <c r="H96" t="s">
        <v>44</v>
      </c>
      <c r="I96" t="s">
        <v>44</v>
      </c>
      <c r="J96" s="132">
        <v>0.31490933847120001</v>
      </c>
      <c r="K96" s="132">
        <v>1.6910791431512</v>
      </c>
      <c r="L96" s="132">
        <v>2.0059884816224001</v>
      </c>
      <c r="M96" t="s">
        <v>80</v>
      </c>
      <c r="N96" s="132">
        <v>289306.90000000002</v>
      </c>
      <c r="O96" t="s">
        <v>99</v>
      </c>
    </row>
    <row r="97" spans="3:15" ht="14.1" customHeight="1" x14ac:dyDescent="0.25">
      <c r="C97" t="s">
        <v>5</v>
      </c>
      <c r="D97" t="s">
        <v>53</v>
      </c>
      <c r="E97" t="s">
        <v>39</v>
      </c>
      <c r="F97" t="s">
        <v>20</v>
      </c>
      <c r="G97" s="132" t="s">
        <v>100</v>
      </c>
      <c r="H97" t="s">
        <v>46</v>
      </c>
      <c r="I97" t="s">
        <v>46</v>
      </c>
      <c r="J97" s="132">
        <v>19.954210767599999</v>
      </c>
      <c r="K97" s="132">
        <v>41.240047329600003</v>
      </c>
      <c r="L97" s="132">
        <v>61.194258097199999</v>
      </c>
      <c r="M97" t="s">
        <v>80</v>
      </c>
      <c r="N97" s="132">
        <v>3162674.04440042</v>
      </c>
      <c r="O97" t="s">
        <v>99</v>
      </c>
    </row>
    <row r="98" spans="3:15" ht="14.1" customHeight="1" x14ac:dyDescent="0.25">
      <c r="C98" t="s">
        <v>13</v>
      </c>
      <c r="D98" t="s">
        <v>53</v>
      </c>
      <c r="E98" t="s">
        <v>29</v>
      </c>
      <c r="F98" t="s">
        <v>20</v>
      </c>
      <c r="G98" s="132">
        <v>3764.29242789501</v>
      </c>
      <c r="H98" t="s">
        <v>44</v>
      </c>
      <c r="I98" t="s">
        <v>44</v>
      </c>
      <c r="J98" s="132">
        <v>18.444988865799999</v>
      </c>
      <c r="K98" s="132">
        <v>38.019262764200001</v>
      </c>
      <c r="L98" s="132">
        <v>56.46425163</v>
      </c>
      <c r="M98" t="s">
        <v>80</v>
      </c>
      <c r="N98" s="132">
        <v>6743456.1795113999</v>
      </c>
      <c r="O98" t="s">
        <v>99</v>
      </c>
    </row>
    <row r="99" spans="3:15" ht="14.1" customHeight="1" x14ac:dyDescent="0.25">
      <c r="C99" t="s">
        <v>9</v>
      </c>
      <c r="D99" t="s">
        <v>55</v>
      </c>
      <c r="E99" t="s">
        <v>27</v>
      </c>
      <c r="F99" t="s">
        <v>20</v>
      </c>
      <c r="G99" s="132" t="s">
        <v>100</v>
      </c>
      <c r="H99" t="s">
        <v>46</v>
      </c>
      <c r="I99" t="s">
        <v>46</v>
      </c>
      <c r="J99" s="132">
        <v>27.981738387050001</v>
      </c>
      <c r="K99" s="132">
        <v>150.2633104539</v>
      </c>
      <c r="L99" s="132">
        <v>178.24504884095001</v>
      </c>
      <c r="M99" t="s">
        <v>80</v>
      </c>
      <c r="N99" s="132">
        <v>2148758.5464741201</v>
      </c>
      <c r="O99" t="s">
        <v>99</v>
      </c>
    </row>
    <row r="100" spans="3:15" ht="14.1" customHeight="1" x14ac:dyDescent="0.25">
      <c r="C100" t="s">
        <v>13</v>
      </c>
      <c r="D100" t="s">
        <v>53</v>
      </c>
      <c r="E100" t="s">
        <v>37</v>
      </c>
      <c r="F100" t="s">
        <v>20</v>
      </c>
      <c r="G100" s="132">
        <v>1413.7617219403901</v>
      </c>
      <c r="H100" t="s">
        <v>44</v>
      </c>
      <c r="I100" t="s">
        <v>44</v>
      </c>
      <c r="J100" s="132">
        <v>6.9274211139000004</v>
      </c>
      <c r="K100" s="132">
        <v>14.2789700511</v>
      </c>
      <c r="L100" s="132">
        <v>21.206391164999999</v>
      </c>
      <c r="M100" t="s">
        <v>80</v>
      </c>
      <c r="N100" s="132">
        <v>1475685.5260882201</v>
      </c>
      <c r="O100" t="s">
        <v>99</v>
      </c>
    </row>
    <row r="101" spans="3:15" ht="14.1" customHeight="1" x14ac:dyDescent="0.25">
      <c r="C101" t="s">
        <v>13</v>
      </c>
      <c r="D101" t="s">
        <v>57</v>
      </c>
      <c r="E101" t="s">
        <v>33</v>
      </c>
      <c r="F101" t="s">
        <v>20</v>
      </c>
      <c r="G101" s="132">
        <v>1611.23216351886</v>
      </c>
      <c r="H101" t="s">
        <v>44</v>
      </c>
      <c r="I101" t="s">
        <v>44</v>
      </c>
      <c r="J101" s="132">
        <v>19.689208822456401</v>
      </c>
      <c r="K101" s="132">
        <v>49.258859464820802</v>
      </c>
      <c r="L101" s="132">
        <v>68.948068287277195</v>
      </c>
      <c r="M101" t="s">
        <v>80</v>
      </c>
      <c r="N101" s="132">
        <v>2547263.9122344302</v>
      </c>
      <c r="O101" t="s">
        <v>99</v>
      </c>
    </row>
    <row r="102" spans="3:15" ht="14.1" customHeight="1" x14ac:dyDescent="0.25">
      <c r="C102" t="s">
        <v>9</v>
      </c>
      <c r="D102" t="s">
        <v>63</v>
      </c>
      <c r="E102" t="s">
        <v>100</v>
      </c>
      <c r="F102" t="s">
        <v>20</v>
      </c>
      <c r="G102" s="132" t="s">
        <v>100</v>
      </c>
      <c r="H102" t="s">
        <v>50</v>
      </c>
      <c r="I102" t="s">
        <v>50</v>
      </c>
      <c r="J102" s="132" t="s">
        <v>100</v>
      </c>
      <c r="K102" s="132" t="s">
        <v>100</v>
      </c>
      <c r="L102" s="132" t="s">
        <v>100</v>
      </c>
      <c r="M102" t="s">
        <v>80</v>
      </c>
      <c r="N102" s="132">
        <v>16039.2208620949</v>
      </c>
      <c r="O102" t="s">
        <v>99</v>
      </c>
    </row>
    <row r="103" spans="3:15" ht="14.1" customHeight="1" x14ac:dyDescent="0.25">
      <c r="C103" t="s">
        <v>13</v>
      </c>
      <c r="D103" t="s">
        <v>67</v>
      </c>
      <c r="E103" t="s">
        <v>35</v>
      </c>
      <c r="F103" t="s">
        <v>20</v>
      </c>
      <c r="G103" s="132" t="s">
        <v>100</v>
      </c>
      <c r="H103" t="s">
        <v>46</v>
      </c>
      <c r="I103" t="s">
        <v>46</v>
      </c>
      <c r="J103" s="132">
        <v>51.7818791686</v>
      </c>
      <c r="K103" s="132">
        <v>278.0712362388</v>
      </c>
      <c r="L103" s="132">
        <v>329.85311540740003</v>
      </c>
      <c r="M103" t="s">
        <v>80</v>
      </c>
      <c r="N103" s="132">
        <v>2533937.1011879002</v>
      </c>
      <c r="O103" t="s">
        <v>99</v>
      </c>
    </row>
    <row r="104" spans="3:15" ht="14.1" customHeight="1" x14ac:dyDescent="0.25">
      <c r="C104" t="s">
        <v>5</v>
      </c>
      <c r="D104" t="s">
        <v>67</v>
      </c>
      <c r="E104" t="s">
        <v>35</v>
      </c>
      <c r="F104" t="s">
        <v>20</v>
      </c>
      <c r="G104" s="132">
        <v>698.49367314999995</v>
      </c>
      <c r="H104" t="s">
        <v>44</v>
      </c>
      <c r="I104" t="s">
        <v>44</v>
      </c>
      <c r="J104" s="132">
        <v>7.5770467250075999</v>
      </c>
      <c r="K104" s="132">
        <v>40.689125783147603</v>
      </c>
      <c r="L104" s="132">
        <v>48.266172508155201</v>
      </c>
      <c r="M104" t="s">
        <v>80</v>
      </c>
      <c r="N104" s="132">
        <v>79051.53</v>
      </c>
      <c r="O104" t="s">
        <v>99</v>
      </c>
    </row>
    <row r="105" spans="3:15" ht="14.1" customHeight="1" x14ac:dyDescent="0.25">
      <c r="C105" t="s">
        <v>13</v>
      </c>
      <c r="D105" t="s">
        <v>53</v>
      </c>
      <c r="E105" t="s">
        <v>33</v>
      </c>
      <c r="F105" t="s">
        <v>20</v>
      </c>
      <c r="G105" s="132">
        <v>21354.298266751401</v>
      </c>
      <c r="H105" t="s">
        <v>44</v>
      </c>
      <c r="I105" t="s">
        <v>44</v>
      </c>
      <c r="J105" s="132">
        <v>104.6358844713</v>
      </c>
      <c r="K105" s="132">
        <v>215.67804758369999</v>
      </c>
      <c r="L105" s="132">
        <v>320.31393205500001</v>
      </c>
      <c r="M105" t="s">
        <v>80</v>
      </c>
      <c r="N105" s="132">
        <v>37973691.702772804</v>
      </c>
      <c r="O105" t="s">
        <v>99</v>
      </c>
    </row>
    <row r="106" spans="3:15" ht="14.1" customHeight="1" x14ac:dyDescent="0.25">
      <c r="C106" t="s">
        <v>13</v>
      </c>
      <c r="D106" t="s">
        <v>59</v>
      </c>
      <c r="E106" t="s">
        <v>25</v>
      </c>
      <c r="F106" t="s">
        <v>20</v>
      </c>
      <c r="G106" s="132" t="s">
        <v>100</v>
      </c>
      <c r="H106" t="s">
        <v>46</v>
      </c>
      <c r="I106" t="s">
        <v>46</v>
      </c>
      <c r="J106" s="132">
        <v>51.373647849299999</v>
      </c>
      <c r="K106" s="132">
        <v>275.87901398939999</v>
      </c>
      <c r="L106" s="132">
        <v>327.25266183870002</v>
      </c>
      <c r="M106" t="s">
        <v>80</v>
      </c>
      <c r="N106" s="132">
        <v>3510674.6146657201</v>
      </c>
      <c r="O106" t="s">
        <v>99</v>
      </c>
    </row>
    <row r="107" spans="3:15" ht="14.1" customHeight="1" x14ac:dyDescent="0.25">
      <c r="C107" t="s">
        <v>5</v>
      </c>
      <c r="D107" t="s">
        <v>55</v>
      </c>
      <c r="E107" t="s">
        <v>31</v>
      </c>
      <c r="F107" t="s">
        <v>20</v>
      </c>
      <c r="G107" s="132">
        <v>59268.953906485302</v>
      </c>
      <c r="H107" t="s">
        <v>44</v>
      </c>
      <c r="I107" t="s">
        <v>44</v>
      </c>
      <c r="J107" s="132">
        <v>845.97624402846395</v>
      </c>
      <c r="K107" s="132">
        <v>2116.4804178239201</v>
      </c>
      <c r="L107" s="132">
        <v>2962.45666185238</v>
      </c>
      <c r="M107" t="s">
        <v>80</v>
      </c>
      <c r="N107" s="132">
        <v>4297173.60783746</v>
      </c>
      <c r="O107" t="s">
        <v>99</v>
      </c>
    </row>
    <row r="108" spans="3:15" ht="14.1" customHeight="1" x14ac:dyDescent="0.25">
      <c r="C108" t="s">
        <v>13</v>
      </c>
      <c r="D108" t="s">
        <v>61</v>
      </c>
      <c r="E108" t="s">
        <v>27</v>
      </c>
      <c r="F108" t="s">
        <v>20</v>
      </c>
      <c r="G108" s="132" t="s">
        <v>100</v>
      </c>
      <c r="H108" t="s">
        <v>46</v>
      </c>
      <c r="I108" t="s">
        <v>46</v>
      </c>
      <c r="J108" s="132">
        <v>5.4066974293500003</v>
      </c>
      <c r="K108" s="132">
        <v>29.034230937299998</v>
      </c>
      <c r="L108" s="132">
        <v>34.440928366649999</v>
      </c>
      <c r="M108" t="s">
        <v>80</v>
      </c>
      <c r="N108" s="132">
        <v>79883.202074688699</v>
      </c>
      <c r="O108" t="s">
        <v>99</v>
      </c>
    </row>
    <row r="109" spans="3:15" ht="14.1" customHeight="1" x14ac:dyDescent="0.25">
      <c r="C109" t="s">
        <v>5</v>
      </c>
      <c r="D109" t="s">
        <v>65</v>
      </c>
      <c r="E109" t="s">
        <v>100</v>
      </c>
      <c r="F109" t="s">
        <v>18</v>
      </c>
      <c r="G109" s="132" t="s">
        <v>100</v>
      </c>
      <c r="H109" t="s">
        <v>50</v>
      </c>
      <c r="I109" t="s">
        <v>50</v>
      </c>
      <c r="J109" s="132" t="s">
        <v>100</v>
      </c>
      <c r="K109" s="132" t="s">
        <v>100</v>
      </c>
      <c r="L109" s="132" t="s">
        <v>100</v>
      </c>
      <c r="M109" t="s">
        <v>80</v>
      </c>
      <c r="N109" s="132">
        <v>60936.379876127299</v>
      </c>
      <c r="O109" t="s">
        <v>99</v>
      </c>
    </row>
    <row r="110" spans="3:15" ht="14.1" customHeight="1" x14ac:dyDescent="0.25">
      <c r="C110" t="s">
        <v>9</v>
      </c>
      <c r="D110" t="s">
        <v>53</v>
      </c>
      <c r="E110" t="s">
        <v>29</v>
      </c>
      <c r="F110" t="s">
        <v>18</v>
      </c>
      <c r="G110" s="132">
        <v>450.99766011708499</v>
      </c>
      <c r="H110" t="s">
        <v>42</v>
      </c>
      <c r="I110" t="s">
        <v>42</v>
      </c>
      <c r="J110" s="132">
        <v>0.90654017527963104</v>
      </c>
      <c r="K110" s="132">
        <v>1.6190388639203599</v>
      </c>
      <c r="L110" s="132">
        <v>2.5255790392000002</v>
      </c>
      <c r="M110" t="s">
        <v>80</v>
      </c>
      <c r="N110" s="132">
        <v>2086819.68032078</v>
      </c>
      <c r="O110" t="s">
        <v>99</v>
      </c>
    </row>
    <row r="111" spans="3:15" ht="14.1" customHeight="1" x14ac:dyDescent="0.25">
      <c r="C111" t="s">
        <v>5</v>
      </c>
      <c r="D111" t="s">
        <v>65</v>
      </c>
      <c r="E111" t="s">
        <v>100</v>
      </c>
      <c r="F111" t="s">
        <v>20</v>
      </c>
      <c r="G111" s="132" t="s">
        <v>100</v>
      </c>
      <c r="H111" t="s">
        <v>50</v>
      </c>
      <c r="I111" t="s">
        <v>50</v>
      </c>
      <c r="J111" s="132" t="s">
        <v>100</v>
      </c>
      <c r="K111" s="132" t="s">
        <v>100</v>
      </c>
      <c r="L111" s="132" t="s">
        <v>100</v>
      </c>
      <c r="M111" t="s">
        <v>80</v>
      </c>
      <c r="N111" s="132">
        <v>10410.8762100781</v>
      </c>
      <c r="O111" t="s">
        <v>99</v>
      </c>
    </row>
    <row r="112" spans="3:15" ht="14.1" customHeight="1" x14ac:dyDescent="0.25">
      <c r="C112" t="s">
        <v>9</v>
      </c>
      <c r="D112" t="s">
        <v>55</v>
      </c>
      <c r="E112" t="s">
        <v>39</v>
      </c>
      <c r="F112" t="s">
        <v>20</v>
      </c>
      <c r="G112" s="132">
        <v>1296.46460660243</v>
      </c>
      <c r="H112" t="s">
        <v>44</v>
      </c>
      <c r="I112" t="s">
        <v>44</v>
      </c>
      <c r="J112" s="132">
        <v>18.5052859774026</v>
      </c>
      <c r="K112" s="132">
        <v>46.296897429292898</v>
      </c>
      <c r="L112" s="132">
        <v>64.802183406695605</v>
      </c>
      <c r="M112" t="s">
        <v>80</v>
      </c>
      <c r="N112" s="132">
        <v>2526303.7179475701</v>
      </c>
      <c r="O112" t="s">
        <v>99</v>
      </c>
    </row>
    <row r="113" spans="3:15" ht="14.1" customHeight="1" x14ac:dyDescent="0.25">
      <c r="C113" t="s">
        <v>5</v>
      </c>
      <c r="D113" t="s">
        <v>53</v>
      </c>
      <c r="E113" t="s">
        <v>100</v>
      </c>
      <c r="F113" t="s">
        <v>21</v>
      </c>
      <c r="G113" s="132" t="s">
        <v>100</v>
      </c>
      <c r="H113" t="s">
        <v>46</v>
      </c>
      <c r="I113" t="s">
        <v>46</v>
      </c>
      <c r="J113" s="132">
        <v>0.34371686219999997</v>
      </c>
      <c r="K113" s="132">
        <v>0.71037135119999995</v>
      </c>
      <c r="L113" s="132">
        <v>1.0540882134</v>
      </c>
      <c r="M113" t="s">
        <v>80</v>
      </c>
      <c r="N113" s="132">
        <v>90270.67</v>
      </c>
      <c r="O113" t="s">
        <v>99</v>
      </c>
    </row>
    <row r="114" spans="3:15" ht="14.1" customHeight="1" x14ac:dyDescent="0.25">
      <c r="C114" t="s">
        <v>9</v>
      </c>
      <c r="D114" t="s">
        <v>53</v>
      </c>
      <c r="E114" t="s">
        <v>35</v>
      </c>
      <c r="F114" t="s">
        <v>18</v>
      </c>
      <c r="G114" s="132" t="s">
        <v>100</v>
      </c>
      <c r="H114" t="s">
        <v>46</v>
      </c>
      <c r="I114" t="s">
        <v>46</v>
      </c>
      <c r="J114" s="132">
        <v>1.1786253216</v>
      </c>
      <c r="K114" s="132">
        <v>2.4359051136000001</v>
      </c>
      <c r="L114" s="132">
        <v>3.6145304351999998</v>
      </c>
      <c r="M114" t="s">
        <v>80</v>
      </c>
      <c r="N114" s="132">
        <v>1164598.93478873</v>
      </c>
      <c r="O114" t="s">
        <v>99</v>
      </c>
    </row>
    <row r="115" spans="3:15" ht="14.1" customHeight="1" x14ac:dyDescent="0.25">
      <c r="C115" t="s">
        <v>5</v>
      </c>
      <c r="D115" t="s">
        <v>63</v>
      </c>
      <c r="E115" t="s">
        <v>100</v>
      </c>
      <c r="F115" t="s">
        <v>20</v>
      </c>
      <c r="G115" s="132" t="s">
        <v>100</v>
      </c>
      <c r="H115" t="s">
        <v>50</v>
      </c>
      <c r="I115" t="s">
        <v>50</v>
      </c>
      <c r="J115" s="132" t="s">
        <v>100</v>
      </c>
      <c r="K115" s="132" t="s">
        <v>100</v>
      </c>
      <c r="L115" s="132" t="s">
        <v>100</v>
      </c>
      <c r="M115" t="s">
        <v>80</v>
      </c>
      <c r="N115" s="132">
        <v>20388.3767106288</v>
      </c>
      <c r="O115" t="s">
        <v>99</v>
      </c>
    </row>
    <row r="116" spans="3:15" ht="14.1" customHeight="1" x14ac:dyDescent="0.25">
      <c r="C116" t="s">
        <v>5</v>
      </c>
      <c r="D116" t="s">
        <v>55</v>
      </c>
      <c r="E116" t="s">
        <v>33</v>
      </c>
      <c r="F116" t="s">
        <v>18</v>
      </c>
      <c r="G116" s="132">
        <v>203.64671508321101</v>
      </c>
      <c r="H116" t="s">
        <v>42</v>
      </c>
      <c r="I116" t="s">
        <v>42</v>
      </c>
      <c r="J116" s="132">
        <v>1.90081031729075</v>
      </c>
      <c r="K116" s="132">
        <v>5.3490056167092304</v>
      </c>
      <c r="L116" s="132">
        <v>7.2498159339999901</v>
      </c>
      <c r="M116" t="s">
        <v>80</v>
      </c>
      <c r="N116" s="132">
        <v>153938.06479062501</v>
      </c>
      <c r="O116" t="s">
        <v>99</v>
      </c>
    </row>
    <row r="117" spans="3:15" ht="14.1" customHeight="1" x14ac:dyDescent="0.25">
      <c r="C117" t="s">
        <v>5</v>
      </c>
      <c r="D117" t="s">
        <v>55</v>
      </c>
      <c r="E117" t="s">
        <v>23</v>
      </c>
      <c r="F117" t="s">
        <v>20</v>
      </c>
      <c r="G117" s="132">
        <v>619.113750709687</v>
      </c>
      <c r="H117" t="s">
        <v>44</v>
      </c>
      <c r="I117" t="s">
        <v>44</v>
      </c>
      <c r="J117" s="132">
        <v>8.8370142230156894</v>
      </c>
      <c r="K117" s="132">
        <v>22.108620291724002</v>
      </c>
      <c r="L117" s="132">
        <v>30.945634514739702</v>
      </c>
      <c r="M117" t="s">
        <v>80</v>
      </c>
      <c r="N117" s="132">
        <v>168729.112110585</v>
      </c>
      <c r="O117" t="s">
        <v>99</v>
      </c>
    </row>
    <row r="118" spans="3:15" ht="14.1" customHeight="1" x14ac:dyDescent="0.25">
      <c r="C118" t="s">
        <v>5</v>
      </c>
      <c r="D118" t="s">
        <v>55</v>
      </c>
      <c r="E118" t="s">
        <v>39</v>
      </c>
      <c r="F118" t="s">
        <v>20</v>
      </c>
      <c r="G118" s="132">
        <v>85.185614679423097</v>
      </c>
      <c r="H118" t="s">
        <v>44</v>
      </c>
      <c r="I118" t="s">
        <v>44</v>
      </c>
      <c r="J118" s="132">
        <v>1.2159064805483299</v>
      </c>
      <c r="K118" s="132">
        <v>3.0419793394330301</v>
      </c>
      <c r="L118" s="132">
        <v>4.2578858199813601</v>
      </c>
      <c r="M118" t="s">
        <v>80</v>
      </c>
      <c r="N118" s="132">
        <v>102071.388357142</v>
      </c>
      <c r="O118" t="s">
        <v>99</v>
      </c>
    </row>
    <row r="119" spans="3:15" ht="14.1" customHeight="1" x14ac:dyDescent="0.25">
      <c r="C119" t="s">
        <v>9</v>
      </c>
      <c r="D119" t="s">
        <v>53</v>
      </c>
      <c r="E119" t="s">
        <v>35</v>
      </c>
      <c r="F119" t="s">
        <v>20</v>
      </c>
      <c r="G119" s="132">
        <v>21446.636638530399</v>
      </c>
      <c r="H119" t="s">
        <v>44</v>
      </c>
      <c r="I119" t="s">
        <v>44</v>
      </c>
      <c r="J119" s="132">
        <v>105.0882051618</v>
      </c>
      <c r="K119" s="132">
        <v>216.61038206820001</v>
      </c>
      <c r="L119" s="132">
        <v>321.69858722999999</v>
      </c>
      <c r="M119" t="s">
        <v>80</v>
      </c>
      <c r="N119" s="132">
        <v>16613124.025211699</v>
      </c>
      <c r="O119" t="s">
        <v>99</v>
      </c>
    </row>
    <row r="120" spans="3:15" ht="14.1" customHeight="1" x14ac:dyDescent="0.25">
      <c r="C120" t="s">
        <v>5</v>
      </c>
      <c r="D120" t="s">
        <v>65</v>
      </c>
      <c r="E120" t="s">
        <v>100</v>
      </c>
      <c r="F120" t="s">
        <v>18</v>
      </c>
      <c r="G120" s="132" t="s">
        <v>100</v>
      </c>
      <c r="H120" t="s">
        <v>50</v>
      </c>
      <c r="I120" t="s">
        <v>50</v>
      </c>
      <c r="J120" s="132" t="s">
        <v>100</v>
      </c>
      <c r="K120" s="132" t="s">
        <v>100</v>
      </c>
      <c r="L120" s="132" t="s">
        <v>100</v>
      </c>
      <c r="M120" t="s">
        <v>80</v>
      </c>
      <c r="N120" s="132">
        <v>15400.609149993599</v>
      </c>
      <c r="O120" t="s">
        <v>99</v>
      </c>
    </row>
    <row r="121" spans="3:15" ht="14.1" customHeight="1" x14ac:dyDescent="0.25">
      <c r="C121" t="s">
        <v>5</v>
      </c>
      <c r="D121" t="s">
        <v>65</v>
      </c>
      <c r="E121" t="s">
        <v>100</v>
      </c>
      <c r="F121" t="s">
        <v>20</v>
      </c>
      <c r="G121" s="132" t="s">
        <v>100</v>
      </c>
      <c r="H121" t="s">
        <v>50</v>
      </c>
      <c r="I121" t="s">
        <v>50</v>
      </c>
      <c r="J121" s="132" t="s">
        <v>100</v>
      </c>
      <c r="K121" s="132" t="s">
        <v>100</v>
      </c>
      <c r="L121" s="132" t="s">
        <v>100</v>
      </c>
      <c r="M121" t="s">
        <v>80</v>
      </c>
      <c r="N121" s="132">
        <v>14024.757330618</v>
      </c>
      <c r="O121" t="s">
        <v>99</v>
      </c>
    </row>
    <row r="122" spans="3:15" ht="14.1" customHeight="1" x14ac:dyDescent="0.25">
      <c r="C122" t="s">
        <v>5</v>
      </c>
      <c r="D122" t="s">
        <v>59</v>
      </c>
      <c r="E122" t="s">
        <v>27</v>
      </c>
      <c r="F122" t="s">
        <v>20</v>
      </c>
      <c r="G122" s="132" t="s">
        <v>100</v>
      </c>
      <c r="H122" t="s">
        <v>46</v>
      </c>
      <c r="I122" t="s">
        <v>46</v>
      </c>
      <c r="J122" s="132">
        <v>13.86615706105</v>
      </c>
      <c r="K122" s="132">
        <v>74.461944945900001</v>
      </c>
      <c r="L122" s="132">
        <v>88.328102006950004</v>
      </c>
      <c r="M122" t="s">
        <v>80</v>
      </c>
      <c r="N122" s="132">
        <v>335065.28000000003</v>
      </c>
      <c r="O122" t="s">
        <v>99</v>
      </c>
    </row>
    <row r="123" spans="3:15" ht="14.1" customHeight="1" x14ac:dyDescent="0.25">
      <c r="C123" t="s">
        <v>5</v>
      </c>
      <c r="D123" t="s">
        <v>55</v>
      </c>
      <c r="E123" t="s">
        <v>27</v>
      </c>
      <c r="F123" t="s">
        <v>18</v>
      </c>
      <c r="G123" s="132">
        <v>278.07439071984999</v>
      </c>
      <c r="H123" t="s">
        <v>42</v>
      </c>
      <c r="I123" t="s">
        <v>42</v>
      </c>
      <c r="J123" s="132">
        <v>0.92592520596581696</v>
      </c>
      <c r="K123" s="132">
        <v>2.6056146067341799</v>
      </c>
      <c r="L123" s="132">
        <v>3.5315398127000002</v>
      </c>
      <c r="M123" t="s">
        <v>80</v>
      </c>
      <c r="N123" s="132">
        <v>269855.581715404</v>
      </c>
      <c r="O123" t="s">
        <v>99</v>
      </c>
    </row>
    <row r="124" spans="3:15" ht="14.1" customHeight="1" x14ac:dyDescent="0.25">
      <c r="C124" t="s">
        <v>9</v>
      </c>
      <c r="D124" t="s">
        <v>67</v>
      </c>
      <c r="E124" t="s">
        <v>31</v>
      </c>
      <c r="F124" t="s">
        <v>20</v>
      </c>
      <c r="G124" s="132">
        <v>358.99518504650302</v>
      </c>
      <c r="H124" t="s">
        <v>44</v>
      </c>
      <c r="I124" t="s">
        <v>44</v>
      </c>
      <c r="J124" s="132">
        <v>3.8822553984771</v>
      </c>
      <c r="K124" s="132">
        <v>20.847908685792099</v>
      </c>
      <c r="L124" s="132">
        <v>24.730164084269202</v>
      </c>
      <c r="M124" t="s">
        <v>80</v>
      </c>
      <c r="N124" s="132">
        <v>853959.60033546202</v>
      </c>
      <c r="O124" t="s">
        <v>99</v>
      </c>
    </row>
    <row r="125" spans="3:15" ht="14.1" customHeight="1" x14ac:dyDescent="0.25">
      <c r="C125" t="s">
        <v>13</v>
      </c>
      <c r="D125" t="s">
        <v>57</v>
      </c>
      <c r="E125" t="s">
        <v>33</v>
      </c>
      <c r="F125" t="s">
        <v>18</v>
      </c>
      <c r="G125" s="132">
        <v>1054.1003635090799</v>
      </c>
      <c r="H125" t="s">
        <v>42</v>
      </c>
      <c r="I125" t="s">
        <v>42</v>
      </c>
      <c r="J125" s="132">
        <v>10.142844572967199</v>
      </c>
      <c r="K125" s="132">
        <v>28.542633684532699</v>
      </c>
      <c r="L125" s="132">
        <v>38.685478257499902</v>
      </c>
      <c r="M125" t="s">
        <v>80</v>
      </c>
      <c r="N125" s="132">
        <v>4769399.9800000004</v>
      </c>
      <c r="O125" t="s">
        <v>99</v>
      </c>
    </row>
    <row r="126" spans="3:15" ht="14.1" customHeight="1" x14ac:dyDescent="0.25">
      <c r="C126" t="s">
        <v>13</v>
      </c>
      <c r="D126" t="s">
        <v>61</v>
      </c>
      <c r="E126" t="s">
        <v>37</v>
      </c>
      <c r="F126" t="s">
        <v>20</v>
      </c>
      <c r="G126" s="132">
        <v>1819.1652005549699</v>
      </c>
      <c r="H126" t="s">
        <v>44</v>
      </c>
      <c r="I126" t="s">
        <v>44</v>
      </c>
      <c r="J126" s="132">
        <v>19.7337354296976</v>
      </c>
      <c r="K126" s="132">
        <v>105.971161616337</v>
      </c>
      <c r="L126" s="132">
        <v>125.704897046035</v>
      </c>
      <c r="M126" t="s">
        <v>80</v>
      </c>
      <c r="N126" s="132">
        <v>922960.42856777401</v>
      </c>
      <c r="O126" t="s">
        <v>99</v>
      </c>
    </row>
    <row r="127" spans="3:15" ht="14.1" customHeight="1" x14ac:dyDescent="0.25">
      <c r="C127" t="s">
        <v>13</v>
      </c>
      <c r="D127" t="s">
        <v>53</v>
      </c>
      <c r="E127" t="s">
        <v>29</v>
      </c>
      <c r="F127" t="s">
        <v>18</v>
      </c>
      <c r="G127" s="132" t="s">
        <v>100</v>
      </c>
      <c r="H127" t="s">
        <v>46</v>
      </c>
      <c r="I127" t="s">
        <v>46</v>
      </c>
      <c r="J127" s="132">
        <v>1.6911490553999999</v>
      </c>
      <c r="K127" s="132">
        <v>3.4951553783999998</v>
      </c>
      <c r="L127" s="132">
        <v>5.1863044338000002</v>
      </c>
      <c r="M127" t="s">
        <v>80</v>
      </c>
      <c r="N127" s="132">
        <v>1556262.54</v>
      </c>
      <c r="O127" t="s">
        <v>99</v>
      </c>
    </row>
    <row r="128" spans="3:15" ht="14.1" customHeight="1" x14ac:dyDescent="0.25">
      <c r="C128" t="s">
        <v>5</v>
      </c>
      <c r="D128" t="s">
        <v>100</v>
      </c>
      <c r="E128" t="s">
        <v>100</v>
      </c>
      <c r="F128" t="s">
        <v>100</v>
      </c>
      <c r="G128" s="132" t="s">
        <v>100</v>
      </c>
      <c r="H128" t="s">
        <v>100</v>
      </c>
      <c r="I128" t="s">
        <v>100</v>
      </c>
      <c r="J128" s="132" t="s">
        <v>100</v>
      </c>
      <c r="K128" s="132" t="s">
        <v>100</v>
      </c>
      <c r="L128" s="132" t="s">
        <v>100</v>
      </c>
      <c r="M128" t="s">
        <v>82</v>
      </c>
      <c r="N128" s="132">
        <v>36314206.850000001</v>
      </c>
      <c r="O128" t="s">
        <v>99</v>
      </c>
    </row>
    <row r="129" spans="3:15" ht="14.1" customHeight="1" x14ac:dyDescent="0.25">
      <c r="C129" t="s">
        <v>9</v>
      </c>
      <c r="D129" t="s">
        <v>55</v>
      </c>
      <c r="E129" t="s">
        <v>27</v>
      </c>
      <c r="F129" t="s">
        <v>18</v>
      </c>
      <c r="G129" s="132">
        <v>3335.6540292762302</v>
      </c>
      <c r="H129" t="s">
        <v>42</v>
      </c>
      <c r="I129" t="s">
        <v>42</v>
      </c>
      <c r="J129" s="132">
        <v>11.1069823218727</v>
      </c>
      <c r="K129" s="132">
        <v>31.2557809077272</v>
      </c>
      <c r="L129" s="132">
        <v>42.362763229599999</v>
      </c>
      <c r="M129" t="s">
        <v>80</v>
      </c>
      <c r="N129" s="132">
        <v>8307006.7310578004</v>
      </c>
      <c r="O129" t="s">
        <v>99</v>
      </c>
    </row>
    <row r="130" spans="3:15" ht="14.1" customHeight="1" x14ac:dyDescent="0.25">
      <c r="C130" t="s">
        <v>9</v>
      </c>
      <c r="D130" t="s">
        <v>55</v>
      </c>
      <c r="E130" t="s">
        <v>29</v>
      </c>
      <c r="F130" t="s">
        <v>20</v>
      </c>
      <c r="G130" s="132">
        <v>27558.6313259485</v>
      </c>
      <c r="H130" t="s">
        <v>44</v>
      </c>
      <c r="I130" t="s">
        <v>44</v>
      </c>
      <c r="J130" s="132">
        <v>393.36184797099799</v>
      </c>
      <c r="K130" s="132">
        <v>984.12059939786695</v>
      </c>
      <c r="L130" s="132">
        <v>1377.48244736886</v>
      </c>
      <c r="M130" t="s">
        <v>80</v>
      </c>
      <c r="N130" s="132">
        <v>80441942.0106107</v>
      </c>
      <c r="O130" t="s">
        <v>99</v>
      </c>
    </row>
    <row r="131" spans="3:15" ht="14.1" customHeight="1" x14ac:dyDescent="0.25">
      <c r="C131" t="s">
        <v>15</v>
      </c>
      <c r="D131" t="s">
        <v>69</v>
      </c>
      <c r="E131" t="s">
        <v>35</v>
      </c>
      <c r="F131" t="s">
        <v>20</v>
      </c>
      <c r="G131" s="132">
        <v>1150.6871520458201</v>
      </c>
      <c r="H131" t="s">
        <v>44</v>
      </c>
      <c r="I131" t="s">
        <v>44</v>
      </c>
      <c r="J131" s="132">
        <v>15.884280992143101</v>
      </c>
      <c r="K131" s="132">
        <v>39.739614331241697</v>
      </c>
      <c r="L131" s="132">
        <v>55.623895323384801</v>
      </c>
      <c r="M131" t="s">
        <v>80</v>
      </c>
      <c r="N131" s="132">
        <v>5758032.0199999996</v>
      </c>
      <c r="O131" t="s">
        <v>99</v>
      </c>
    </row>
    <row r="132" spans="3:15" ht="14.1" customHeight="1" x14ac:dyDescent="0.25">
      <c r="C132" t="s">
        <v>13</v>
      </c>
      <c r="D132" t="s">
        <v>59</v>
      </c>
      <c r="E132" t="s">
        <v>31</v>
      </c>
      <c r="F132" t="s">
        <v>20</v>
      </c>
      <c r="G132" s="132">
        <v>137140.15032279</v>
      </c>
      <c r="H132" t="s">
        <v>44</v>
      </c>
      <c r="I132" t="s">
        <v>44</v>
      </c>
      <c r="J132" s="132">
        <v>1553.3498115498901</v>
      </c>
      <c r="K132" s="132">
        <v>3886.2018660481399</v>
      </c>
      <c r="L132" s="132">
        <v>5439.5516775980304</v>
      </c>
      <c r="M132" t="s">
        <v>80</v>
      </c>
      <c r="N132" s="132">
        <v>43650659.970839903</v>
      </c>
      <c r="O132" t="s">
        <v>99</v>
      </c>
    </row>
    <row r="133" spans="3:15" ht="14.1" customHeight="1" x14ac:dyDescent="0.25">
      <c r="C133" t="s">
        <v>9</v>
      </c>
      <c r="D133" t="s">
        <v>65</v>
      </c>
      <c r="E133" t="s">
        <v>100</v>
      </c>
      <c r="F133" t="s">
        <v>20</v>
      </c>
      <c r="G133" s="132" t="s">
        <v>100</v>
      </c>
      <c r="H133" t="s">
        <v>50</v>
      </c>
      <c r="I133" t="s">
        <v>50</v>
      </c>
      <c r="J133" s="132" t="s">
        <v>100</v>
      </c>
      <c r="K133" s="132" t="s">
        <v>100</v>
      </c>
      <c r="L133" s="132" t="s">
        <v>100</v>
      </c>
      <c r="M133" t="s">
        <v>80</v>
      </c>
      <c r="N133" s="132">
        <v>6276.2168590806295</v>
      </c>
      <c r="O133" t="s">
        <v>99</v>
      </c>
    </row>
    <row r="134" spans="3:15" ht="14.1" customHeight="1" x14ac:dyDescent="0.25">
      <c r="C134" t="s">
        <v>5</v>
      </c>
      <c r="D134" t="s">
        <v>57</v>
      </c>
      <c r="E134" t="s">
        <v>31</v>
      </c>
      <c r="F134" t="s">
        <v>20</v>
      </c>
      <c r="G134" s="132">
        <v>765.81467904639896</v>
      </c>
      <c r="H134" t="s">
        <v>44</v>
      </c>
      <c r="I134" t="s">
        <v>44</v>
      </c>
      <c r="J134" s="132">
        <v>9.3582273652857104</v>
      </c>
      <c r="K134" s="132">
        <v>23.412601836021199</v>
      </c>
      <c r="L134" s="132">
        <v>32.770829201306903</v>
      </c>
      <c r="M134" t="s">
        <v>80</v>
      </c>
      <c r="N134" s="132">
        <v>546648.63474027102</v>
      </c>
      <c r="O134" t="s">
        <v>99</v>
      </c>
    </row>
    <row r="135" spans="3:15" ht="14.1" customHeight="1" x14ac:dyDescent="0.25">
      <c r="C135" t="s">
        <v>13</v>
      </c>
      <c r="D135" t="s">
        <v>55</v>
      </c>
      <c r="E135" t="s">
        <v>31</v>
      </c>
      <c r="F135" t="s">
        <v>20</v>
      </c>
      <c r="G135" s="132" t="s">
        <v>100</v>
      </c>
      <c r="H135" t="s">
        <v>46</v>
      </c>
      <c r="I135" t="s">
        <v>46</v>
      </c>
      <c r="J135" s="132">
        <v>1266.9689421595499</v>
      </c>
      <c r="K135" s="132">
        <v>6803.6854915088998</v>
      </c>
      <c r="L135" s="132">
        <v>8070.6544336684501</v>
      </c>
      <c r="M135" t="s">
        <v>80</v>
      </c>
      <c r="N135" s="132">
        <v>49466925.906737201</v>
      </c>
      <c r="O135" t="s">
        <v>99</v>
      </c>
    </row>
    <row r="136" spans="3:15" ht="14.1" customHeight="1" x14ac:dyDescent="0.25">
      <c r="C136" t="s">
        <v>5</v>
      </c>
      <c r="D136" t="s">
        <v>78</v>
      </c>
      <c r="E136" t="s">
        <v>100</v>
      </c>
      <c r="F136" t="s">
        <v>21</v>
      </c>
      <c r="G136" s="132" t="s">
        <v>100</v>
      </c>
      <c r="H136" t="s">
        <v>46</v>
      </c>
      <c r="I136" t="s">
        <v>46</v>
      </c>
      <c r="J136" s="132">
        <v>6.4327571000000004E-3</v>
      </c>
      <c r="K136" s="132">
        <v>3.4544221799999997E-2</v>
      </c>
      <c r="L136" s="132">
        <v>4.0976978900000002E-2</v>
      </c>
      <c r="M136" t="s">
        <v>80</v>
      </c>
      <c r="N136" s="132">
        <v>190.76717413972801</v>
      </c>
      <c r="O136" t="s">
        <v>99</v>
      </c>
    </row>
    <row r="137" spans="3:15" ht="14.1" customHeight="1" x14ac:dyDescent="0.25">
      <c r="C137" t="s">
        <v>13</v>
      </c>
      <c r="D137" t="s">
        <v>53</v>
      </c>
      <c r="E137" t="s">
        <v>31</v>
      </c>
      <c r="F137" t="s">
        <v>20</v>
      </c>
      <c r="G137" s="132" t="s">
        <v>100</v>
      </c>
      <c r="H137" t="s">
        <v>46</v>
      </c>
      <c r="I137" t="s">
        <v>46</v>
      </c>
      <c r="J137" s="132">
        <v>40.0732846704</v>
      </c>
      <c r="K137" s="132">
        <v>82.820822918399998</v>
      </c>
      <c r="L137" s="132">
        <v>122.8941075888</v>
      </c>
      <c r="M137" t="s">
        <v>80</v>
      </c>
      <c r="N137" s="132">
        <v>17013509.0734565</v>
      </c>
      <c r="O137" t="s">
        <v>99</v>
      </c>
    </row>
    <row r="138" spans="3:15" ht="14.1" customHeight="1" x14ac:dyDescent="0.25">
      <c r="C138" t="s">
        <v>5</v>
      </c>
      <c r="D138" t="s">
        <v>55</v>
      </c>
      <c r="E138" t="s">
        <v>31</v>
      </c>
      <c r="F138" t="s">
        <v>20</v>
      </c>
      <c r="G138" s="132" t="s">
        <v>100</v>
      </c>
      <c r="H138" t="s">
        <v>46</v>
      </c>
      <c r="I138" t="s">
        <v>46</v>
      </c>
      <c r="J138" s="132">
        <v>560.36916253884999</v>
      </c>
      <c r="K138" s="132">
        <v>3009.2099452383</v>
      </c>
      <c r="L138" s="132">
        <v>3569.5791077771501</v>
      </c>
      <c r="M138" t="s">
        <v>80</v>
      </c>
      <c r="N138" s="132">
        <v>12603342.940680601</v>
      </c>
      <c r="O138" t="s">
        <v>99</v>
      </c>
    </row>
    <row r="139" spans="3:15" ht="14.1" customHeight="1" x14ac:dyDescent="0.25">
      <c r="C139" t="s">
        <v>5</v>
      </c>
      <c r="D139" t="s">
        <v>57</v>
      </c>
      <c r="E139" t="s">
        <v>33</v>
      </c>
      <c r="F139" t="s">
        <v>20</v>
      </c>
      <c r="G139" s="132" t="s">
        <v>100</v>
      </c>
      <c r="H139" t="s">
        <v>46</v>
      </c>
      <c r="I139" t="s">
        <v>46</v>
      </c>
      <c r="J139" s="132">
        <v>1.50633437815</v>
      </c>
      <c r="K139" s="132">
        <v>8.0890896476999998</v>
      </c>
      <c r="L139" s="132">
        <v>9.5954240258500008</v>
      </c>
      <c r="M139" t="s">
        <v>80</v>
      </c>
      <c r="N139" s="132">
        <v>26566.53</v>
      </c>
      <c r="O139" t="s">
        <v>99</v>
      </c>
    </row>
    <row r="140" spans="3:15" ht="14.1" customHeight="1" x14ac:dyDescent="0.25">
      <c r="C140" t="s">
        <v>13</v>
      </c>
      <c r="D140" t="s">
        <v>53</v>
      </c>
      <c r="E140" t="s">
        <v>39</v>
      </c>
      <c r="F140" t="s">
        <v>20</v>
      </c>
      <c r="G140" s="132" t="s">
        <v>100</v>
      </c>
      <c r="H140" t="s">
        <v>46</v>
      </c>
      <c r="I140" t="s">
        <v>46</v>
      </c>
      <c r="J140" s="132">
        <v>1.0457322048</v>
      </c>
      <c r="K140" s="132">
        <v>2.1612503807999999</v>
      </c>
      <c r="L140" s="132">
        <v>3.2069825856</v>
      </c>
      <c r="M140" t="s">
        <v>80</v>
      </c>
      <c r="N140" s="132">
        <v>668711.99841290701</v>
      </c>
      <c r="O140" t="s">
        <v>99</v>
      </c>
    </row>
    <row r="141" spans="3:15" ht="14.1" customHeight="1" x14ac:dyDescent="0.25">
      <c r="C141" t="s">
        <v>5</v>
      </c>
      <c r="D141" t="s">
        <v>59</v>
      </c>
      <c r="E141" t="s">
        <v>35</v>
      </c>
      <c r="F141" t="s">
        <v>20</v>
      </c>
      <c r="G141" s="132">
        <v>151.315139391304</v>
      </c>
      <c r="H141" t="s">
        <v>44</v>
      </c>
      <c r="I141" t="s">
        <v>44</v>
      </c>
      <c r="J141" s="132">
        <v>1.7139069322999301</v>
      </c>
      <c r="K141" s="132">
        <v>4.2878869067432399</v>
      </c>
      <c r="L141" s="132">
        <v>6.0017938390431702</v>
      </c>
      <c r="M141" t="s">
        <v>80</v>
      </c>
      <c r="N141" s="132">
        <v>43533.31</v>
      </c>
      <c r="O141" t="s">
        <v>99</v>
      </c>
    </row>
    <row r="142" spans="3:15" ht="14.1" customHeight="1" x14ac:dyDescent="0.25">
      <c r="C142" t="s">
        <v>9</v>
      </c>
      <c r="D142" t="s">
        <v>57</v>
      </c>
      <c r="E142" t="s">
        <v>29</v>
      </c>
      <c r="F142" t="s">
        <v>18</v>
      </c>
      <c r="G142" s="132">
        <v>395.59400110012302</v>
      </c>
      <c r="H142" t="s">
        <v>42</v>
      </c>
      <c r="I142" t="s">
        <v>42</v>
      </c>
      <c r="J142" s="132">
        <v>1.9084289310953</v>
      </c>
      <c r="K142" s="132">
        <v>5.3704448985046698</v>
      </c>
      <c r="L142" s="132">
        <v>7.2788738295999798</v>
      </c>
      <c r="M142" t="s">
        <v>80</v>
      </c>
      <c r="N142" s="132">
        <v>976259.24</v>
      </c>
      <c r="O142" t="s">
        <v>99</v>
      </c>
    </row>
    <row r="143" spans="3:15" ht="14.1" customHeight="1" x14ac:dyDescent="0.25">
      <c r="C143" t="s">
        <v>13</v>
      </c>
      <c r="D143" t="s">
        <v>75</v>
      </c>
      <c r="E143" t="s">
        <v>35</v>
      </c>
      <c r="F143" t="s">
        <v>18</v>
      </c>
      <c r="G143" s="132">
        <v>40.305487248322102</v>
      </c>
      <c r="H143" t="s">
        <v>42</v>
      </c>
      <c r="I143" t="s">
        <v>42</v>
      </c>
      <c r="J143" s="132">
        <v>0.50618734330815396</v>
      </c>
      <c r="K143" s="132">
        <v>1.4244445738918401</v>
      </c>
      <c r="L143" s="132">
        <v>1.9306319171999999</v>
      </c>
      <c r="M143" t="s">
        <v>80</v>
      </c>
      <c r="N143" s="132">
        <v>83681.868763183098</v>
      </c>
      <c r="O143" t="s">
        <v>99</v>
      </c>
    </row>
    <row r="144" spans="3:15" ht="14.1" customHeight="1" x14ac:dyDescent="0.25">
      <c r="C144" t="s">
        <v>5</v>
      </c>
      <c r="D144" t="s">
        <v>53</v>
      </c>
      <c r="E144" t="s">
        <v>29</v>
      </c>
      <c r="F144" t="s">
        <v>18</v>
      </c>
      <c r="G144" s="132">
        <v>607971.84123582602</v>
      </c>
      <c r="H144" t="s">
        <v>42</v>
      </c>
      <c r="I144" t="s">
        <v>42</v>
      </c>
      <c r="J144" s="132">
        <v>1222.07324955955</v>
      </c>
      <c r="K144" s="132">
        <v>2182.56635452924</v>
      </c>
      <c r="L144" s="132">
        <v>3404.6396040887998</v>
      </c>
      <c r="M144" t="s">
        <v>80</v>
      </c>
      <c r="N144" s="132">
        <v>860915097.95305502</v>
      </c>
      <c r="O144" t="s">
        <v>99</v>
      </c>
    </row>
    <row r="145" spans="3:15" ht="14.1" customHeight="1" x14ac:dyDescent="0.25">
      <c r="C145" t="s">
        <v>5</v>
      </c>
      <c r="D145" t="s">
        <v>53</v>
      </c>
      <c r="E145" t="s">
        <v>35</v>
      </c>
      <c r="F145" t="s">
        <v>18</v>
      </c>
      <c r="G145" s="132">
        <v>1499107.2944118499</v>
      </c>
      <c r="H145" t="s">
        <v>42</v>
      </c>
      <c r="I145" t="s">
        <v>42</v>
      </c>
      <c r="J145" s="132">
        <v>7748.55970668194</v>
      </c>
      <c r="K145" s="132">
        <v>13838.569593074801</v>
      </c>
      <c r="L145" s="132">
        <v>21587.129299756802</v>
      </c>
      <c r="M145" t="s">
        <v>80</v>
      </c>
      <c r="N145" s="132">
        <v>1794981560.65956</v>
      </c>
      <c r="O145" t="s">
        <v>99</v>
      </c>
    </row>
    <row r="146" spans="3:15" ht="14.1" customHeight="1" x14ac:dyDescent="0.25">
      <c r="C146" t="s">
        <v>5</v>
      </c>
      <c r="D146" t="s">
        <v>65</v>
      </c>
      <c r="E146" t="s">
        <v>100</v>
      </c>
      <c r="F146" t="s">
        <v>20</v>
      </c>
      <c r="G146" s="132" t="s">
        <v>100</v>
      </c>
      <c r="H146" t="s">
        <v>50</v>
      </c>
      <c r="I146" t="s">
        <v>50</v>
      </c>
      <c r="J146" s="132" t="s">
        <v>100</v>
      </c>
      <c r="K146" s="132" t="s">
        <v>100</v>
      </c>
      <c r="L146" s="132" t="s">
        <v>100</v>
      </c>
      <c r="M146" t="s">
        <v>80</v>
      </c>
      <c r="N146" s="132">
        <v>307693.42781220301</v>
      </c>
      <c r="O146" t="s">
        <v>99</v>
      </c>
    </row>
    <row r="147" spans="3:15" ht="14.1" customHeight="1" x14ac:dyDescent="0.25">
      <c r="C147" t="s">
        <v>5</v>
      </c>
      <c r="D147" t="s">
        <v>59</v>
      </c>
      <c r="E147" t="s">
        <v>29</v>
      </c>
      <c r="F147" t="s">
        <v>20</v>
      </c>
      <c r="G147" s="132" t="s">
        <v>100</v>
      </c>
      <c r="H147" t="s">
        <v>46</v>
      </c>
      <c r="I147" t="s">
        <v>46</v>
      </c>
      <c r="J147" s="132">
        <v>22.582355273099999</v>
      </c>
      <c r="K147" s="132">
        <v>121.2683577498</v>
      </c>
      <c r="L147" s="132">
        <v>143.85071302290001</v>
      </c>
      <c r="M147" t="s">
        <v>80</v>
      </c>
      <c r="N147" s="132">
        <v>902085.00999999896</v>
      </c>
      <c r="O147" t="s">
        <v>99</v>
      </c>
    </row>
    <row r="148" spans="3:15" ht="14.1" customHeight="1" x14ac:dyDescent="0.25">
      <c r="C148" t="s">
        <v>15</v>
      </c>
      <c r="D148" t="s">
        <v>55</v>
      </c>
      <c r="E148" t="s">
        <v>33</v>
      </c>
      <c r="F148" t="s">
        <v>20</v>
      </c>
      <c r="G148" s="132" t="s">
        <v>100</v>
      </c>
      <c r="H148" t="s">
        <v>46</v>
      </c>
      <c r="I148" t="s">
        <v>46</v>
      </c>
      <c r="J148" s="132">
        <v>2.23838562745</v>
      </c>
      <c r="K148" s="132">
        <v>12.020240837099999</v>
      </c>
      <c r="L148" s="132">
        <v>14.25862646455</v>
      </c>
      <c r="M148" t="s">
        <v>80</v>
      </c>
      <c r="N148" s="132">
        <v>342414.68</v>
      </c>
      <c r="O148" t="s">
        <v>99</v>
      </c>
    </row>
    <row r="149" spans="3:15" ht="14.1" customHeight="1" x14ac:dyDescent="0.25">
      <c r="C149" t="s">
        <v>13</v>
      </c>
      <c r="D149" t="s">
        <v>57</v>
      </c>
      <c r="E149" t="s">
        <v>37</v>
      </c>
      <c r="F149" t="s">
        <v>20</v>
      </c>
      <c r="G149" s="132">
        <v>15.415215384615299</v>
      </c>
      <c r="H149" t="s">
        <v>44</v>
      </c>
      <c r="I149" t="s">
        <v>44</v>
      </c>
      <c r="J149" s="132">
        <v>0.188372732767669</v>
      </c>
      <c r="K149" s="132">
        <v>0.47127469945992601</v>
      </c>
      <c r="L149" s="132">
        <v>0.65964743222759603</v>
      </c>
      <c r="M149" t="s">
        <v>80</v>
      </c>
      <c r="N149" s="132">
        <v>30059.67</v>
      </c>
      <c r="O149" t="s">
        <v>99</v>
      </c>
    </row>
    <row r="150" spans="3:15" ht="14.1" customHeight="1" x14ac:dyDescent="0.25">
      <c r="C150" t="s">
        <v>15</v>
      </c>
      <c r="D150" t="s">
        <v>55</v>
      </c>
      <c r="E150" t="s">
        <v>23</v>
      </c>
      <c r="F150" t="s">
        <v>20</v>
      </c>
      <c r="G150" s="132">
        <v>45.8006865883697</v>
      </c>
      <c r="H150" t="s">
        <v>44</v>
      </c>
      <c r="I150" t="s">
        <v>44</v>
      </c>
      <c r="J150" s="132">
        <v>0.653738092929118</v>
      </c>
      <c r="K150" s="132">
        <v>1.63553513687492</v>
      </c>
      <c r="L150" s="132">
        <v>2.2892732298040399</v>
      </c>
      <c r="M150" t="s">
        <v>80</v>
      </c>
      <c r="N150" s="132">
        <v>41710.04</v>
      </c>
      <c r="O150" t="s">
        <v>99</v>
      </c>
    </row>
    <row r="151" spans="3:15" ht="14.1" customHeight="1" x14ac:dyDescent="0.25">
      <c r="C151" t="s">
        <v>7</v>
      </c>
      <c r="D151" t="s">
        <v>55</v>
      </c>
      <c r="E151" t="s">
        <v>39</v>
      </c>
      <c r="F151" t="s">
        <v>18</v>
      </c>
      <c r="G151" s="132" t="s">
        <v>100</v>
      </c>
      <c r="H151" t="s">
        <v>48</v>
      </c>
      <c r="I151" t="s">
        <v>48</v>
      </c>
      <c r="J151" s="132" t="s">
        <v>100</v>
      </c>
      <c r="K151" s="132" t="s">
        <v>100</v>
      </c>
      <c r="L151" s="132" t="s">
        <v>100</v>
      </c>
      <c r="M151" t="s">
        <v>80</v>
      </c>
      <c r="N151" s="132">
        <v>44313.97</v>
      </c>
      <c r="O151" t="s">
        <v>99</v>
      </c>
    </row>
    <row r="152" spans="3:15" ht="14.1" customHeight="1" x14ac:dyDescent="0.25">
      <c r="C152" t="s">
        <v>5</v>
      </c>
      <c r="D152" t="s">
        <v>53</v>
      </c>
      <c r="E152" t="s">
        <v>33</v>
      </c>
      <c r="F152" t="s">
        <v>18</v>
      </c>
      <c r="G152" s="132">
        <v>2386213.5208989698</v>
      </c>
      <c r="H152" t="s">
        <v>42</v>
      </c>
      <c r="I152" t="s">
        <v>42</v>
      </c>
      <c r="J152" s="132">
        <v>9592.9701114085601</v>
      </c>
      <c r="K152" s="132">
        <v>17132.601349969002</v>
      </c>
      <c r="L152" s="132">
        <v>26725.5714613776</v>
      </c>
      <c r="M152" t="s">
        <v>80</v>
      </c>
      <c r="N152" s="132">
        <v>3210366125.1975498</v>
      </c>
      <c r="O152" t="s">
        <v>99</v>
      </c>
    </row>
    <row r="153" spans="3:15" ht="14.1" customHeight="1" x14ac:dyDescent="0.25">
      <c r="C153" t="s">
        <v>15</v>
      </c>
      <c r="D153" t="s">
        <v>53</v>
      </c>
      <c r="E153" t="s">
        <v>23</v>
      </c>
      <c r="F153" t="s">
        <v>18</v>
      </c>
      <c r="G153" s="132">
        <v>5905.59829864924</v>
      </c>
      <c r="H153" t="s">
        <v>42</v>
      </c>
      <c r="I153" t="s">
        <v>42</v>
      </c>
      <c r="J153" s="132">
        <v>1.6958171835598701</v>
      </c>
      <c r="K153" s="132">
        <v>3.02865113004012</v>
      </c>
      <c r="L153" s="132">
        <v>4.7244683136000001</v>
      </c>
      <c r="M153" t="s">
        <v>80</v>
      </c>
      <c r="N153" s="132">
        <v>26563266.385328799</v>
      </c>
      <c r="O153" t="s">
        <v>99</v>
      </c>
    </row>
    <row r="154" spans="3:15" ht="14.1" customHeight="1" x14ac:dyDescent="0.25">
      <c r="C154" t="s">
        <v>13</v>
      </c>
      <c r="D154" t="s">
        <v>55</v>
      </c>
      <c r="E154" t="s">
        <v>33</v>
      </c>
      <c r="F154" t="s">
        <v>18</v>
      </c>
      <c r="G154" s="132" t="s">
        <v>100</v>
      </c>
      <c r="H154" t="s">
        <v>46</v>
      </c>
      <c r="I154" t="s">
        <v>46</v>
      </c>
      <c r="J154" s="132">
        <v>5.9874959679500002</v>
      </c>
      <c r="K154" s="132">
        <v>32.153147636100002</v>
      </c>
      <c r="L154" s="132">
        <v>38.140643604049998</v>
      </c>
      <c r="M154" t="s">
        <v>80</v>
      </c>
      <c r="N154" s="132">
        <v>353628.25635967701</v>
      </c>
      <c r="O154" t="s">
        <v>99</v>
      </c>
    </row>
    <row r="155" spans="3:15" ht="14.1" customHeight="1" x14ac:dyDescent="0.25">
      <c r="C155" t="s">
        <v>5</v>
      </c>
      <c r="D155" t="s">
        <v>57</v>
      </c>
      <c r="E155" t="s">
        <v>25</v>
      </c>
      <c r="F155" t="s">
        <v>20</v>
      </c>
      <c r="G155" s="132">
        <v>21.8032289131143</v>
      </c>
      <c r="H155" t="s">
        <v>44</v>
      </c>
      <c r="I155" t="s">
        <v>44</v>
      </c>
      <c r="J155" s="132">
        <v>0.26643341543251498</v>
      </c>
      <c r="K155" s="132">
        <v>0.666568488651191</v>
      </c>
      <c r="L155" s="132">
        <v>0.93300190408370598</v>
      </c>
      <c r="M155" t="s">
        <v>80</v>
      </c>
      <c r="N155" s="132">
        <v>5370.57</v>
      </c>
      <c r="O155" t="s">
        <v>99</v>
      </c>
    </row>
    <row r="156" spans="3:15" ht="14.1" customHeight="1" x14ac:dyDescent="0.25">
      <c r="C156" t="s">
        <v>5</v>
      </c>
      <c r="D156" t="s">
        <v>55</v>
      </c>
      <c r="E156" t="s">
        <v>25</v>
      </c>
      <c r="F156" t="s">
        <v>20</v>
      </c>
      <c r="G156" s="132" t="s">
        <v>100</v>
      </c>
      <c r="H156" t="s">
        <v>46</v>
      </c>
      <c r="I156" t="s">
        <v>46</v>
      </c>
      <c r="J156" s="132">
        <v>18.518550440249999</v>
      </c>
      <c r="K156" s="132">
        <v>99.445526059499997</v>
      </c>
      <c r="L156" s="132">
        <v>117.96407649975001</v>
      </c>
      <c r="M156" t="s">
        <v>80</v>
      </c>
      <c r="N156" s="132">
        <v>268152.59309595102</v>
      </c>
      <c r="O156" t="s">
        <v>99</v>
      </c>
    </row>
    <row r="157" spans="3:15" ht="14.1" customHeight="1" x14ac:dyDescent="0.25">
      <c r="C157" t="s">
        <v>13</v>
      </c>
      <c r="D157" t="s">
        <v>65</v>
      </c>
      <c r="E157" t="s">
        <v>100</v>
      </c>
      <c r="F157" t="s">
        <v>20</v>
      </c>
      <c r="G157" s="132" t="s">
        <v>100</v>
      </c>
      <c r="H157" t="s">
        <v>50</v>
      </c>
      <c r="I157" t="s">
        <v>50</v>
      </c>
      <c r="J157" s="132" t="s">
        <v>100</v>
      </c>
      <c r="K157" s="132" t="s">
        <v>100</v>
      </c>
      <c r="L157" s="132" t="s">
        <v>100</v>
      </c>
      <c r="M157" t="s">
        <v>80</v>
      </c>
      <c r="N157" s="132">
        <v>781316.38371618395</v>
      </c>
      <c r="O157" t="s">
        <v>99</v>
      </c>
    </row>
    <row r="158" spans="3:15" ht="14.1" customHeight="1" x14ac:dyDescent="0.25">
      <c r="C158" t="s">
        <v>15</v>
      </c>
      <c r="D158" t="s">
        <v>59</v>
      </c>
      <c r="E158" t="s">
        <v>29</v>
      </c>
      <c r="F158" t="s">
        <v>20</v>
      </c>
      <c r="G158" s="132">
        <v>5192.2006216372902</v>
      </c>
      <c r="H158" t="s">
        <v>44</v>
      </c>
      <c r="I158" t="s">
        <v>44</v>
      </c>
      <c r="J158" s="132">
        <v>58.810704285934499</v>
      </c>
      <c r="K158" s="132">
        <v>147.133805302724</v>
      </c>
      <c r="L158" s="132">
        <v>205.94450958865801</v>
      </c>
      <c r="M158" t="s">
        <v>80</v>
      </c>
      <c r="N158" s="132">
        <v>6192797.0199999996</v>
      </c>
      <c r="O158" t="s">
        <v>99</v>
      </c>
    </row>
    <row r="159" spans="3:15" ht="14.1" customHeight="1" x14ac:dyDescent="0.25">
      <c r="C159" t="s">
        <v>13</v>
      </c>
      <c r="D159" t="s">
        <v>55</v>
      </c>
      <c r="E159" t="s">
        <v>25</v>
      </c>
      <c r="F159" t="s">
        <v>20</v>
      </c>
      <c r="G159" s="132" t="s">
        <v>100</v>
      </c>
      <c r="H159" t="s">
        <v>46</v>
      </c>
      <c r="I159" t="s">
        <v>46</v>
      </c>
      <c r="J159" s="132">
        <v>30.439204344499998</v>
      </c>
      <c r="K159" s="132">
        <v>163.460023431</v>
      </c>
      <c r="L159" s="132">
        <v>193.89922777550001</v>
      </c>
      <c r="M159" t="s">
        <v>80</v>
      </c>
      <c r="N159" s="132">
        <v>1526829.80999999</v>
      </c>
      <c r="O159" t="s">
        <v>99</v>
      </c>
    </row>
    <row r="160" spans="3:15" ht="14.1" customHeight="1" x14ac:dyDescent="0.25">
      <c r="C160" t="s">
        <v>5</v>
      </c>
      <c r="D160" t="s">
        <v>53</v>
      </c>
      <c r="E160" t="s">
        <v>35</v>
      </c>
      <c r="F160" t="s">
        <v>18</v>
      </c>
      <c r="G160" s="132" t="s">
        <v>100</v>
      </c>
      <c r="H160" t="s">
        <v>46</v>
      </c>
      <c r="I160" t="s">
        <v>46</v>
      </c>
      <c r="J160" s="132">
        <v>17.176029460799999</v>
      </c>
      <c r="K160" s="132">
        <v>35.498285356799997</v>
      </c>
      <c r="L160" s="132">
        <v>52.674314817599999</v>
      </c>
      <c r="M160" t="s">
        <v>80</v>
      </c>
      <c r="N160" s="132">
        <v>3643727.4053568598</v>
      </c>
      <c r="O160" t="s">
        <v>99</v>
      </c>
    </row>
    <row r="161" spans="3:15" ht="14.1" customHeight="1" x14ac:dyDescent="0.25">
      <c r="C161" t="s">
        <v>9</v>
      </c>
      <c r="D161" t="s">
        <v>53</v>
      </c>
      <c r="E161" t="s">
        <v>27</v>
      </c>
      <c r="F161" t="s">
        <v>20</v>
      </c>
      <c r="G161" s="132" t="s">
        <v>100</v>
      </c>
      <c r="H161" t="s">
        <v>46</v>
      </c>
      <c r="I161" t="s">
        <v>46</v>
      </c>
      <c r="J161" s="132">
        <v>2.1425478419999999</v>
      </c>
      <c r="K161" s="132">
        <v>4.4280766319999998</v>
      </c>
      <c r="L161" s="132">
        <v>6.5706244739999997</v>
      </c>
      <c r="M161" t="s">
        <v>80</v>
      </c>
      <c r="N161" s="132">
        <v>1370891.33227882</v>
      </c>
      <c r="O161" t="s">
        <v>99</v>
      </c>
    </row>
    <row r="162" spans="3:15" ht="14.1" customHeight="1" x14ac:dyDescent="0.25">
      <c r="C162" t="s">
        <v>9</v>
      </c>
      <c r="D162" t="s">
        <v>55</v>
      </c>
      <c r="E162" t="s">
        <v>31</v>
      </c>
      <c r="F162" t="s">
        <v>18</v>
      </c>
      <c r="G162" s="132">
        <v>21931.389726742102</v>
      </c>
      <c r="H162" t="s">
        <v>42</v>
      </c>
      <c r="I162" t="s">
        <v>42</v>
      </c>
      <c r="J162" s="132">
        <v>146.053222005707</v>
      </c>
      <c r="K162" s="132">
        <v>411.003400886691</v>
      </c>
      <c r="L162" s="132">
        <v>557.05662289239899</v>
      </c>
      <c r="M162" t="s">
        <v>80</v>
      </c>
      <c r="N162" s="132">
        <v>50629973.736752398</v>
      </c>
      <c r="O162" t="s">
        <v>99</v>
      </c>
    </row>
    <row r="163" spans="3:15" ht="14.1" customHeight="1" x14ac:dyDescent="0.25">
      <c r="C163" t="s">
        <v>9</v>
      </c>
      <c r="D163" t="s">
        <v>55</v>
      </c>
      <c r="E163" t="s">
        <v>37</v>
      </c>
      <c r="F163" t="s">
        <v>20</v>
      </c>
      <c r="G163" s="132" t="s">
        <v>100</v>
      </c>
      <c r="H163" t="s">
        <v>46</v>
      </c>
      <c r="I163" t="s">
        <v>46</v>
      </c>
      <c r="J163" s="132">
        <v>10.073265567749999</v>
      </c>
      <c r="K163" s="132">
        <v>54.093931204500002</v>
      </c>
      <c r="L163" s="132">
        <v>64.167196772249994</v>
      </c>
      <c r="M163" t="s">
        <v>80</v>
      </c>
      <c r="N163" s="132">
        <v>623540.06000000006</v>
      </c>
      <c r="O163" t="s">
        <v>99</v>
      </c>
    </row>
    <row r="164" spans="3:15" ht="14.1" customHeight="1" x14ac:dyDescent="0.25">
      <c r="C164" t="s">
        <v>9</v>
      </c>
      <c r="D164" t="s">
        <v>53</v>
      </c>
      <c r="E164" t="s">
        <v>37</v>
      </c>
      <c r="F164" t="s">
        <v>20</v>
      </c>
      <c r="G164" s="132" t="s">
        <v>100</v>
      </c>
      <c r="H164" t="s">
        <v>46</v>
      </c>
      <c r="I164" t="s">
        <v>46</v>
      </c>
      <c r="J164" s="132">
        <v>0.31392640199999999</v>
      </c>
      <c r="K164" s="132">
        <v>0.64880239200000001</v>
      </c>
      <c r="L164" s="132">
        <v>0.962728794</v>
      </c>
      <c r="M164" t="s">
        <v>80</v>
      </c>
      <c r="N164" s="132">
        <v>272498.11217391299</v>
      </c>
      <c r="O164" t="s">
        <v>99</v>
      </c>
    </row>
    <row r="165" spans="3:15" ht="14.1" customHeight="1" x14ac:dyDescent="0.25">
      <c r="C165" t="s">
        <v>15</v>
      </c>
      <c r="D165" t="s">
        <v>57</v>
      </c>
      <c r="E165" t="s">
        <v>31</v>
      </c>
      <c r="F165" t="s">
        <v>20</v>
      </c>
      <c r="G165" s="132">
        <v>5304.7740160289804</v>
      </c>
      <c r="H165" t="s">
        <v>44</v>
      </c>
      <c r="I165" t="s">
        <v>44</v>
      </c>
      <c r="J165" s="132">
        <v>64.824150927117202</v>
      </c>
      <c r="K165" s="132">
        <v>162.17836730967301</v>
      </c>
      <c r="L165" s="132">
        <v>227.00251823679</v>
      </c>
      <c r="M165" t="s">
        <v>80</v>
      </c>
      <c r="N165" s="132">
        <v>6025786.0044674398</v>
      </c>
      <c r="O165" t="s">
        <v>99</v>
      </c>
    </row>
    <row r="166" spans="3:15" ht="14.1" customHeight="1" x14ac:dyDescent="0.25">
      <c r="C166" t="s">
        <v>5</v>
      </c>
      <c r="D166" t="s">
        <v>53</v>
      </c>
      <c r="E166" t="s">
        <v>23</v>
      </c>
      <c r="F166" t="s">
        <v>20</v>
      </c>
      <c r="G166" s="132" t="s">
        <v>100</v>
      </c>
      <c r="H166" t="s">
        <v>46</v>
      </c>
      <c r="I166" t="s">
        <v>46</v>
      </c>
      <c r="J166" s="132">
        <v>27.5312042262</v>
      </c>
      <c r="K166" s="132">
        <v>56.8996778952</v>
      </c>
      <c r="L166" s="132">
        <v>84.430882121400003</v>
      </c>
      <c r="M166" t="s">
        <v>80</v>
      </c>
      <c r="N166" s="132">
        <v>4333968.0331881</v>
      </c>
      <c r="O166" t="s">
        <v>99</v>
      </c>
    </row>
    <row r="167" spans="3:15" ht="14.1" customHeight="1" x14ac:dyDescent="0.25">
      <c r="C167" t="s">
        <v>13</v>
      </c>
      <c r="D167" t="s">
        <v>63</v>
      </c>
      <c r="E167" t="s">
        <v>100</v>
      </c>
      <c r="F167" t="s">
        <v>20</v>
      </c>
      <c r="G167" s="132" t="s">
        <v>100</v>
      </c>
      <c r="H167" t="s">
        <v>50</v>
      </c>
      <c r="I167" t="s">
        <v>50</v>
      </c>
      <c r="J167" s="132" t="s">
        <v>100</v>
      </c>
      <c r="K167" s="132" t="s">
        <v>100</v>
      </c>
      <c r="L167" s="132" t="s">
        <v>100</v>
      </c>
      <c r="M167" t="s">
        <v>80</v>
      </c>
      <c r="N167" s="132">
        <v>1033702.83908231</v>
      </c>
      <c r="O167" t="s">
        <v>99</v>
      </c>
    </row>
    <row r="168" spans="3:15" ht="14.1" customHeight="1" x14ac:dyDescent="0.25">
      <c r="C168" t="s">
        <v>9</v>
      </c>
      <c r="D168" t="s">
        <v>59</v>
      </c>
      <c r="E168" t="s">
        <v>33</v>
      </c>
      <c r="F168" t="s">
        <v>20</v>
      </c>
      <c r="G168" s="132">
        <v>4356.7301025517299</v>
      </c>
      <c r="H168" t="s">
        <v>44</v>
      </c>
      <c r="I168" t="s">
        <v>44</v>
      </c>
      <c r="J168" s="132">
        <v>49.347496855448199</v>
      </c>
      <c r="K168" s="132">
        <v>123.458562223727</v>
      </c>
      <c r="L168" s="132">
        <v>172.80605907917601</v>
      </c>
      <c r="M168" t="s">
        <v>80</v>
      </c>
      <c r="N168" s="132">
        <v>1387302.60023201</v>
      </c>
      <c r="O168" t="s">
        <v>99</v>
      </c>
    </row>
    <row r="169" spans="3:15" ht="14.1" customHeight="1" x14ac:dyDescent="0.25">
      <c r="C169" t="s">
        <v>9</v>
      </c>
      <c r="D169" t="s">
        <v>59</v>
      </c>
      <c r="E169" t="s">
        <v>37</v>
      </c>
      <c r="F169" t="s">
        <v>18</v>
      </c>
      <c r="G169" s="132">
        <v>829.08538723569302</v>
      </c>
      <c r="H169" t="s">
        <v>42</v>
      </c>
      <c r="I169" t="s">
        <v>42</v>
      </c>
      <c r="J169" s="132">
        <v>11.6730720117564</v>
      </c>
      <c r="K169" s="132">
        <v>32.848794636243497</v>
      </c>
      <c r="L169" s="132">
        <v>44.521866648</v>
      </c>
      <c r="M169" t="s">
        <v>80</v>
      </c>
      <c r="N169" s="132">
        <v>298459.15999999997</v>
      </c>
      <c r="O169" t="s">
        <v>99</v>
      </c>
    </row>
    <row r="170" spans="3:15" ht="14.1" customHeight="1" x14ac:dyDescent="0.25">
      <c r="C170" t="s">
        <v>13</v>
      </c>
      <c r="D170" t="s">
        <v>61</v>
      </c>
      <c r="E170" t="s">
        <v>37</v>
      </c>
      <c r="F170" t="s">
        <v>20</v>
      </c>
      <c r="G170" s="132" t="s">
        <v>100</v>
      </c>
      <c r="H170" t="s">
        <v>46</v>
      </c>
      <c r="I170" t="s">
        <v>46</v>
      </c>
      <c r="J170" s="132">
        <v>2.8820628392500001</v>
      </c>
      <c r="K170" s="132">
        <v>15.4768191015</v>
      </c>
      <c r="L170" s="132">
        <v>18.358881940749999</v>
      </c>
      <c r="M170" t="s">
        <v>80</v>
      </c>
      <c r="N170" s="132">
        <v>46227.71</v>
      </c>
      <c r="O170" t="s">
        <v>99</v>
      </c>
    </row>
    <row r="171" spans="3:15" ht="14.1" customHeight="1" x14ac:dyDescent="0.25">
      <c r="C171" t="s">
        <v>5</v>
      </c>
      <c r="D171" t="s">
        <v>65</v>
      </c>
      <c r="E171" t="s">
        <v>100</v>
      </c>
      <c r="F171" t="s">
        <v>18</v>
      </c>
      <c r="G171" s="132" t="s">
        <v>100</v>
      </c>
      <c r="H171" t="s">
        <v>50</v>
      </c>
      <c r="I171" t="s">
        <v>50</v>
      </c>
      <c r="J171" s="132" t="s">
        <v>100</v>
      </c>
      <c r="K171" s="132" t="s">
        <v>100</v>
      </c>
      <c r="L171" s="132" t="s">
        <v>100</v>
      </c>
      <c r="M171" t="s">
        <v>80</v>
      </c>
      <c r="N171" s="132">
        <v>12073.485158380199</v>
      </c>
      <c r="O171" t="s">
        <v>99</v>
      </c>
    </row>
    <row r="172" spans="3:15" ht="14.1" customHeight="1" x14ac:dyDescent="0.25">
      <c r="C172" t="s">
        <v>9</v>
      </c>
      <c r="D172" t="s">
        <v>57</v>
      </c>
      <c r="E172" t="s">
        <v>29</v>
      </c>
      <c r="F172" t="s">
        <v>18</v>
      </c>
      <c r="G172" s="132" t="s">
        <v>100</v>
      </c>
      <c r="H172" t="s">
        <v>46</v>
      </c>
      <c r="I172" t="s">
        <v>46</v>
      </c>
      <c r="J172" s="132">
        <v>6.1311943350000002E-2</v>
      </c>
      <c r="K172" s="132">
        <v>0.32924814930000001</v>
      </c>
      <c r="L172" s="132">
        <v>0.39056009265000002</v>
      </c>
      <c r="M172" t="s">
        <v>80</v>
      </c>
      <c r="N172" s="132">
        <v>1404.99</v>
      </c>
      <c r="O172" t="s">
        <v>99</v>
      </c>
    </row>
    <row r="173" spans="3:15" ht="14.1" customHeight="1" x14ac:dyDescent="0.25">
      <c r="C173" t="s">
        <v>5</v>
      </c>
      <c r="D173" t="s">
        <v>53</v>
      </c>
      <c r="E173" t="s">
        <v>23</v>
      </c>
      <c r="F173" t="s">
        <v>18</v>
      </c>
      <c r="G173" s="132">
        <v>371273.37450976099</v>
      </c>
      <c r="H173" t="s">
        <v>42</v>
      </c>
      <c r="I173" t="s">
        <v>42</v>
      </c>
      <c r="J173" s="132">
        <v>106.61285376579001</v>
      </c>
      <c r="K173" s="132">
        <v>190.40563049180901</v>
      </c>
      <c r="L173" s="132">
        <v>297.01848425759999</v>
      </c>
      <c r="M173" t="s">
        <v>80</v>
      </c>
      <c r="N173" s="132">
        <v>498684732.37188703</v>
      </c>
      <c r="O173" t="s">
        <v>99</v>
      </c>
    </row>
    <row r="174" spans="3:15" ht="14.1" customHeight="1" x14ac:dyDescent="0.25">
      <c r="C174" t="s">
        <v>13</v>
      </c>
      <c r="D174" t="s">
        <v>53</v>
      </c>
      <c r="E174" t="s">
        <v>25</v>
      </c>
      <c r="F174" t="s">
        <v>18</v>
      </c>
      <c r="G174" s="132" t="s">
        <v>100</v>
      </c>
      <c r="H174" t="s">
        <v>46</v>
      </c>
      <c r="I174" t="s">
        <v>46</v>
      </c>
      <c r="J174" s="132">
        <v>0.173097747</v>
      </c>
      <c r="K174" s="132">
        <v>0.35774701199999998</v>
      </c>
      <c r="L174" s="132">
        <v>0.53084475900000005</v>
      </c>
      <c r="M174" t="s">
        <v>80</v>
      </c>
      <c r="N174" s="132">
        <v>131267.46</v>
      </c>
      <c r="O174" t="s">
        <v>99</v>
      </c>
    </row>
    <row r="175" spans="3:15" ht="14.1" customHeight="1" x14ac:dyDescent="0.25">
      <c r="C175" t="s">
        <v>5</v>
      </c>
      <c r="D175" t="s">
        <v>61</v>
      </c>
      <c r="E175" t="s">
        <v>37</v>
      </c>
      <c r="F175" t="s">
        <v>20</v>
      </c>
      <c r="G175" s="132" t="s">
        <v>100</v>
      </c>
      <c r="H175" t="s">
        <v>46</v>
      </c>
      <c r="I175" t="s">
        <v>46</v>
      </c>
      <c r="J175" s="132">
        <v>3.57249319E-2</v>
      </c>
      <c r="K175" s="132">
        <v>0.1918446402</v>
      </c>
      <c r="L175" s="132">
        <v>0.22756957210000001</v>
      </c>
      <c r="M175" t="s">
        <v>80</v>
      </c>
      <c r="N175" s="132">
        <v>7699.95</v>
      </c>
      <c r="O175" t="s">
        <v>99</v>
      </c>
    </row>
    <row r="176" spans="3:15" ht="14.1" customHeight="1" x14ac:dyDescent="0.25">
      <c r="C176" t="s">
        <v>15</v>
      </c>
      <c r="D176" t="s">
        <v>67</v>
      </c>
      <c r="E176" t="s">
        <v>33</v>
      </c>
      <c r="F176" t="s">
        <v>20</v>
      </c>
      <c r="G176" s="132" t="s">
        <v>100</v>
      </c>
      <c r="H176" t="s">
        <v>46</v>
      </c>
      <c r="I176" t="s">
        <v>46</v>
      </c>
      <c r="J176" s="132">
        <v>2.9260709278500001</v>
      </c>
      <c r="K176" s="132">
        <v>15.713144700300001</v>
      </c>
      <c r="L176" s="132">
        <v>18.639215628150001</v>
      </c>
      <c r="M176" t="s">
        <v>80</v>
      </c>
      <c r="N176" s="132">
        <v>62355.146901455802</v>
      </c>
      <c r="O176" t="s">
        <v>99</v>
      </c>
    </row>
    <row r="177" spans="3:15" ht="14.1" customHeight="1" x14ac:dyDescent="0.25">
      <c r="C177" t="s">
        <v>9</v>
      </c>
      <c r="D177" t="s">
        <v>57</v>
      </c>
      <c r="E177" t="s">
        <v>25</v>
      </c>
      <c r="F177" t="s">
        <v>20</v>
      </c>
      <c r="G177" s="132">
        <v>388.30446589645499</v>
      </c>
      <c r="H177" t="s">
        <v>44</v>
      </c>
      <c r="I177" t="s">
        <v>44</v>
      </c>
      <c r="J177" s="132">
        <v>4.7450529069486</v>
      </c>
      <c r="K177" s="132">
        <v>11.871268998373001</v>
      </c>
      <c r="L177" s="132">
        <v>16.616321905321598</v>
      </c>
      <c r="M177" t="s">
        <v>80</v>
      </c>
      <c r="N177" s="132">
        <v>404173.69</v>
      </c>
      <c r="O177" t="s">
        <v>99</v>
      </c>
    </row>
    <row r="178" spans="3:15" ht="14.1" customHeight="1" x14ac:dyDescent="0.25">
      <c r="C178" t="s">
        <v>9</v>
      </c>
      <c r="D178" t="s">
        <v>65</v>
      </c>
      <c r="E178" t="s">
        <v>100</v>
      </c>
      <c r="F178" t="s">
        <v>20</v>
      </c>
      <c r="G178" s="132" t="s">
        <v>100</v>
      </c>
      <c r="H178" t="s">
        <v>50</v>
      </c>
      <c r="I178" t="s">
        <v>50</v>
      </c>
      <c r="J178" s="132" t="s">
        <v>100</v>
      </c>
      <c r="K178" s="132" t="s">
        <v>100</v>
      </c>
      <c r="L178" s="132" t="s">
        <v>100</v>
      </c>
      <c r="M178" t="s">
        <v>80</v>
      </c>
      <c r="N178" s="132">
        <v>218736.180152499</v>
      </c>
      <c r="O178" t="s">
        <v>99</v>
      </c>
    </row>
    <row r="179" spans="3:15" ht="14.1" customHeight="1" x14ac:dyDescent="0.25">
      <c r="C179" t="s">
        <v>5</v>
      </c>
      <c r="D179" t="s">
        <v>98</v>
      </c>
      <c r="E179" t="s">
        <v>29</v>
      </c>
      <c r="F179" t="s">
        <v>20</v>
      </c>
      <c r="G179" s="132" t="s">
        <v>100</v>
      </c>
      <c r="H179" t="s">
        <v>46</v>
      </c>
      <c r="I179" t="s">
        <v>46</v>
      </c>
      <c r="J179" s="132">
        <v>0.44856479360000001</v>
      </c>
      <c r="K179" s="132">
        <v>2.4088149888000001</v>
      </c>
      <c r="L179" s="132">
        <v>2.8573797823999998</v>
      </c>
      <c r="M179" t="s">
        <v>80</v>
      </c>
      <c r="N179" s="132">
        <v>3640.1</v>
      </c>
      <c r="O179" t="s">
        <v>99</v>
      </c>
    </row>
    <row r="180" spans="3:15" ht="14.1" customHeight="1" x14ac:dyDescent="0.25">
      <c r="C180" t="s">
        <v>13</v>
      </c>
      <c r="D180" t="s">
        <v>59</v>
      </c>
      <c r="E180" t="s">
        <v>33</v>
      </c>
      <c r="F180" t="s">
        <v>20</v>
      </c>
      <c r="G180" s="132" t="s">
        <v>100</v>
      </c>
      <c r="H180" t="s">
        <v>46</v>
      </c>
      <c r="I180" t="s">
        <v>46</v>
      </c>
      <c r="J180" s="132">
        <v>191.33333487729999</v>
      </c>
      <c r="K180" s="132">
        <v>1027.4694124134001</v>
      </c>
      <c r="L180" s="132">
        <v>1218.8027472906999</v>
      </c>
      <c r="M180" t="s">
        <v>80</v>
      </c>
      <c r="N180" s="132">
        <v>22099009.771099899</v>
      </c>
      <c r="O180" t="s">
        <v>99</v>
      </c>
    </row>
    <row r="181" spans="3:15" ht="14.1" customHeight="1" x14ac:dyDescent="0.25">
      <c r="C181" t="s">
        <v>9</v>
      </c>
      <c r="D181" t="s">
        <v>55</v>
      </c>
      <c r="E181" t="s">
        <v>25</v>
      </c>
      <c r="F181" t="s">
        <v>18</v>
      </c>
      <c r="G181" s="132">
        <v>154.243954211697</v>
      </c>
      <c r="H181" t="s">
        <v>42</v>
      </c>
      <c r="I181" t="s">
        <v>42</v>
      </c>
      <c r="J181" s="132">
        <v>0.307349946869934</v>
      </c>
      <c r="K181" s="132">
        <v>0.86490302433006505</v>
      </c>
      <c r="L181" s="132">
        <v>1.1722529712</v>
      </c>
      <c r="M181" t="s">
        <v>80</v>
      </c>
      <c r="N181" s="132">
        <v>440979.99</v>
      </c>
      <c r="O181" t="s">
        <v>99</v>
      </c>
    </row>
    <row r="182" spans="3:15" ht="14.1" customHeight="1" x14ac:dyDescent="0.25">
      <c r="C182" t="s">
        <v>13</v>
      </c>
      <c r="D182" t="s">
        <v>57</v>
      </c>
      <c r="E182" t="s">
        <v>25</v>
      </c>
      <c r="F182" t="s">
        <v>20</v>
      </c>
      <c r="G182" s="132">
        <v>142.517454363609</v>
      </c>
      <c r="H182" t="s">
        <v>44</v>
      </c>
      <c r="I182" t="s">
        <v>44</v>
      </c>
      <c r="J182" s="132">
        <v>1.7415563548566599</v>
      </c>
      <c r="K182" s="132">
        <v>4.3570607893652697</v>
      </c>
      <c r="L182" s="132">
        <v>6.0986171442219304</v>
      </c>
      <c r="M182" t="s">
        <v>80</v>
      </c>
      <c r="N182" s="132">
        <v>51692.403919099102</v>
      </c>
      <c r="O182" t="s">
        <v>99</v>
      </c>
    </row>
    <row r="183" spans="3:15" ht="14.1" customHeight="1" x14ac:dyDescent="0.25">
      <c r="C183" t="s">
        <v>13</v>
      </c>
      <c r="D183" t="s">
        <v>55</v>
      </c>
      <c r="E183" t="s">
        <v>35</v>
      </c>
      <c r="F183" t="s">
        <v>18</v>
      </c>
      <c r="G183" s="132">
        <v>647.80009173161295</v>
      </c>
      <c r="H183" t="s">
        <v>42</v>
      </c>
      <c r="I183" t="s">
        <v>42</v>
      </c>
      <c r="J183" s="132">
        <v>7.7619070156949199</v>
      </c>
      <c r="K183" s="132">
        <v>21.842518343704999</v>
      </c>
      <c r="L183" s="132">
        <v>29.6044253594</v>
      </c>
      <c r="M183" t="s">
        <v>80</v>
      </c>
      <c r="N183" s="132">
        <v>4050381.6701641199</v>
      </c>
      <c r="O183" t="s">
        <v>99</v>
      </c>
    </row>
    <row r="184" spans="3:15" ht="14.1" customHeight="1" x14ac:dyDescent="0.25">
      <c r="C184" t="s">
        <v>13</v>
      </c>
      <c r="D184" t="s">
        <v>61</v>
      </c>
      <c r="E184" t="s">
        <v>39</v>
      </c>
      <c r="F184" t="s">
        <v>20</v>
      </c>
      <c r="G184" s="132" t="s">
        <v>100</v>
      </c>
      <c r="H184" t="s">
        <v>46</v>
      </c>
      <c r="I184" t="s">
        <v>46</v>
      </c>
      <c r="J184" s="132">
        <v>3.9015501000000002E-3</v>
      </c>
      <c r="K184" s="132">
        <v>2.0951515800000001E-2</v>
      </c>
      <c r="L184" s="132">
        <v>2.4853065899999999E-2</v>
      </c>
      <c r="M184" t="s">
        <v>80</v>
      </c>
      <c r="N184" s="132">
        <v>37.57</v>
      </c>
      <c r="O184" t="s">
        <v>99</v>
      </c>
    </row>
    <row r="185" spans="3:15" ht="14.1" customHeight="1" x14ac:dyDescent="0.25">
      <c r="C185" t="s">
        <v>9</v>
      </c>
      <c r="D185" t="s">
        <v>65</v>
      </c>
      <c r="E185" t="s">
        <v>100</v>
      </c>
      <c r="F185" t="s">
        <v>20</v>
      </c>
      <c r="G185" s="132" t="s">
        <v>100</v>
      </c>
      <c r="H185" t="s">
        <v>50</v>
      </c>
      <c r="I185" t="s">
        <v>50</v>
      </c>
      <c r="J185" s="132" t="s">
        <v>100</v>
      </c>
      <c r="K185" s="132" t="s">
        <v>100</v>
      </c>
      <c r="L185" s="132" t="s">
        <v>100</v>
      </c>
      <c r="M185" t="s">
        <v>80</v>
      </c>
      <c r="N185" s="132">
        <v>85527.973010864094</v>
      </c>
      <c r="O185" t="s">
        <v>99</v>
      </c>
    </row>
    <row r="186" spans="3:15" ht="14.1" customHeight="1" x14ac:dyDescent="0.25">
      <c r="C186" t="s">
        <v>5</v>
      </c>
      <c r="D186" t="s">
        <v>59</v>
      </c>
      <c r="E186" t="s">
        <v>33</v>
      </c>
      <c r="F186" t="s">
        <v>20</v>
      </c>
      <c r="G186" s="132" t="s">
        <v>100</v>
      </c>
      <c r="H186" t="s">
        <v>46</v>
      </c>
      <c r="I186" t="s">
        <v>46</v>
      </c>
      <c r="J186" s="132">
        <v>7.9390609291000001</v>
      </c>
      <c r="K186" s="132">
        <v>42.633147397800002</v>
      </c>
      <c r="L186" s="132">
        <v>50.572208326899997</v>
      </c>
      <c r="M186" t="s">
        <v>80</v>
      </c>
      <c r="N186" s="132">
        <v>175593.99</v>
      </c>
      <c r="O186" t="s">
        <v>99</v>
      </c>
    </row>
    <row r="187" spans="3:15" ht="14.1" customHeight="1" x14ac:dyDescent="0.25">
      <c r="C187" t="s">
        <v>5</v>
      </c>
      <c r="D187" t="s">
        <v>59</v>
      </c>
      <c r="E187" t="s">
        <v>35</v>
      </c>
      <c r="F187" t="s">
        <v>20</v>
      </c>
      <c r="G187" s="132" t="s">
        <v>100</v>
      </c>
      <c r="H187" t="s">
        <v>46</v>
      </c>
      <c r="I187" t="s">
        <v>46</v>
      </c>
      <c r="J187" s="132">
        <v>9.3910441831499991</v>
      </c>
      <c r="K187" s="132">
        <v>50.430368837700001</v>
      </c>
      <c r="L187" s="132">
        <v>59.821413020850002</v>
      </c>
      <c r="M187" t="s">
        <v>80</v>
      </c>
      <c r="N187" s="132">
        <v>231290.48779720199</v>
      </c>
      <c r="O187" t="s">
        <v>99</v>
      </c>
    </row>
    <row r="188" spans="3:15" ht="14.1" customHeight="1" x14ac:dyDescent="0.25">
      <c r="C188" t="s">
        <v>9</v>
      </c>
      <c r="D188" t="s">
        <v>53</v>
      </c>
      <c r="E188" t="s">
        <v>29</v>
      </c>
      <c r="F188" t="s">
        <v>18</v>
      </c>
      <c r="G188" s="132" t="s">
        <v>100</v>
      </c>
      <c r="H188" t="s">
        <v>46</v>
      </c>
      <c r="I188" t="s">
        <v>46</v>
      </c>
      <c r="J188" s="132">
        <v>1.1949699311999999</v>
      </c>
      <c r="K188" s="132">
        <v>2.4696850752000001</v>
      </c>
      <c r="L188" s="132">
        <v>3.6646550063999999</v>
      </c>
      <c r="M188" t="s">
        <v>80</v>
      </c>
      <c r="N188" s="132">
        <v>1341092.44</v>
      </c>
      <c r="O188" t="s">
        <v>99</v>
      </c>
    </row>
    <row r="189" spans="3:15" ht="14.1" customHeight="1" x14ac:dyDescent="0.25">
      <c r="C189" t="s">
        <v>15</v>
      </c>
      <c r="D189" t="s">
        <v>55</v>
      </c>
      <c r="E189" t="s">
        <v>35</v>
      </c>
      <c r="F189" t="s">
        <v>18</v>
      </c>
      <c r="G189" s="132">
        <v>8799.8307718860106</v>
      </c>
      <c r="H189" t="s">
        <v>42</v>
      </c>
      <c r="I189" t="s">
        <v>42</v>
      </c>
      <c r="J189" s="132">
        <v>105.43901282867</v>
      </c>
      <c r="K189" s="132">
        <v>296.71233721242902</v>
      </c>
      <c r="L189" s="132">
        <v>402.15135004109999</v>
      </c>
      <c r="M189" t="s">
        <v>80</v>
      </c>
      <c r="N189" s="132">
        <v>17156226.0363455</v>
      </c>
      <c r="O189" t="s">
        <v>99</v>
      </c>
    </row>
    <row r="190" spans="3:15" ht="14.1" customHeight="1" x14ac:dyDescent="0.25">
      <c r="C190" t="s">
        <v>9</v>
      </c>
      <c r="D190" t="s">
        <v>53</v>
      </c>
      <c r="E190" t="s">
        <v>31</v>
      </c>
      <c r="F190" t="s">
        <v>20</v>
      </c>
      <c r="G190" s="132">
        <v>32089.946380035599</v>
      </c>
      <c r="H190" t="s">
        <v>44</v>
      </c>
      <c r="I190" t="s">
        <v>44</v>
      </c>
      <c r="J190" s="132">
        <v>157.23797368160001</v>
      </c>
      <c r="K190" s="132">
        <v>324.10276207840002</v>
      </c>
      <c r="L190" s="132">
        <v>481.34073575999997</v>
      </c>
      <c r="M190" t="s">
        <v>80</v>
      </c>
      <c r="N190" s="132">
        <v>54646375.935680002</v>
      </c>
      <c r="O190" t="s">
        <v>99</v>
      </c>
    </row>
    <row r="191" spans="3:15" ht="14.1" customHeight="1" x14ac:dyDescent="0.25">
      <c r="C191" t="s">
        <v>9</v>
      </c>
      <c r="D191" t="s">
        <v>59</v>
      </c>
      <c r="E191" t="s">
        <v>35</v>
      </c>
      <c r="F191" t="s">
        <v>20</v>
      </c>
      <c r="G191" s="132">
        <v>6861.7905973916504</v>
      </c>
      <c r="H191" t="s">
        <v>44</v>
      </c>
      <c r="I191" t="s">
        <v>44</v>
      </c>
      <c r="J191" s="132">
        <v>77.721644977537593</v>
      </c>
      <c r="K191" s="132">
        <v>194.445577871908</v>
      </c>
      <c r="L191" s="132">
        <v>272.16722284944598</v>
      </c>
      <c r="M191" t="s">
        <v>80</v>
      </c>
      <c r="N191" s="132">
        <v>3383680.9458163399</v>
      </c>
      <c r="O191" t="s">
        <v>99</v>
      </c>
    </row>
    <row r="192" spans="3:15" ht="14.1" customHeight="1" x14ac:dyDescent="0.25">
      <c r="C192" t="s">
        <v>5</v>
      </c>
      <c r="D192" t="s">
        <v>65</v>
      </c>
      <c r="E192" t="s">
        <v>100</v>
      </c>
      <c r="F192" t="s">
        <v>18</v>
      </c>
      <c r="G192" s="132" t="s">
        <v>100</v>
      </c>
      <c r="H192" t="s">
        <v>50</v>
      </c>
      <c r="I192" t="s">
        <v>50</v>
      </c>
      <c r="J192" s="132" t="s">
        <v>100</v>
      </c>
      <c r="K192" s="132" t="s">
        <v>100</v>
      </c>
      <c r="L192" s="132" t="s">
        <v>100</v>
      </c>
      <c r="M192" t="s">
        <v>80</v>
      </c>
      <c r="N192" s="132">
        <v>12821.625321100901</v>
      </c>
      <c r="O192" t="s">
        <v>99</v>
      </c>
    </row>
    <row r="193" spans="3:15" ht="14.1" customHeight="1" x14ac:dyDescent="0.25">
      <c r="C193" t="s">
        <v>13</v>
      </c>
      <c r="D193" t="s">
        <v>53</v>
      </c>
      <c r="E193" t="s">
        <v>33</v>
      </c>
      <c r="F193" t="s">
        <v>18</v>
      </c>
      <c r="G193" s="132">
        <v>3291.5003784200198</v>
      </c>
      <c r="H193" t="s">
        <v>42</v>
      </c>
      <c r="I193" t="s">
        <v>42</v>
      </c>
      <c r="J193" s="132">
        <v>13.2323715080204</v>
      </c>
      <c r="K193" s="132">
        <v>23.632404075979501</v>
      </c>
      <c r="L193" s="132">
        <v>36.864775584</v>
      </c>
      <c r="M193" t="s">
        <v>80</v>
      </c>
      <c r="N193" s="132">
        <v>6021325.3015915696</v>
      </c>
      <c r="O193" t="s">
        <v>99</v>
      </c>
    </row>
    <row r="194" spans="3:15" ht="14.1" customHeight="1" x14ac:dyDescent="0.25">
      <c r="C194" t="s">
        <v>9</v>
      </c>
      <c r="D194" t="s">
        <v>59</v>
      </c>
      <c r="E194" t="s">
        <v>33</v>
      </c>
      <c r="F194" t="s">
        <v>20</v>
      </c>
      <c r="G194" s="132" t="s">
        <v>100</v>
      </c>
      <c r="H194" t="s">
        <v>46</v>
      </c>
      <c r="I194" t="s">
        <v>46</v>
      </c>
      <c r="J194" s="132">
        <v>35.618123692899999</v>
      </c>
      <c r="K194" s="132">
        <v>191.27107487820001</v>
      </c>
      <c r="L194" s="132">
        <v>226.8891985711</v>
      </c>
      <c r="M194" t="s">
        <v>80</v>
      </c>
      <c r="N194" s="132">
        <v>1141116.3470000001</v>
      </c>
      <c r="O194" t="s">
        <v>99</v>
      </c>
    </row>
    <row r="195" spans="3:15" ht="14.1" customHeight="1" x14ac:dyDescent="0.25">
      <c r="C195" t="s">
        <v>15</v>
      </c>
      <c r="D195" t="s">
        <v>67</v>
      </c>
      <c r="E195" t="s">
        <v>33</v>
      </c>
      <c r="F195" t="s">
        <v>20</v>
      </c>
      <c r="G195" s="132">
        <v>5071</v>
      </c>
      <c r="H195" t="s">
        <v>44</v>
      </c>
      <c r="I195" t="s">
        <v>44</v>
      </c>
      <c r="J195" s="132">
        <v>55.008686699999998</v>
      </c>
      <c r="K195" s="132">
        <v>295.39944170000001</v>
      </c>
      <c r="L195" s="132">
        <v>350.40812840000001</v>
      </c>
      <c r="M195" t="s">
        <v>80</v>
      </c>
      <c r="N195" s="132">
        <v>188770.65</v>
      </c>
      <c r="O195" t="s">
        <v>99</v>
      </c>
    </row>
    <row r="196" spans="3:15" ht="14.1" customHeight="1" x14ac:dyDescent="0.25">
      <c r="C196" t="s">
        <v>15</v>
      </c>
      <c r="D196" t="s">
        <v>55</v>
      </c>
      <c r="E196" t="s">
        <v>31</v>
      </c>
      <c r="F196" t="s">
        <v>18</v>
      </c>
      <c r="G196" s="132">
        <v>155.10119126928399</v>
      </c>
      <c r="H196" t="s">
        <v>42</v>
      </c>
      <c r="I196" t="s">
        <v>42</v>
      </c>
      <c r="J196" s="132">
        <v>1.0329026648820101</v>
      </c>
      <c r="K196" s="132">
        <v>2.9066562327179799</v>
      </c>
      <c r="L196" s="132">
        <v>3.9395588975999898</v>
      </c>
      <c r="M196" t="s">
        <v>80</v>
      </c>
      <c r="N196" s="132">
        <v>350690.78</v>
      </c>
      <c r="O196" t="s">
        <v>99</v>
      </c>
    </row>
    <row r="197" spans="3:15" ht="14.1" customHeight="1" x14ac:dyDescent="0.25">
      <c r="C197" t="s">
        <v>9</v>
      </c>
      <c r="D197" t="s">
        <v>61</v>
      </c>
      <c r="E197" t="s">
        <v>31</v>
      </c>
      <c r="F197" t="s">
        <v>20</v>
      </c>
      <c r="G197" s="132" t="s">
        <v>100</v>
      </c>
      <c r="H197" t="s">
        <v>46</v>
      </c>
      <c r="I197" t="s">
        <v>46</v>
      </c>
      <c r="J197" s="132">
        <v>13.52055129425</v>
      </c>
      <c r="K197" s="132">
        <v>72.606024991499993</v>
      </c>
      <c r="L197" s="132">
        <v>86.126576285750005</v>
      </c>
      <c r="M197" t="s">
        <v>80</v>
      </c>
      <c r="N197" s="132">
        <v>2435210.04</v>
      </c>
      <c r="O197" t="s">
        <v>99</v>
      </c>
    </row>
    <row r="198" spans="3:15" ht="14.1" customHeight="1" x14ac:dyDescent="0.25">
      <c r="C198" t="s">
        <v>9</v>
      </c>
      <c r="D198" t="s">
        <v>59</v>
      </c>
      <c r="E198" t="s">
        <v>29</v>
      </c>
      <c r="F198" t="s">
        <v>20</v>
      </c>
      <c r="G198" s="132">
        <v>6752.0476173417901</v>
      </c>
      <c r="H198" t="s">
        <v>44</v>
      </c>
      <c r="I198" t="s">
        <v>44</v>
      </c>
      <c r="J198" s="132">
        <v>76.4786445405595</v>
      </c>
      <c r="K198" s="132">
        <v>191.335814326205</v>
      </c>
      <c r="L198" s="132">
        <v>267.81445886676403</v>
      </c>
      <c r="M198" t="s">
        <v>80</v>
      </c>
      <c r="N198" s="132">
        <v>6938223.5429375898</v>
      </c>
      <c r="O198" t="s">
        <v>99</v>
      </c>
    </row>
    <row r="199" spans="3:15" ht="14.1" customHeight="1" x14ac:dyDescent="0.25">
      <c r="C199" t="s">
        <v>5</v>
      </c>
      <c r="D199" t="s">
        <v>55</v>
      </c>
      <c r="E199" t="s">
        <v>29</v>
      </c>
      <c r="F199" t="s">
        <v>18</v>
      </c>
      <c r="G199" s="132">
        <v>82.836246893617002</v>
      </c>
      <c r="H199" t="s">
        <v>42</v>
      </c>
      <c r="I199" t="s">
        <v>42</v>
      </c>
      <c r="J199" s="132">
        <v>0.38659133186501798</v>
      </c>
      <c r="K199" s="132">
        <v>1.0878935087349799</v>
      </c>
      <c r="L199" s="132">
        <v>1.4744848406</v>
      </c>
      <c r="M199" t="s">
        <v>80</v>
      </c>
      <c r="N199" s="132">
        <v>66098.52</v>
      </c>
      <c r="O199" t="s">
        <v>99</v>
      </c>
    </row>
    <row r="200" spans="3:15" ht="14.1" customHeight="1" x14ac:dyDescent="0.25">
      <c r="C200" t="s">
        <v>15</v>
      </c>
      <c r="D200" t="s">
        <v>53</v>
      </c>
      <c r="E200" t="s">
        <v>37</v>
      </c>
      <c r="F200" t="s">
        <v>18</v>
      </c>
      <c r="G200" s="132">
        <v>9694.8962664866594</v>
      </c>
      <c r="H200" t="s">
        <v>42</v>
      </c>
      <c r="I200" t="s">
        <v>42</v>
      </c>
      <c r="J200" s="132">
        <v>56.026638543664099</v>
      </c>
      <c r="K200" s="132">
        <v>100.060987577335</v>
      </c>
      <c r="L200" s="132">
        <v>156.087626120999</v>
      </c>
      <c r="M200" t="s">
        <v>80</v>
      </c>
      <c r="N200" s="132">
        <v>13519292.251323201</v>
      </c>
      <c r="O200" t="s">
        <v>99</v>
      </c>
    </row>
    <row r="201" spans="3:15" ht="14.1" customHeight="1" x14ac:dyDescent="0.25">
      <c r="C201" t="s">
        <v>9</v>
      </c>
      <c r="D201" t="s">
        <v>67</v>
      </c>
      <c r="E201" t="s">
        <v>33</v>
      </c>
      <c r="F201" t="s">
        <v>20</v>
      </c>
      <c r="G201" s="132" t="s">
        <v>100</v>
      </c>
      <c r="H201" t="s">
        <v>46</v>
      </c>
      <c r="I201" t="s">
        <v>46</v>
      </c>
      <c r="J201" s="132">
        <v>3.92073053925</v>
      </c>
      <c r="K201" s="132">
        <v>21.054515701500002</v>
      </c>
      <c r="L201" s="132">
        <v>24.97524624075</v>
      </c>
      <c r="M201" t="s">
        <v>80</v>
      </c>
      <c r="N201" s="132">
        <v>91636.37</v>
      </c>
      <c r="O201" t="s">
        <v>99</v>
      </c>
    </row>
    <row r="202" spans="3:15" ht="14.1" customHeight="1" x14ac:dyDescent="0.25">
      <c r="C202" t="s">
        <v>9</v>
      </c>
      <c r="D202" t="s">
        <v>55</v>
      </c>
      <c r="E202" t="s">
        <v>35</v>
      </c>
      <c r="F202" t="s">
        <v>18</v>
      </c>
      <c r="G202" s="132">
        <v>1301.17544526087</v>
      </c>
      <c r="H202" t="s">
        <v>42</v>
      </c>
      <c r="I202" t="s">
        <v>42</v>
      </c>
      <c r="J202" s="132">
        <v>15.5906165824592</v>
      </c>
      <c r="K202" s="132">
        <v>43.873023472640703</v>
      </c>
      <c r="L202" s="132">
        <v>59.463640055100001</v>
      </c>
      <c r="M202" t="s">
        <v>80</v>
      </c>
      <c r="N202" s="132">
        <v>2510690.66923704</v>
      </c>
      <c r="O202" t="s">
        <v>99</v>
      </c>
    </row>
    <row r="203" spans="3:15" ht="14.1" customHeight="1" x14ac:dyDescent="0.25">
      <c r="C203" t="s">
        <v>13</v>
      </c>
      <c r="D203" t="s">
        <v>55</v>
      </c>
      <c r="E203" t="s">
        <v>31</v>
      </c>
      <c r="F203" t="s">
        <v>18</v>
      </c>
      <c r="G203" s="132" t="s">
        <v>100</v>
      </c>
      <c r="H203" t="s">
        <v>46</v>
      </c>
      <c r="I203" t="s">
        <v>46</v>
      </c>
      <c r="J203" s="132">
        <v>85.264637358949997</v>
      </c>
      <c r="K203" s="132">
        <v>457.87529341409999</v>
      </c>
      <c r="L203" s="132">
        <v>543.13993077304997</v>
      </c>
      <c r="M203" t="s">
        <v>80</v>
      </c>
      <c r="N203" s="132">
        <v>3485340.5862405999</v>
      </c>
      <c r="O203" t="s">
        <v>99</v>
      </c>
    </row>
    <row r="204" spans="3:15" ht="14.1" customHeight="1" x14ac:dyDescent="0.25">
      <c r="C204" t="s">
        <v>9</v>
      </c>
      <c r="D204" t="s">
        <v>55</v>
      </c>
      <c r="E204" t="s">
        <v>25</v>
      </c>
      <c r="F204" t="s">
        <v>20</v>
      </c>
      <c r="G204" s="132">
        <v>27320.254915677699</v>
      </c>
      <c r="H204" t="s">
        <v>44</v>
      </c>
      <c r="I204" t="s">
        <v>44</v>
      </c>
      <c r="J204" s="132">
        <v>389.95996917579998</v>
      </c>
      <c r="K204" s="132">
        <v>975.60971046372799</v>
      </c>
      <c r="L204" s="132">
        <v>1365.56967963952</v>
      </c>
      <c r="M204" t="s">
        <v>80</v>
      </c>
      <c r="N204" s="132">
        <v>54996740.158394203</v>
      </c>
      <c r="O204" t="s">
        <v>99</v>
      </c>
    </row>
    <row r="205" spans="3:15" ht="14.1" customHeight="1" x14ac:dyDescent="0.25">
      <c r="C205" t="s">
        <v>13</v>
      </c>
      <c r="D205" t="s">
        <v>67</v>
      </c>
      <c r="E205" t="s">
        <v>27</v>
      </c>
      <c r="F205" t="s">
        <v>20</v>
      </c>
      <c r="G205" s="132">
        <v>24042.071999999898</v>
      </c>
      <c r="H205" t="s">
        <v>44</v>
      </c>
      <c r="I205" t="s">
        <v>44</v>
      </c>
      <c r="J205" s="132">
        <v>260.80023417588001</v>
      </c>
      <c r="K205" s="132">
        <v>1400.5105046578799</v>
      </c>
      <c r="L205" s="132">
        <v>1661.3107388337601</v>
      </c>
      <c r="M205" t="s">
        <v>80</v>
      </c>
      <c r="N205" s="132">
        <v>90157.77</v>
      </c>
      <c r="O205" t="s">
        <v>99</v>
      </c>
    </row>
    <row r="206" spans="3:15" ht="14.1" customHeight="1" x14ac:dyDescent="0.25">
      <c r="C206" t="s">
        <v>15</v>
      </c>
      <c r="D206" t="s">
        <v>53</v>
      </c>
      <c r="E206" t="s">
        <v>35</v>
      </c>
      <c r="F206" t="s">
        <v>18</v>
      </c>
      <c r="G206" s="132">
        <v>512.11313429888901</v>
      </c>
      <c r="H206" t="s">
        <v>42</v>
      </c>
      <c r="I206" t="s">
        <v>42</v>
      </c>
      <c r="J206" s="132">
        <v>2.64699886105802</v>
      </c>
      <c r="K206" s="132">
        <v>4.7274176541419699</v>
      </c>
      <c r="L206" s="132">
        <v>7.3744165152000001</v>
      </c>
      <c r="M206" t="s">
        <v>80</v>
      </c>
      <c r="N206" s="132">
        <v>948383.361032833</v>
      </c>
      <c r="O206" t="s">
        <v>99</v>
      </c>
    </row>
    <row r="207" spans="3:15" ht="14.1" customHeight="1" x14ac:dyDescent="0.25">
      <c r="C207" t="s">
        <v>5</v>
      </c>
      <c r="D207" t="s">
        <v>55</v>
      </c>
      <c r="E207" t="s">
        <v>33</v>
      </c>
      <c r="F207" t="s">
        <v>20</v>
      </c>
      <c r="G207" s="132" t="s">
        <v>100</v>
      </c>
      <c r="H207" t="s">
        <v>46</v>
      </c>
      <c r="I207" t="s">
        <v>46</v>
      </c>
      <c r="J207" s="132">
        <v>97.042330437499999</v>
      </c>
      <c r="K207" s="132">
        <v>521.12208412500001</v>
      </c>
      <c r="L207" s="132">
        <v>618.16441456250004</v>
      </c>
      <c r="M207" t="s">
        <v>80</v>
      </c>
      <c r="N207" s="132">
        <v>2656286.4988664198</v>
      </c>
      <c r="O207" t="s">
        <v>99</v>
      </c>
    </row>
    <row r="208" spans="3:15" ht="14.1" customHeight="1" x14ac:dyDescent="0.25">
      <c r="C208" t="s">
        <v>5</v>
      </c>
      <c r="D208" t="s">
        <v>59</v>
      </c>
      <c r="E208" t="s">
        <v>37</v>
      </c>
      <c r="F208" t="s">
        <v>18</v>
      </c>
      <c r="G208" s="132">
        <v>100.96652892857099</v>
      </c>
      <c r="H208" t="s">
        <v>42</v>
      </c>
      <c r="I208" t="s">
        <v>42</v>
      </c>
      <c r="J208" s="132">
        <v>1.42155408481982</v>
      </c>
      <c r="K208" s="132">
        <v>4.00034696518017</v>
      </c>
      <c r="L208" s="132">
        <v>5.4219010499999998</v>
      </c>
      <c r="M208" t="s">
        <v>80</v>
      </c>
      <c r="N208" s="132">
        <v>36180.383552176703</v>
      </c>
      <c r="O208" t="s">
        <v>99</v>
      </c>
    </row>
    <row r="209" spans="3:15" ht="14.1" customHeight="1" x14ac:dyDescent="0.25">
      <c r="C209" t="s">
        <v>9</v>
      </c>
      <c r="D209" t="s">
        <v>69</v>
      </c>
      <c r="E209" t="s">
        <v>31</v>
      </c>
      <c r="F209" t="s">
        <v>18</v>
      </c>
      <c r="G209" s="132" t="s">
        <v>100</v>
      </c>
      <c r="H209" t="s">
        <v>46</v>
      </c>
      <c r="I209" t="s">
        <v>46</v>
      </c>
      <c r="J209" s="132">
        <v>2.2417503871000002</v>
      </c>
      <c r="K209" s="132">
        <v>12.038309761800001</v>
      </c>
      <c r="L209" s="132">
        <v>14.280060148900001</v>
      </c>
      <c r="M209" t="s">
        <v>80</v>
      </c>
      <c r="N209" s="132">
        <v>121257.9</v>
      </c>
      <c r="O209" t="s">
        <v>99</v>
      </c>
    </row>
    <row r="210" spans="3:15" ht="14.1" customHeight="1" x14ac:dyDescent="0.25">
      <c r="C210" t="s">
        <v>5</v>
      </c>
      <c r="D210" t="s">
        <v>57</v>
      </c>
      <c r="E210" t="s">
        <v>31</v>
      </c>
      <c r="F210" t="s">
        <v>20</v>
      </c>
      <c r="G210" s="132" t="s">
        <v>100</v>
      </c>
      <c r="H210" t="s">
        <v>46</v>
      </c>
      <c r="I210" t="s">
        <v>46</v>
      </c>
      <c r="J210" s="132">
        <v>93.403729103299995</v>
      </c>
      <c r="K210" s="132">
        <v>501.58261612140001</v>
      </c>
      <c r="L210" s="132">
        <v>594.98634522470002</v>
      </c>
      <c r="M210" t="s">
        <v>80</v>
      </c>
      <c r="N210" s="132">
        <v>1845919.4983262401</v>
      </c>
      <c r="O210" t="s">
        <v>99</v>
      </c>
    </row>
    <row r="211" spans="3:15" ht="14.1" customHeight="1" x14ac:dyDescent="0.25">
      <c r="C211" t="s">
        <v>5</v>
      </c>
      <c r="D211" t="s">
        <v>65</v>
      </c>
      <c r="E211" t="s">
        <v>100</v>
      </c>
      <c r="F211" t="s">
        <v>18</v>
      </c>
      <c r="G211" s="132" t="s">
        <v>100</v>
      </c>
      <c r="H211" t="s">
        <v>50</v>
      </c>
      <c r="I211" t="s">
        <v>50</v>
      </c>
      <c r="J211" s="132" t="s">
        <v>100</v>
      </c>
      <c r="K211" s="132" t="s">
        <v>100</v>
      </c>
      <c r="L211" s="132" t="s">
        <v>100</v>
      </c>
      <c r="M211" t="s">
        <v>80</v>
      </c>
      <c r="N211" s="132">
        <v>13244.7044803796</v>
      </c>
      <c r="O211" t="s">
        <v>99</v>
      </c>
    </row>
    <row r="212" spans="3:15" ht="14.1" customHeight="1" x14ac:dyDescent="0.25">
      <c r="C212" t="s">
        <v>13</v>
      </c>
      <c r="D212" t="s">
        <v>55</v>
      </c>
      <c r="E212" t="s">
        <v>29</v>
      </c>
      <c r="F212" t="s">
        <v>18</v>
      </c>
      <c r="G212" s="132">
        <v>1425.47178890381</v>
      </c>
      <c r="H212" t="s">
        <v>42</v>
      </c>
      <c r="I212" t="s">
        <v>42</v>
      </c>
      <c r="J212" s="132">
        <v>6.6525543816198303</v>
      </c>
      <c r="K212" s="132">
        <v>18.720726854780199</v>
      </c>
      <c r="L212" s="132">
        <v>25.3732812364</v>
      </c>
      <c r="M212" t="s">
        <v>80</v>
      </c>
      <c r="N212" s="132">
        <v>4953962.16963147</v>
      </c>
      <c r="O212" t="s">
        <v>99</v>
      </c>
    </row>
    <row r="213" spans="3:15" ht="14.1" customHeight="1" x14ac:dyDescent="0.25">
      <c r="C213" t="s">
        <v>15</v>
      </c>
      <c r="D213" t="s">
        <v>55</v>
      </c>
      <c r="E213" t="s">
        <v>33</v>
      </c>
      <c r="F213" t="s">
        <v>20</v>
      </c>
      <c r="G213" s="132">
        <v>22292.1053832744</v>
      </c>
      <c r="H213" t="s">
        <v>44</v>
      </c>
      <c r="I213" t="s">
        <v>44</v>
      </c>
      <c r="J213" s="132">
        <v>318.18982336950501</v>
      </c>
      <c r="K213" s="132">
        <v>796.05371316993001</v>
      </c>
      <c r="L213" s="132">
        <v>1114.2435365394299</v>
      </c>
      <c r="M213" t="s">
        <v>80</v>
      </c>
      <c r="N213" s="132">
        <v>39504135.226420499</v>
      </c>
      <c r="O213" t="s">
        <v>99</v>
      </c>
    </row>
    <row r="214" spans="3:15" ht="14.1" customHeight="1" x14ac:dyDescent="0.25">
      <c r="C214" t="s">
        <v>9</v>
      </c>
      <c r="D214" t="s">
        <v>53</v>
      </c>
      <c r="E214" t="s">
        <v>29</v>
      </c>
      <c r="F214" t="s">
        <v>20</v>
      </c>
      <c r="G214" s="132">
        <v>10921.8619764346</v>
      </c>
      <c r="H214" t="s">
        <v>44</v>
      </c>
      <c r="I214" t="s">
        <v>44</v>
      </c>
      <c r="J214" s="132">
        <v>53.516964133499997</v>
      </c>
      <c r="K214" s="132">
        <v>110.3104770915</v>
      </c>
      <c r="L214" s="132">
        <v>163.827441225</v>
      </c>
      <c r="M214" t="s">
        <v>80</v>
      </c>
      <c r="N214" s="132">
        <v>7603662.4718530597</v>
      </c>
      <c r="O214" t="s">
        <v>99</v>
      </c>
    </row>
    <row r="215" spans="3:15" ht="14.1" customHeight="1" x14ac:dyDescent="0.25">
      <c r="C215" t="s">
        <v>5</v>
      </c>
      <c r="D215" t="s">
        <v>53</v>
      </c>
      <c r="E215" t="s">
        <v>37</v>
      </c>
      <c r="F215" t="s">
        <v>18</v>
      </c>
      <c r="G215" s="132" t="s">
        <v>100</v>
      </c>
      <c r="H215" t="s">
        <v>46</v>
      </c>
      <c r="I215" t="s">
        <v>46</v>
      </c>
      <c r="J215" s="132">
        <v>8.6347526945999995</v>
      </c>
      <c r="K215" s="132">
        <v>17.845737621600001</v>
      </c>
      <c r="L215" s="132">
        <v>26.480490316200001</v>
      </c>
      <c r="M215" t="s">
        <v>80</v>
      </c>
      <c r="N215" s="132">
        <v>1612145.1106054599</v>
      </c>
      <c r="O215" t="s">
        <v>99</v>
      </c>
    </row>
    <row r="216" spans="3:15" ht="14.1" customHeight="1" x14ac:dyDescent="0.25">
      <c r="C216" t="s">
        <v>15</v>
      </c>
      <c r="D216" t="s">
        <v>61</v>
      </c>
      <c r="E216" t="s">
        <v>31</v>
      </c>
      <c r="F216" t="s">
        <v>20</v>
      </c>
      <c r="G216" s="132">
        <v>211.45439331875099</v>
      </c>
      <c r="H216" t="s">
        <v>44</v>
      </c>
      <c r="I216" t="s">
        <v>44</v>
      </c>
      <c r="J216" s="132">
        <v>2.2937925931560001</v>
      </c>
      <c r="K216" s="132">
        <v>12.317782736556</v>
      </c>
      <c r="L216" s="132">
        <v>14.611575329712</v>
      </c>
      <c r="M216" t="s">
        <v>80</v>
      </c>
      <c r="N216" s="132">
        <v>73847.509999999995</v>
      </c>
      <c r="O216" t="s">
        <v>99</v>
      </c>
    </row>
    <row r="217" spans="3:15" ht="14.1" customHeight="1" x14ac:dyDescent="0.25">
      <c r="C217" t="s">
        <v>5</v>
      </c>
      <c r="D217" t="s">
        <v>59</v>
      </c>
      <c r="E217" t="s">
        <v>23</v>
      </c>
      <c r="F217" t="s">
        <v>20</v>
      </c>
      <c r="G217" s="132">
        <v>0.120078485370051</v>
      </c>
      <c r="H217" t="s">
        <v>44</v>
      </c>
      <c r="I217" t="s">
        <v>44</v>
      </c>
      <c r="J217" s="132">
        <v>1.36009394907028E-3</v>
      </c>
      <c r="K217" s="132">
        <v>3.4027104542562001E-3</v>
      </c>
      <c r="L217" s="132">
        <v>4.7628044033264901E-3</v>
      </c>
      <c r="M217" t="s">
        <v>80</v>
      </c>
      <c r="N217" s="132">
        <v>75.308290155440403</v>
      </c>
      <c r="O217" t="s">
        <v>99</v>
      </c>
    </row>
    <row r="218" spans="3:15" ht="14.1" customHeight="1" x14ac:dyDescent="0.25">
      <c r="C218" t="s">
        <v>5</v>
      </c>
      <c r="D218" t="s">
        <v>53</v>
      </c>
      <c r="E218"/>
      <c r="F218" t="s">
        <v>21</v>
      </c>
      <c r="G218" s="132" t="s">
        <v>100</v>
      </c>
      <c r="H218" t="s">
        <v>46</v>
      </c>
      <c r="I218" t="s">
        <v>46</v>
      </c>
      <c r="J218" s="132">
        <v>2.5309020323999998</v>
      </c>
      <c r="K218" s="132">
        <v>5.2307014703999997</v>
      </c>
      <c r="L218" s="132">
        <v>7.7616035027999999</v>
      </c>
      <c r="M218" t="s">
        <v>80</v>
      </c>
      <c r="N218" s="132">
        <v>148736.35</v>
      </c>
      <c r="O218" t="s">
        <v>99</v>
      </c>
    </row>
    <row r="219" spans="3:15" ht="14.1" customHeight="1" x14ac:dyDescent="0.25">
      <c r="C219" t="s">
        <v>5</v>
      </c>
      <c r="D219" t="s">
        <v>55</v>
      </c>
      <c r="E219" t="s">
        <v>25</v>
      </c>
      <c r="F219" t="s">
        <v>18</v>
      </c>
      <c r="G219" s="132" t="s">
        <v>100</v>
      </c>
      <c r="H219" t="s">
        <v>46</v>
      </c>
      <c r="I219" t="s">
        <v>46</v>
      </c>
      <c r="J219" s="132">
        <v>3.3933099193</v>
      </c>
      <c r="K219" s="132">
        <v>18.222241049400001</v>
      </c>
      <c r="L219" s="132">
        <v>21.615550968699999</v>
      </c>
      <c r="M219" t="s">
        <v>80</v>
      </c>
      <c r="N219" s="132">
        <v>46652.53</v>
      </c>
      <c r="O219" t="s">
        <v>99</v>
      </c>
    </row>
    <row r="220" spans="3:15" ht="14.1" customHeight="1" x14ac:dyDescent="0.25">
      <c r="C220" t="s">
        <v>15</v>
      </c>
      <c r="D220" t="s">
        <v>55</v>
      </c>
      <c r="E220" t="s">
        <v>35</v>
      </c>
      <c r="F220" t="s">
        <v>20</v>
      </c>
      <c r="G220" s="132">
        <v>44277.635556865796</v>
      </c>
      <c r="H220" t="s">
        <v>44</v>
      </c>
      <c r="I220" t="s">
        <v>44</v>
      </c>
      <c r="J220" s="132">
        <v>632.00387899278303</v>
      </c>
      <c r="K220" s="132">
        <v>1581.1600423994601</v>
      </c>
      <c r="L220" s="132">
        <v>2213.1639213922399</v>
      </c>
      <c r="M220" t="s">
        <v>80</v>
      </c>
      <c r="N220" s="132">
        <v>31568526.429853301</v>
      </c>
      <c r="O220" t="s">
        <v>99</v>
      </c>
    </row>
    <row r="221" spans="3:15" ht="14.1" customHeight="1" x14ac:dyDescent="0.25">
      <c r="C221" t="s">
        <v>5</v>
      </c>
      <c r="D221" t="s">
        <v>57</v>
      </c>
      <c r="E221" t="s">
        <v>33</v>
      </c>
      <c r="F221" t="s">
        <v>20</v>
      </c>
      <c r="G221" s="132">
        <v>1606.90882995779</v>
      </c>
      <c r="H221" t="s">
        <v>44</v>
      </c>
      <c r="I221" t="s">
        <v>44</v>
      </c>
      <c r="J221" s="132">
        <v>19.6363916897329</v>
      </c>
      <c r="K221" s="132">
        <v>49.1267204976523</v>
      </c>
      <c r="L221" s="132">
        <v>68.763112187385204</v>
      </c>
      <c r="M221" t="s">
        <v>80</v>
      </c>
      <c r="N221" s="132">
        <v>284330.614433087</v>
      </c>
      <c r="O221" t="s">
        <v>99</v>
      </c>
    </row>
    <row r="222" spans="3:15" ht="14.1" customHeight="1" x14ac:dyDescent="0.25">
      <c r="C222" t="s">
        <v>15</v>
      </c>
      <c r="D222" t="s">
        <v>63</v>
      </c>
      <c r="E222" t="s">
        <v>100</v>
      </c>
      <c r="F222" t="s">
        <v>20</v>
      </c>
      <c r="G222" s="132" t="s">
        <v>100</v>
      </c>
      <c r="H222" t="s">
        <v>50</v>
      </c>
      <c r="I222" t="s">
        <v>50</v>
      </c>
      <c r="J222" s="132" t="s">
        <v>100</v>
      </c>
      <c r="K222" s="132" t="s">
        <v>100</v>
      </c>
      <c r="L222" s="132" t="s">
        <v>100</v>
      </c>
      <c r="M222" t="s">
        <v>80</v>
      </c>
      <c r="N222" s="132">
        <v>63045.920950415297</v>
      </c>
      <c r="O222" t="s">
        <v>99</v>
      </c>
    </row>
    <row r="223" spans="3:15" ht="14.1" customHeight="1" x14ac:dyDescent="0.25">
      <c r="C223" t="s">
        <v>15</v>
      </c>
      <c r="D223" t="s">
        <v>53</v>
      </c>
      <c r="E223" t="s">
        <v>31</v>
      </c>
      <c r="F223" t="s">
        <v>18</v>
      </c>
      <c r="G223" s="132">
        <v>1980.6661189179499</v>
      </c>
      <c r="H223" t="s">
        <v>42</v>
      </c>
      <c r="I223" t="s">
        <v>42</v>
      </c>
      <c r="J223" s="132">
        <v>5.6875675668949697</v>
      </c>
      <c r="K223" s="132">
        <v>10.157732865105</v>
      </c>
      <c r="L223" s="132">
        <v>15.845300432</v>
      </c>
      <c r="M223" t="s">
        <v>80</v>
      </c>
      <c r="N223" s="132">
        <v>8508914.8090360407</v>
      </c>
      <c r="O223" t="s">
        <v>99</v>
      </c>
    </row>
    <row r="224" spans="3:15" ht="14.1" customHeight="1" x14ac:dyDescent="0.25">
      <c r="C224" t="s">
        <v>15</v>
      </c>
      <c r="D224" t="s">
        <v>53</v>
      </c>
      <c r="E224" t="s">
        <v>29</v>
      </c>
      <c r="F224" t="s">
        <v>20</v>
      </c>
      <c r="G224" s="132" t="s">
        <v>100</v>
      </c>
      <c r="H224" t="s">
        <v>46</v>
      </c>
      <c r="I224" t="s">
        <v>46</v>
      </c>
      <c r="J224" s="132">
        <v>0.1373827812</v>
      </c>
      <c r="K224" s="132">
        <v>0.28393367520000001</v>
      </c>
      <c r="L224" s="132">
        <v>0.42131645639999998</v>
      </c>
      <c r="M224" t="s">
        <v>80</v>
      </c>
      <c r="N224" s="132">
        <v>200935.12</v>
      </c>
      <c r="O224" t="s">
        <v>99</v>
      </c>
    </row>
    <row r="225" spans="3:15" ht="14.1" customHeight="1" x14ac:dyDescent="0.25">
      <c r="C225" t="s">
        <v>13</v>
      </c>
      <c r="D225" t="s">
        <v>55</v>
      </c>
      <c r="E225" t="s">
        <v>33</v>
      </c>
      <c r="F225" t="s">
        <v>18</v>
      </c>
      <c r="G225" s="132">
        <v>2572.6038471255301</v>
      </c>
      <c r="H225" t="s">
        <v>42</v>
      </c>
      <c r="I225" t="s">
        <v>42</v>
      </c>
      <c r="J225" s="132">
        <v>24.0123310354846</v>
      </c>
      <c r="K225" s="132">
        <v>67.572283468115202</v>
      </c>
      <c r="L225" s="132">
        <v>91.584614503599894</v>
      </c>
      <c r="M225" t="s">
        <v>80</v>
      </c>
      <c r="N225" s="132">
        <v>3494891.64923209</v>
      </c>
      <c r="O225" t="s">
        <v>99</v>
      </c>
    </row>
    <row r="226" spans="3:15" ht="14.1" customHeight="1" x14ac:dyDescent="0.25">
      <c r="C226" t="s">
        <v>13</v>
      </c>
      <c r="D226" t="s">
        <v>53</v>
      </c>
      <c r="E226" t="s">
        <v>27</v>
      </c>
      <c r="F226" t="s">
        <v>20</v>
      </c>
      <c r="G226" s="132">
        <v>2245.5822231218899</v>
      </c>
      <c r="H226" t="s">
        <v>44</v>
      </c>
      <c r="I226" t="s">
        <v>44</v>
      </c>
      <c r="J226" s="132">
        <v>11.0033405888</v>
      </c>
      <c r="K226" s="132">
        <v>22.680355091199999</v>
      </c>
      <c r="L226" s="132">
        <v>33.68369568</v>
      </c>
      <c r="M226" t="s">
        <v>80</v>
      </c>
      <c r="N226" s="132">
        <v>6526094.0771864904</v>
      </c>
      <c r="O226" t="s">
        <v>99</v>
      </c>
    </row>
    <row r="227" spans="3:15" ht="14.1" customHeight="1" x14ac:dyDescent="0.25">
      <c r="C227" t="s">
        <v>9</v>
      </c>
      <c r="D227" t="s">
        <v>59</v>
      </c>
      <c r="E227" t="s">
        <v>29</v>
      </c>
      <c r="F227" t="s">
        <v>18</v>
      </c>
      <c r="G227" s="132">
        <v>4952.2101907349997</v>
      </c>
      <c r="H227" t="s">
        <v>42</v>
      </c>
      <c r="I227" t="s">
        <v>42</v>
      </c>
      <c r="J227" s="132">
        <v>24.280170503498798</v>
      </c>
      <c r="K227" s="132">
        <v>68.326001398700896</v>
      </c>
      <c r="L227" s="132">
        <v>92.606171902199804</v>
      </c>
      <c r="M227" t="s">
        <v>80</v>
      </c>
      <c r="N227" s="132">
        <v>1552538.66</v>
      </c>
      <c r="O227" t="s">
        <v>99</v>
      </c>
    </row>
    <row r="228" spans="3:15" ht="14.1" customHeight="1" x14ac:dyDescent="0.25">
      <c r="C228" t="s">
        <v>5</v>
      </c>
      <c r="D228" t="s">
        <v>59</v>
      </c>
      <c r="E228" t="s">
        <v>23</v>
      </c>
      <c r="F228" t="s">
        <v>20</v>
      </c>
      <c r="G228" s="132" t="s">
        <v>100</v>
      </c>
      <c r="H228" t="s">
        <v>46</v>
      </c>
      <c r="I228" t="s">
        <v>46</v>
      </c>
      <c r="J228" s="132">
        <v>3.5016848562499998</v>
      </c>
      <c r="K228" s="132">
        <v>18.804219787499999</v>
      </c>
      <c r="L228" s="132">
        <v>22.305904643750001</v>
      </c>
      <c r="M228" t="s">
        <v>80</v>
      </c>
      <c r="N228" s="132">
        <v>84593.74</v>
      </c>
      <c r="O228" t="s">
        <v>99</v>
      </c>
    </row>
    <row r="229" spans="3:15" ht="14.1" customHeight="1" x14ac:dyDescent="0.25">
      <c r="C229" t="s">
        <v>13</v>
      </c>
      <c r="D229" t="s">
        <v>59</v>
      </c>
      <c r="E229" t="s">
        <v>33</v>
      </c>
      <c r="F229" t="s">
        <v>20</v>
      </c>
      <c r="G229" s="132">
        <v>55677.167296768697</v>
      </c>
      <c r="H229" t="s">
        <v>44</v>
      </c>
      <c r="I229" t="s">
        <v>44</v>
      </c>
      <c r="J229" s="132">
        <v>630.63967377856397</v>
      </c>
      <c r="K229" s="132">
        <v>1577.7470462991901</v>
      </c>
      <c r="L229" s="132">
        <v>2208.3867200777499</v>
      </c>
      <c r="M229" t="s">
        <v>80</v>
      </c>
      <c r="N229" s="132">
        <v>10206164.0783551</v>
      </c>
      <c r="O229" t="s">
        <v>99</v>
      </c>
    </row>
    <row r="230" spans="3:15" ht="14.1" customHeight="1" x14ac:dyDescent="0.25">
      <c r="C230" t="s">
        <v>5</v>
      </c>
      <c r="D230" t="s">
        <v>65</v>
      </c>
      <c r="E230" t="s">
        <v>100</v>
      </c>
      <c r="F230" t="s">
        <v>20</v>
      </c>
      <c r="G230" s="132" t="s">
        <v>100</v>
      </c>
      <c r="H230" t="s">
        <v>50</v>
      </c>
      <c r="I230" t="s">
        <v>50</v>
      </c>
      <c r="J230" s="132" t="s">
        <v>100</v>
      </c>
      <c r="K230" s="132" t="s">
        <v>100</v>
      </c>
      <c r="L230" s="132" t="s">
        <v>100</v>
      </c>
      <c r="M230" t="s">
        <v>80</v>
      </c>
      <c r="N230" s="132">
        <v>197423.354742436</v>
      </c>
      <c r="O230" t="s">
        <v>99</v>
      </c>
    </row>
    <row r="231" spans="3:15" ht="14.1" customHeight="1" x14ac:dyDescent="0.25">
      <c r="C231" t="s">
        <v>9</v>
      </c>
      <c r="D231" t="s">
        <v>55</v>
      </c>
      <c r="E231" t="s">
        <v>29</v>
      </c>
      <c r="F231" t="s">
        <v>20</v>
      </c>
      <c r="G231" s="132" t="s">
        <v>100</v>
      </c>
      <c r="H231" t="s">
        <v>46</v>
      </c>
      <c r="I231" t="s">
        <v>46</v>
      </c>
      <c r="J231" s="132">
        <v>30.112460433999999</v>
      </c>
      <c r="K231" s="132">
        <v>161.70539257199999</v>
      </c>
      <c r="L231" s="132">
        <v>191.81785300600001</v>
      </c>
      <c r="M231" t="s">
        <v>80</v>
      </c>
      <c r="N231" s="132">
        <v>2176077.15157258</v>
      </c>
      <c r="O231" t="s">
        <v>99</v>
      </c>
    </row>
    <row r="232" spans="3:15" ht="14.1" customHeight="1" x14ac:dyDescent="0.25">
      <c r="C232" t="s">
        <v>13</v>
      </c>
      <c r="D232" t="s">
        <v>69</v>
      </c>
      <c r="E232" t="s">
        <v>35</v>
      </c>
      <c r="F232" t="s">
        <v>20</v>
      </c>
      <c r="G232" s="132" t="s">
        <v>100</v>
      </c>
      <c r="H232" t="s">
        <v>46</v>
      </c>
      <c r="I232" t="s">
        <v>46</v>
      </c>
      <c r="J232" s="132">
        <v>3.0402981899500001</v>
      </c>
      <c r="K232" s="132">
        <v>16.326550712100001</v>
      </c>
      <c r="L232" s="132">
        <v>19.366848902049998</v>
      </c>
      <c r="M232" t="s">
        <v>80</v>
      </c>
      <c r="N232" s="132">
        <v>91700</v>
      </c>
      <c r="O232" t="s">
        <v>99</v>
      </c>
    </row>
    <row r="233" spans="3:15" ht="14.1" customHeight="1" x14ac:dyDescent="0.25">
      <c r="C233" t="s">
        <v>13</v>
      </c>
      <c r="D233" t="s">
        <v>59</v>
      </c>
      <c r="E233" t="s">
        <v>33</v>
      </c>
      <c r="F233" t="s">
        <v>18</v>
      </c>
      <c r="G233" s="132" t="s">
        <v>100</v>
      </c>
      <c r="H233" t="s">
        <v>46</v>
      </c>
      <c r="I233" t="s">
        <v>46</v>
      </c>
      <c r="J233" s="132">
        <v>10.5525932547</v>
      </c>
      <c r="K233" s="132">
        <v>56.667944442600003</v>
      </c>
      <c r="L233" s="132">
        <v>67.220537697300003</v>
      </c>
      <c r="M233" t="s">
        <v>80</v>
      </c>
      <c r="N233" s="132">
        <v>504133.43999999901</v>
      </c>
      <c r="O233" t="s">
        <v>99</v>
      </c>
    </row>
    <row r="234" spans="3:15" ht="14.1" customHeight="1" x14ac:dyDescent="0.25">
      <c r="C234" t="s">
        <v>5</v>
      </c>
      <c r="D234" t="s">
        <v>57</v>
      </c>
      <c r="E234" t="s">
        <v>29</v>
      </c>
      <c r="F234" t="s">
        <v>20</v>
      </c>
      <c r="G234" s="132">
        <v>3021.76071341538</v>
      </c>
      <c r="H234" t="s">
        <v>44</v>
      </c>
      <c r="I234" t="s">
        <v>44</v>
      </c>
      <c r="J234" s="132">
        <v>36.9258035253755</v>
      </c>
      <c r="K234" s="132">
        <v>92.381719493344605</v>
      </c>
      <c r="L234" s="132">
        <v>129.30752301871999</v>
      </c>
      <c r="M234" t="s">
        <v>80</v>
      </c>
      <c r="N234" s="132">
        <v>57753.153423076903</v>
      </c>
      <c r="O234" t="s">
        <v>99</v>
      </c>
    </row>
    <row r="235" spans="3:15" ht="14.1" customHeight="1" x14ac:dyDescent="0.25">
      <c r="C235" t="s">
        <v>5</v>
      </c>
      <c r="D235" t="s">
        <v>67</v>
      </c>
      <c r="E235" t="s">
        <v>25</v>
      </c>
      <c r="F235" t="s">
        <v>20</v>
      </c>
      <c r="G235" s="132" t="s">
        <v>100</v>
      </c>
      <c r="H235" t="s">
        <v>46</v>
      </c>
      <c r="I235" t="s">
        <v>46</v>
      </c>
      <c r="J235" s="132">
        <v>4.3641500000000004</v>
      </c>
      <c r="K235" s="132">
        <v>23.435700000000001</v>
      </c>
      <c r="L235" s="132">
        <v>27.799849999999999</v>
      </c>
      <c r="M235" t="s">
        <v>80</v>
      </c>
      <c r="N235" s="132">
        <v>65003.57</v>
      </c>
      <c r="O235" t="s">
        <v>99</v>
      </c>
    </row>
    <row r="236" spans="3:15" ht="14.1" customHeight="1" x14ac:dyDescent="0.25">
      <c r="C236" t="s">
        <v>15</v>
      </c>
      <c r="D236" t="s">
        <v>100</v>
      </c>
      <c r="E236" t="s">
        <v>100</v>
      </c>
      <c r="F236" t="s">
        <v>100</v>
      </c>
      <c r="G236" s="132" t="s">
        <v>100</v>
      </c>
      <c r="H236" t="s">
        <v>100</v>
      </c>
      <c r="I236" t="s">
        <v>100</v>
      </c>
      <c r="J236" s="132" t="s">
        <v>100</v>
      </c>
      <c r="K236" s="132" t="s">
        <v>100</v>
      </c>
      <c r="L236" s="132" t="s">
        <v>100</v>
      </c>
      <c r="M236" t="s">
        <v>82</v>
      </c>
      <c r="N236" s="132">
        <v>5556041.2300000004</v>
      </c>
      <c r="O236" t="s">
        <v>99</v>
      </c>
    </row>
    <row r="237" spans="3:15" ht="14.1" customHeight="1" x14ac:dyDescent="0.25">
      <c r="C237" t="s">
        <v>5</v>
      </c>
      <c r="D237" t="s">
        <v>67</v>
      </c>
      <c r="E237" t="s">
        <v>35</v>
      </c>
      <c r="F237" t="s">
        <v>20</v>
      </c>
      <c r="G237" s="132" t="s">
        <v>100</v>
      </c>
      <c r="H237" t="s">
        <v>46</v>
      </c>
      <c r="I237" t="s">
        <v>46</v>
      </c>
      <c r="J237" s="132">
        <v>1.9305995845499999</v>
      </c>
      <c r="K237" s="132">
        <v>10.3674146589</v>
      </c>
      <c r="L237" s="132">
        <v>12.29801424345</v>
      </c>
      <c r="M237" t="s">
        <v>80</v>
      </c>
      <c r="N237" s="132">
        <v>12424.112644978701</v>
      </c>
      <c r="O237" t="s">
        <v>99</v>
      </c>
    </row>
    <row r="238" spans="3:15" ht="14.1" customHeight="1" x14ac:dyDescent="0.25">
      <c r="C238" t="s">
        <v>13</v>
      </c>
      <c r="D238" t="s">
        <v>57</v>
      </c>
      <c r="E238" t="s">
        <v>27</v>
      </c>
      <c r="F238" t="s">
        <v>18</v>
      </c>
      <c r="G238" s="132">
        <v>1079.45714559307</v>
      </c>
      <c r="H238" t="s">
        <v>42</v>
      </c>
      <c r="I238" t="s">
        <v>42</v>
      </c>
      <c r="J238" s="132">
        <v>3.7075581876952701</v>
      </c>
      <c r="K238" s="132">
        <v>10.433313303204701</v>
      </c>
      <c r="L238" s="132">
        <v>14.140871490899899</v>
      </c>
      <c r="M238" t="s">
        <v>80</v>
      </c>
      <c r="N238" s="132">
        <v>5998650.7655677004</v>
      </c>
      <c r="O238" t="s">
        <v>99</v>
      </c>
    </row>
    <row r="239" spans="3:15" ht="14.1" customHeight="1" x14ac:dyDescent="0.25">
      <c r="C239" t="s">
        <v>15</v>
      </c>
      <c r="D239" t="s">
        <v>53</v>
      </c>
      <c r="E239" t="s">
        <v>33</v>
      </c>
      <c r="F239" t="s">
        <v>20</v>
      </c>
      <c r="G239" s="132">
        <v>38112.039409525598</v>
      </c>
      <c r="H239" t="s">
        <v>44</v>
      </c>
      <c r="I239" t="s">
        <v>44</v>
      </c>
      <c r="J239" s="132">
        <v>186.74858845719999</v>
      </c>
      <c r="K239" s="132">
        <v>384.93076396279997</v>
      </c>
      <c r="L239" s="132">
        <v>571.67935241999999</v>
      </c>
      <c r="M239" t="s">
        <v>80</v>
      </c>
      <c r="N239" s="132">
        <v>101466439.803647</v>
      </c>
      <c r="O239" t="s">
        <v>99</v>
      </c>
    </row>
    <row r="240" spans="3:15" ht="14.1" customHeight="1" x14ac:dyDescent="0.25">
      <c r="C240" t="s">
        <v>15</v>
      </c>
      <c r="D240" t="s">
        <v>67</v>
      </c>
      <c r="E240" t="s">
        <v>31</v>
      </c>
      <c r="F240" t="s">
        <v>20</v>
      </c>
      <c r="G240" s="132" t="s">
        <v>100</v>
      </c>
      <c r="H240" t="s">
        <v>46</v>
      </c>
      <c r="I240" t="s">
        <v>46</v>
      </c>
      <c r="J240" s="132">
        <v>1.9507139519000001</v>
      </c>
      <c r="K240" s="132">
        <v>10.475429800200001</v>
      </c>
      <c r="L240" s="132">
        <v>12.4261437521</v>
      </c>
      <c r="M240" t="s">
        <v>80</v>
      </c>
      <c r="N240" s="132">
        <v>861350.33968356298</v>
      </c>
      <c r="O240" t="s">
        <v>99</v>
      </c>
    </row>
    <row r="241" spans="3:15" ht="14.1" customHeight="1" x14ac:dyDescent="0.25">
      <c r="C241" t="s">
        <v>15</v>
      </c>
      <c r="D241" t="s">
        <v>55</v>
      </c>
      <c r="E241" t="s">
        <v>37</v>
      </c>
      <c r="F241" t="s">
        <v>18</v>
      </c>
      <c r="G241" s="132">
        <v>3203.3676672286401</v>
      </c>
      <c r="H241" t="s">
        <v>42</v>
      </c>
      <c r="I241" t="s">
        <v>42</v>
      </c>
      <c r="J241" s="132">
        <v>42.749958895980697</v>
      </c>
      <c r="K241" s="132">
        <v>120.301204264619</v>
      </c>
      <c r="L241" s="132">
        <v>163.0511631606</v>
      </c>
      <c r="M241" t="s">
        <v>80</v>
      </c>
      <c r="N241" s="132">
        <v>5584053.4800000004</v>
      </c>
      <c r="O241" t="s">
        <v>99</v>
      </c>
    </row>
    <row r="242" spans="3:15" ht="14.1" customHeight="1" x14ac:dyDescent="0.25">
      <c r="C242" t="s">
        <v>5</v>
      </c>
      <c r="D242" t="s">
        <v>59</v>
      </c>
      <c r="E242" t="s">
        <v>37</v>
      </c>
      <c r="F242" t="s">
        <v>20</v>
      </c>
      <c r="G242" s="132" t="s">
        <v>100</v>
      </c>
      <c r="H242" t="s">
        <v>46</v>
      </c>
      <c r="I242" t="s">
        <v>46</v>
      </c>
      <c r="J242" s="132">
        <v>0.94752679139999996</v>
      </c>
      <c r="K242" s="132">
        <v>5.0882654411999999</v>
      </c>
      <c r="L242" s="132">
        <v>6.0357922326000004</v>
      </c>
      <c r="M242" t="s">
        <v>80</v>
      </c>
      <c r="N242" s="132">
        <v>76272.854999999996</v>
      </c>
      <c r="O242" t="s">
        <v>99</v>
      </c>
    </row>
    <row r="243" spans="3:15" ht="14.1" customHeight="1" x14ac:dyDescent="0.25">
      <c r="C243" t="s">
        <v>9</v>
      </c>
      <c r="D243" t="s">
        <v>78</v>
      </c>
      <c r="E243" t="s">
        <v>31</v>
      </c>
      <c r="F243" t="s">
        <v>20</v>
      </c>
      <c r="G243" s="132" t="s">
        <v>100</v>
      </c>
      <c r="H243" t="s">
        <v>46</v>
      </c>
      <c r="I243" t="s">
        <v>46</v>
      </c>
      <c r="J243" s="132">
        <v>1.8853127999999999</v>
      </c>
      <c r="K243" s="132">
        <v>10.124222400000001</v>
      </c>
      <c r="L243" s="132">
        <v>12.0095352</v>
      </c>
      <c r="M243" t="s">
        <v>80</v>
      </c>
      <c r="N243" s="132">
        <v>11037686.289999999</v>
      </c>
      <c r="O243" t="s">
        <v>99</v>
      </c>
    </row>
    <row r="244" spans="3:15" ht="14.1" customHeight="1" x14ac:dyDescent="0.25">
      <c r="C244" t="s">
        <v>9</v>
      </c>
      <c r="D244" t="s">
        <v>59</v>
      </c>
      <c r="E244" t="s">
        <v>25</v>
      </c>
      <c r="F244" t="s">
        <v>20</v>
      </c>
      <c r="G244" s="132">
        <v>541.52521033461301</v>
      </c>
      <c r="H244" t="s">
        <v>44</v>
      </c>
      <c r="I244" t="s">
        <v>44</v>
      </c>
      <c r="J244" s="132">
        <v>6.13368975229639</v>
      </c>
      <c r="K244" s="132">
        <v>15.345388645813699</v>
      </c>
      <c r="L244" s="132">
        <v>21.479078398110101</v>
      </c>
      <c r="M244" t="s">
        <v>80</v>
      </c>
      <c r="N244" s="132">
        <v>597578.97</v>
      </c>
      <c r="O244" t="s">
        <v>99</v>
      </c>
    </row>
    <row r="245" spans="3:15" ht="14.1" customHeight="1" x14ac:dyDescent="0.25">
      <c r="C245" t="s">
        <v>13</v>
      </c>
      <c r="D245" t="s">
        <v>69</v>
      </c>
      <c r="E245" t="s">
        <v>37</v>
      </c>
      <c r="F245" t="s">
        <v>20</v>
      </c>
      <c r="G245" s="132">
        <v>422.100988825782</v>
      </c>
      <c r="H245" t="s">
        <v>44</v>
      </c>
      <c r="I245" t="s">
        <v>44</v>
      </c>
      <c r="J245" s="132">
        <v>5.8267581631545502</v>
      </c>
      <c r="K245" s="132">
        <v>14.577501009942401</v>
      </c>
      <c r="L245" s="132">
        <v>20.404259173097</v>
      </c>
      <c r="M245" t="s">
        <v>80</v>
      </c>
      <c r="N245" s="132">
        <v>1288599.43</v>
      </c>
      <c r="O245" t="s">
        <v>99</v>
      </c>
    </row>
    <row r="246" spans="3:15" ht="14.1" customHeight="1" x14ac:dyDescent="0.25">
      <c r="C246" t="s">
        <v>5</v>
      </c>
      <c r="D246" t="s">
        <v>63</v>
      </c>
      <c r="E246" t="s">
        <v>100</v>
      </c>
      <c r="F246" t="s">
        <v>20</v>
      </c>
      <c r="G246" s="132" t="s">
        <v>100</v>
      </c>
      <c r="H246" t="s">
        <v>50</v>
      </c>
      <c r="I246" t="s">
        <v>50</v>
      </c>
      <c r="J246" s="132" t="s">
        <v>100</v>
      </c>
      <c r="K246" s="132" t="s">
        <v>100</v>
      </c>
      <c r="L246" s="132" t="s">
        <v>100</v>
      </c>
      <c r="M246" t="s">
        <v>80</v>
      </c>
      <c r="N246" s="132">
        <v>433113.62677238899</v>
      </c>
      <c r="O246" t="s">
        <v>99</v>
      </c>
    </row>
    <row r="247" spans="3:15" ht="14.1" customHeight="1" x14ac:dyDescent="0.25">
      <c r="C247" t="s">
        <v>5</v>
      </c>
      <c r="D247" t="s">
        <v>63</v>
      </c>
      <c r="E247" t="s">
        <v>100</v>
      </c>
      <c r="F247" t="s">
        <v>18</v>
      </c>
      <c r="G247" s="132" t="s">
        <v>100</v>
      </c>
      <c r="H247" t="s">
        <v>50</v>
      </c>
      <c r="I247" t="s">
        <v>50</v>
      </c>
      <c r="J247" s="132" t="s">
        <v>100</v>
      </c>
      <c r="K247" s="132" t="s">
        <v>100</v>
      </c>
      <c r="L247" s="132" t="s">
        <v>100</v>
      </c>
      <c r="M247" t="s">
        <v>80</v>
      </c>
      <c r="N247" s="132">
        <v>6054.2008979273896</v>
      </c>
      <c r="O247" t="s">
        <v>99</v>
      </c>
    </row>
    <row r="248" spans="3:15" ht="14.1" customHeight="1" x14ac:dyDescent="0.25">
      <c r="C248" t="s">
        <v>13</v>
      </c>
      <c r="D248" t="s">
        <v>57</v>
      </c>
      <c r="E248" t="s">
        <v>27</v>
      </c>
      <c r="F248" t="s">
        <v>18</v>
      </c>
      <c r="G248" s="132" t="s">
        <v>100</v>
      </c>
      <c r="H248" t="s">
        <v>46</v>
      </c>
      <c r="I248" t="s">
        <v>46</v>
      </c>
      <c r="J248" s="132">
        <v>5.7639642049499997</v>
      </c>
      <c r="K248" s="132">
        <v>30.9527710821</v>
      </c>
      <c r="L248" s="132">
        <v>36.71673528705</v>
      </c>
      <c r="M248" t="s">
        <v>80</v>
      </c>
      <c r="N248" s="132">
        <v>406935.54</v>
      </c>
      <c r="O248" t="s">
        <v>99</v>
      </c>
    </row>
    <row r="249" spans="3:15" ht="14.1" customHeight="1" x14ac:dyDescent="0.25">
      <c r="C249" t="s">
        <v>5</v>
      </c>
      <c r="D249" t="s">
        <v>78</v>
      </c>
      <c r="E249" t="s">
        <v>33</v>
      </c>
      <c r="F249" t="s">
        <v>20</v>
      </c>
      <c r="G249" s="132" t="s">
        <v>100</v>
      </c>
      <c r="H249" t="s">
        <v>46</v>
      </c>
      <c r="I249" t="s">
        <v>46</v>
      </c>
      <c r="J249" s="132" t="s">
        <v>100</v>
      </c>
      <c r="K249" s="132" t="s">
        <v>100</v>
      </c>
      <c r="L249" s="132" t="s">
        <v>100</v>
      </c>
      <c r="M249" t="s">
        <v>80</v>
      </c>
      <c r="N249" s="132">
        <v>0</v>
      </c>
      <c r="O249" t="s">
        <v>99</v>
      </c>
    </row>
    <row r="250" spans="3:15" ht="14.1" customHeight="1" x14ac:dyDescent="0.25">
      <c r="C250" t="s">
        <v>5</v>
      </c>
      <c r="D250" t="s">
        <v>57</v>
      </c>
      <c r="E250" t="s">
        <v>29</v>
      </c>
      <c r="F250" t="s">
        <v>20</v>
      </c>
      <c r="G250" s="132" t="s">
        <v>100</v>
      </c>
      <c r="H250" t="s">
        <v>46</v>
      </c>
      <c r="I250" t="s">
        <v>46</v>
      </c>
      <c r="J250" s="132">
        <v>2.6839522500000001E-2</v>
      </c>
      <c r="K250" s="132">
        <v>0.14412955499999999</v>
      </c>
      <c r="L250" s="132">
        <v>0.17096907750000001</v>
      </c>
      <c r="M250" t="s">
        <v>80</v>
      </c>
      <c r="N250" s="132">
        <v>461.28</v>
      </c>
      <c r="O250" t="s">
        <v>99</v>
      </c>
    </row>
    <row r="251" spans="3:15" ht="14.1" customHeight="1" x14ac:dyDescent="0.25">
      <c r="C251" t="s">
        <v>9</v>
      </c>
      <c r="D251" t="s">
        <v>67</v>
      </c>
      <c r="E251" t="s">
        <v>25</v>
      </c>
      <c r="F251" t="s">
        <v>20</v>
      </c>
      <c r="G251" s="132" t="s">
        <v>100</v>
      </c>
      <c r="H251" t="s">
        <v>46</v>
      </c>
      <c r="I251" t="s">
        <v>46</v>
      </c>
      <c r="J251" s="132">
        <v>2.6011817811000002</v>
      </c>
      <c r="K251" s="132">
        <v>13.9684740138</v>
      </c>
      <c r="L251" s="132">
        <v>16.569655794900001</v>
      </c>
      <c r="M251" t="s">
        <v>80</v>
      </c>
      <c r="N251" s="132">
        <v>64036.136727728102</v>
      </c>
      <c r="O251" t="s">
        <v>99</v>
      </c>
    </row>
    <row r="252" spans="3:15" ht="14.1" customHeight="1" x14ac:dyDescent="0.25">
      <c r="C252" t="s">
        <v>13</v>
      </c>
      <c r="D252" t="s">
        <v>57</v>
      </c>
      <c r="E252" t="s">
        <v>25</v>
      </c>
      <c r="F252" t="s">
        <v>20</v>
      </c>
      <c r="G252" s="132" t="s">
        <v>100</v>
      </c>
      <c r="H252" t="s">
        <v>46</v>
      </c>
      <c r="I252" t="s">
        <v>46</v>
      </c>
      <c r="J252" s="132">
        <v>1.1279887580500001</v>
      </c>
      <c r="K252" s="132">
        <v>6.0573550719</v>
      </c>
      <c r="L252" s="132">
        <v>7.1853438299499999</v>
      </c>
      <c r="M252" t="s">
        <v>80</v>
      </c>
      <c r="N252" s="132">
        <v>42625.94</v>
      </c>
      <c r="O252" t="s">
        <v>99</v>
      </c>
    </row>
    <row r="253" spans="3:15" ht="14.1" customHeight="1" x14ac:dyDescent="0.25">
      <c r="C253" t="s">
        <v>13</v>
      </c>
      <c r="D253" t="s">
        <v>55</v>
      </c>
      <c r="E253" t="s">
        <v>27</v>
      </c>
      <c r="F253" t="s">
        <v>20</v>
      </c>
      <c r="G253" s="132" t="s">
        <v>100</v>
      </c>
      <c r="H253" t="s">
        <v>46</v>
      </c>
      <c r="I253" t="s">
        <v>46</v>
      </c>
      <c r="J253" s="132">
        <v>138.37206599195</v>
      </c>
      <c r="K253" s="132">
        <v>743.06479542809996</v>
      </c>
      <c r="L253" s="132">
        <v>881.43686142005004</v>
      </c>
      <c r="M253" t="s">
        <v>80</v>
      </c>
      <c r="N253" s="132">
        <v>6243146.83990335</v>
      </c>
      <c r="O253" t="s">
        <v>99</v>
      </c>
    </row>
    <row r="254" spans="3:15" ht="14.1" customHeight="1" x14ac:dyDescent="0.25">
      <c r="C254" t="s">
        <v>13</v>
      </c>
      <c r="D254" t="s">
        <v>61</v>
      </c>
      <c r="E254" t="s">
        <v>33</v>
      </c>
      <c r="F254" t="s">
        <v>20</v>
      </c>
      <c r="G254" s="132">
        <v>20548.450885672599</v>
      </c>
      <c r="H254" t="s">
        <v>44</v>
      </c>
      <c r="I254" t="s">
        <v>44</v>
      </c>
      <c r="J254" s="132">
        <v>222.90321741028001</v>
      </c>
      <c r="K254" s="132">
        <v>1197.00159967881</v>
      </c>
      <c r="L254" s="132">
        <v>1419.9048170890901</v>
      </c>
      <c r="M254" t="s">
        <v>80</v>
      </c>
      <c r="N254" s="132">
        <v>4573202.8164525097</v>
      </c>
      <c r="O254" t="s">
        <v>99</v>
      </c>
    </row>
    <row r="255" spans="3:15" ht="14.1" customHeight="1" x14ac:dyDescent="0.25">
      <c r="C255" t="s">
        <v>13</v>
      </c>
      <c r="D255" t="s">
        <v>59</v>
      </c>
      <c r="E255" t="s">
        <v>29</v>
      </c>
      <c r="F255" t="s">
        <v>20</v>
      </c>
      <c r="G255" s="132">
        <v>8323.9012134437507</v>
      </c>
      <c r="H255" t="s">
        <v>44</v>
      </c>
      <c r="I255" t="s">
        <v>44</v>
      </c>
      <c r="J255" s="132">
        <v>94.282654414441794</v>
      </c>
      <c r="K255" s="132">
        <v>235.87824506560401</v>
      </c>
      <c r="L255" s="132">
        <v>330.160899480046</v>
      </c>
      <c r="M255" t="s">
        <v>80</v>
      </c>
      <c r="N255" s="132">
        <v>3922188.8855266301</v>
      </c>
      <c r="O255" t="s">
        <v>99</v>
      </c>
    </row>
    <row r="256" spans="3:15" ht="14.1" customHeight="1" x14ac:dyDescent="0.25">
      <c r="C256" t="s">
        <v>15</v>
      </c>
      <c r="D256" t="s">
        <v>53</v>
      </c>
      <c r="E256" t="s">
        <v>27</v>
      </c>
      <c r="F256" t="s">
        <v>20</v>
      </c>
      <c r="G256" s="132">
        <v>2611.92247641009</v>
      </c>
      <c r="H256" t="s">
        <v>44</v>
      </c>
      <c r="I256" t="s">
        <v>44</v>
      </c>
      <c r="J256" s="132">
        <v>12.798381946699999</v>
      </c>
      <c r="K256" s="132">
        <v>26.3803382983</v>
      </c>
      <c r="L256" s="132">
        <v>39.178720245000001</v>
      </c>
      <c r="M256" t="s">
        <v>80</v>
      </c>
      <c r="N256" s="132">
        <v>7647432.4206894599</v>
      </c>
      <c r="O256" t="s">
        <v>99</v>
      </c>
    </row>
    <row r="257" spans="3:15" ht="14.1" customHeight="1" x14ac:dyDescent="0.25">
      <c r="C257" t="s">
        <v>9</v>
      </c>
      <c r="D257" t="s">
        <v>57</v>
      </c>
      <c r="E257" t="s">
        <v>35</v>
      </c>
      <c r="F257" t="s">
        <v>18</v>
      </c>
      <c r="G257" s="132">
        <v>248.85240930232499</v>
      </c>
      <c r="H257" t="s">
        <v>42</v>
      </c>
      <c r="I257" t="s">
        <v>42</v>
      </c>
      <c r="J257" s="132">
        <v>3.07960244023249</v>
      </c>
      <c r="K257" s="132">
        <v>8.6662044077675002</v>
      </c>
      <c r="L257" s="132">
        <v>11.745806848000001</v>
      </c>
      <c r="M257" t="s">
        <v>80</v>
      </c>
      <c r="N257" s="132">
        <v>133758.17000000001</v>
      </c>
      <c r="O257" t="s">
        <v>99</v>
      </c>
    </row>
    <row r="258" spans="3:15" ht="14.1" customHeight="1" x14ac:dyDescent="0.25">
      <c r="C258" t="s">
        <v>13</v>
      </c>
      <c r="D258" t="s">
        <v>57</v>
      </c>
      <c r="E258" t="s">
        <v>35</v>
      </c>
      <c r="F258" t="s">
        <v>20</v>
      </c>
      <c r="G258" s="132">
        <v>591.10824937361303</v>
      </c>
      <c r="H258" t="s">
        <v>44</v>
      </c>
      <c r="I258" t="s">
        <v>44</v>
      </c>
      <c r="J258" s="132">
        <v>7.2233205934821099</v>
      </c>
      <c r="K258" s="132">
        <v>18.071449045624401</v>
      </c>
      <c r="L258" s="132">
        <v>25.294769639106502</v>
      </c>
      <c r="M258" t="s">
        <v>80</v>
      </c>
      <c r="N258" s="132">
        <v>697637.26873593603</v>
      </c>
      <c r="O258" t="s">
        <v>99</v>
      </c>
    </row>
    <row r="259" spans="3:15" ht="14.1" customHeight="1" x14ac:dyDescent="0.25">
      <c r="C259" t="s">
        <v>5</v>
      </c>
      <c r="D259" t="s">
        <v>57</v>
      </c>
      <c r="E259" t="s">
        <v>31</v>
      </c>
      <c r="F259" t="s">
        <v>18</v>
      </c>
      <c r="G259" s="132" t="s">
        <v>100</v>
      </c>
      <c r="H259" t="s">
        <v>46</v>
      </c>
      <c r="I259" t="s">
        <v>46</v>
      </c>
      <c r="J259" s="132">
        <v>7.1790267500000003E-3</v>
      </c>
      <c r="K259" s="132">
        <v>3.8551726500000001E-2</v>
      </c>
      <c r="L259" s="132">
        <v>4.5730753249999999E-2</v>
      </c>
      <c r="M259" t="s">
        <v>80</v>
      </c>
      <c r="N259" s="132">
        <v>43.2</v>
      </c>
      <c r="O259" t="s">
        <v>99</v>
      </c>
    </row>
    <row r="260" spans="3:15" ht="14.1" customHeight="1" x14ac:dyDescent="0.25">
      <c r="C260" t="s">
        <v>5</v>
      </c>
      <c r="D260" t="s">
        <v>55</v>
      </c>
      <c r="E260" t="s">
        <v>29</v>
      </c>
      <c r="F260" t="s">
        <v>18</v>
      </c>
      <c r="G260" s="132" t="s">
        <v>100</v>
      </c>
      <c r="H260" t="s">
        <v>46</v>
      </c>
      <c r="I260" t="s">
        <v>46</v>
      </c>
      <c r="J260" s="132">
        <v>14.24293158715</v>
      </c>
      <c r="K260" s="132">
        <v>76.4852426697</v>
      </c>
      <c r="L260" s="132">
        <v>90.728174256849996</v>
      </c>
      <c r="M260" t="s">
        <v>80</v>
      </c>
      <c r="N260" s="132">
        <v>397986.22</v>
      </c>
      <c r="O260" t="s">
        <v>99</v>
      </c>
    </row>
    <row r="261" spans="3:15" ht="14.1" customHeight="1" x14ac:dyDescent="0.25">
      <c r="C261" t="s">
        <v>15</v>
      </c>
      <c r="D261" t="s">
        <v>53</v>
      </c>
      <c r="E261" t="s">
        <v>35</v>
      </c>
      <c r="F261" t="s">
        <v>20</v>
      </c>
      <c r="G261" s="132" t="s">
        <v>100</v>
      </c>
      <c r="H261" t="s">
        <v>46</v>
      </c>
      <c r="I261" t="s">
        <v>46</v>
      </c>
      <c r="J261" s="132">
        <v>7.8674158800000005E-2</v>
      </c>
      <c r="K261" s="132">
        <v>0.16259856480000001</v>
      </c>
      <c r="L261" s="132">
        <v>0.24127272359999999</v>
      </c>
      <c r="M261" t="s">
        <v>80</v>
      </c>
      <c r="N261" s="132">
        <v>48626.517377550401</v>
      </c>
      <c r="O261" t="s">
        <v>99</v>
      </c>
    </row>
    <row r="262" spans="3:15" ht="14.1" customHeight="1" x14ac:dyDescent="0.25">
      <c r="C262" t="s">
        <v>13</v>
      </c>
      <c r="D262" t="s">
        <v>63</v>
      </c>
      <c r="E262" t="s">
        <v>100</v>
      </c>
      <c r="F262" t="s">
        <v>20</v>
      </c>
      <c r="G262" s="132" t="s">
        <v>100</v>
      </c>
      <c r="H262" t="s">
        <v>50</v>
      </c>
      <c r="I262" t="s">
        <v>50</v>
      </c>
      <c r="J262" s="132" t="s">
        <v>100</v>
      </c>
      <c r="K262" s="132" t="s">
        <v>100</v>
      </c>
      <c r="L262" s="132" t="s">
        <v>100</v>
      </c>
      <c r="M262" t="s">
        <v>80</v>
      </c>
      <c r="N262" s="132">
        <v>30172.3768456039</v>
      </c>
      <c r="O262" t="s">
        <v>99</v>
      </c>
    </row>
    <row r="263" spans="3:15" ht="14.1" customHeight="1" x14ac:dyDescent="0.25">
      <c r="C263" t="s">
        <v>13</v>
      </c>
      <c r="D263" t="s">
        <v>59</v>
      </c>
      <c r="E263" t="s">
        <v>37</v>
      </c>
      <c r="F263" t="s">
        <v>18</v>
      </c>
      <c r="G263" s="132">
        <v>503.20185519068298</v>
      </c>
      <c r="H263" t="s">
        <v>42</v>
      </c>
      <c r="I263" t="s">
        <v>42</v>
      </c>
      <c r="J263" s="132">
        <v>7.0848031313880604</v>
      </c>
      <c r="K263" s="132">
        <v>19.937103349211899</v>
      </c>
      <c r="L263" s="132">
        <v>27.021906480599998</v>
      </c>
      <c r="M263" t="s">
        <v>80</v>
      </c>
      <c r="N263" s="132">
        <v>566459.02</v>
      </c>
      <c r="O263" t="s">
        <v>99</v>
      </c>
    </row>
    <row r="264" spans="3:15" ht="14.1" customHeight="1" x14ac:dyDescent="0.25">
      <c r="C264" t="s">
        <v>5</v>
      </c>
      <c r="D264" t="s">
        <v>63</v>
      </c>
      <c r="E264" t="s">
        <v>100</v>
      </c>
      <c r="F264" t="s">
        <v>20</v>
      </c>
      <c r="G264" s="132" t="s">
        <v>100</v>
      </c>
      <c r="H264" t="s">
        <v>50</v>
      </c>
      <c r="I264" t="s">
        <v>50</v>
      </c>
      <c r="J264" s="132" t="s">
        <v>100</v>
      </c>
      <c r="K264" s="132" t="s">
        <v>100</v>
      </c>
      <c r="L264" s="132" t="s">
        <v>100</v>
      </c>
      <c r="M264" t="s">
        <v>80</v>
      </c>
      <c r="N264" s="132">
        <v>3494.3807843139898</v>
      </c>
      <c r="O264" t="s">
        <v>99</v>
      </c>
    </row>
    <row r="265" spans="3:15" ht="14.1" customHeight="1" x14ac:dyDescent="0.25">
      <c r="C265" t="s">
        <v>15</v>
      </c>
      <c r="D265" t="s">
        <v>53</v>
      </c>
      <c r="E265" t="s">
        <v>35</v>
      </c>
      <c r="F265" t="s">
        <v>20</v>
      </c>
      <c r="G265" s="132">
        <v>9232.0312361295892</v>
      </c>
      <c r="H265" t="s">
        <v>44</v>
      </c>
      <c r="I265" t="s">
        <v>44</v>
      </c>
      <c r="J265" s="132">
        <v>45.236864420300002</v>
      </c>
      <c r="K265" s="132">
        <v>93.243332784700002</v>
      </c>
      <c r="L265" s="132">
        <v>138.480197205</v>
      </c>
      <c r="M265" t="s">
        <v>80</v>
      </c>
      <c r="N265" s="132">
        <v>23371147.422686901</v>
      </c>
      <c r="O265" t="s">
        <v>99</v>
      </c>
    </row>
    <row r="266" spans="3:15" ht="14.1" customHeight="1" x14ac:dyDescent="0.25">
      <c r="C266" t="s">
        <v>13</v>
      </c>
      <c r="D266" t="s">
        <v>69</v>
      </c>
      <c r="E266" t="s">
        <v>33</v>
      </c>
      <c r="F266" t="s">
        <v>18</v>
      </c>
      <c r="G266" s="132" t="s">
        <v>100</v>
      </c>
      <c r="H266" t="s">
        <v>46</v>
      </c>
      <c r="I266" t="s">
        <v>46</v>
      </c>
      <c r="J266" s="132">
        <v>2.0297748932999999</v>
      </c>
      <c r="K266" s="132">
        <v>10.8999909414</v>
      </c>
      <c r="L266" s="132">
        <v>12.9297658347</v>
      </c>
      <c r="M266" t="s">
        <v>80</v>
      </c>
      <c r="N266" s="132">
        <v>139530.76</v>
      </c>
      <c r="O266" t="s">
        <v>99</v>
      </c>
    </row>
    <row r="267" spans="3:15" ht="14.1" customHeight="1" x14ac:dyDescent="0.25">
      <c r="C267" t="s">
        <v>9</v>
      </c>
      <c r="D267" t="s">
        <v>53</v>
      </c>
      <c r="E267" t="s">
        <v>33</v>
      </c>
      <c r="F267" t="s">
        <v>20</v>
      </c>
      <c r="G267" s="132">
        <v>30937.076926618902</v>
      </c>
      <c r="H267" t="s">
        <v>44</v>
      </c>
      <c r="I267" t="s">
        <v>44</v>
      </c>
      <c r="J267" s="132">
        <v>151.5914504349</v>
      </c>
      <c r="K267" s="132">
        <v>312.46401008010002</v>
      </c>
      <c r="L267" s="132">
        <v>464.05546051499999</v>
      </c>
      <c r="M267" t="s">
        <v>80</v>
      </c>
      <c r="N267" s="132">
        <v>52977413.791822404</v>
      </c>
      <c r="O267" t="s">
        <v>99</v>
      </c>
    </row>
    <row r="268" spans="3:15" ht="14.1" customHeight="1" x14ac:dyDescent="0.25">
      <c r="C268" t="s">
        <v>9</v>
      </c>
      <c r="D268" t="s">
        <v>55</v>
      </c>
      <c r="E268" t="s">
        <v>39</v>
      </c>
      <c r="F268" t="s">
        <v>20</v>
      </c>
      <c r="G268" s="132" t="s">
        <v>100</v>
      </c>
      <c r="H268" t="s">
        <v>46</v>
      </c>
      <c r="I268" t="s">
        <v>46</v>
      </c>
      <c r="J268" s="132">
        <v>3.1510603169500002</v>
      </c>
      <c r="K268" s="132">
        <v>16.9213487781</v>
      </c>
      <c r="L268" s="132">
        <v>20.072409095049998</v>
      </c>
      <c r="M268" t="s">
        <v>80</v>
      </c>
      <c r="N268" s="132">
        <v>195151.82</v>
      </c>
      <c r="O268" t="s">
        <v>99</v>
      </c>
    </row>
    <row r="269" spans="3:15" ht="14.1" customHeight="1" x14ac:dyDescent="0.25">
      <c r="C269" t="s">
        <v>9</v>
      </c>
      <c r="D269" t="s">
        <v>53</v>
      </c>
      <c r="E269" t="s">
        <v>37</v>
      </c>
      <c r="F269" t="s">
        <v>20</v>
      </c>
      <c r="G269" s="132">
        <v>1325.68786208643</v>
      </c>
      <c r="H269" t="s">
        <v>44</v>
      </c>
      <c r="I269" t="s">
        <v>44</v>
      </c>
      <c r="J269" s="132">
        <v>6.4958546036999998</v>
      </c>
      <c r="K269" s="132">
        <v>13.3894145913</v>
      </c>
      <c r="L269" s="132">
        <v>19.885269194999999</v>
      </c>
      <c r="M269" t="s">
        <v>80</v>
      </c>
      <c r="N269" s="132">
        <v>2857924.2889446001</v>
      </c>
      <c r="O269" t="s">
        <v>99</v>
      </c>
    </row>
    <row r="270" spans="3:15" ht="14.1" customHeight="1" x14ac:dyDescent="0.25">
      <c r="C270" t="s">
        <v>9</v>
      </c>
      <c r="D270" t="s">
        <v>57</v>
      </c>
      <c r="E270" t="s">
        <v>33</v>
      </c>
      <c r="F270" t="s">
        <v>20</v>
      </c>
      <c r="G270" s="132">
        <v>5786.1721080103698</v>
      </c>
      <c r="H270" t="s">
        <v>44</v>
      </c>
      <c r="I270" t="s">
        <v>44</v>
      </c>
      <c r="J270" s="132">
        <v>70.706749185183995</v>
      </c>
      <c r="K270" s="132">
        <v>176.89557019451499</v>
      </c>
      <c r="L270" s="132">
        <v>247.602319379699</v>
      </c>
      <c r="M270" t="s">
        <v>80</v>
      </c>
      <c r="N270" s="132">
        <v>14639165.280216999</v>
      </c>
      <c r="O270" t="s">
        <v>99</v>
      </c>
    </row>
    <row r="271" spans="3:15" ht="14.1" customHeight="1" x14ac:dyDescent="0.25">
      <c r="C271" t="s">
        <v>9</v>
      </c>
      <c r="D271" t="s">
        <v>53</v>
      </c>
      <c r="E271" t="s">
        <v>37</v>
      </c>
      <c r="F271" t="s">
        <v>18</v>
      </c>
      <c r="G271" s="132" t="s">
        <v>100</v>
      </c>
      <c r="H271" t="s">
        <v>46</v>
      </c>
      <c r="I271" t="s">
        <v>46</v>
      </c>
      <c r="J271" s="132">
        <v>0.5658644598</v>
      </c>
      <c r="K271" s="132">
        <v>1.1694913607999999</v>
      </c>
      <c r="L271" s="132">
        <v>1.7353558205999999</v>
      </c>
      <c r="M271" t="s">
        <v>80</v>
      </c>
      <c r="N271" s="132">
        <v>289221.06</v>
      </c>
      <c r="O271" t="s">
        <v>99</v>
      </c>
    </row>
    <row r="272" spans="3:15" ht="14.1" customHeight="1" x14ac:dyDescent="0.25">
      <c r="C272" t="s">
        <v>9</v>
      </c>
      <c r="D272" t="s">
        <v>55</v>
      </c>
      <c r="E272" t="s">
        <v>33</v>
      </c>
      <c r="F272" t="s">
        <v>18</v>
      </c>
      <c r="G272" s="132">
        <v>1451.88558936247</v>
      </c>
      <c r="H272" t="s">
        <v>42</v>
      </c>
      <c r="I272" t="s">
        <v>42</v>
      </c>
      <c r="J272" s="132">
        <v>13.5515910317239</v>
      </c>
      <c r="K272" s="132">
        <v>38.135071071875899</v>
      </c>
      <c r="L272" s="132">
        <v>51.6866621035999</v>
      </c>
      <c r="M272" t="s">
        <v>80</v>
      </c>
      <c r="N272" s="132">
        <v>2237562.1800000002</v>
      </c>
      <c r="O272" t="s">
        <v>99</v>
      </c>
    </row>
    <row r="273" spans="3:15" ht="14.1" customHeight="1" x14ac:dyDescent="0.25">
      <c r="C273" t="s">
        <v>5</v>
      </c>
      <c r="D273" t="s">
        <v>59</v>
      </c>
      <c r="E273" t="s">
        <v>37</v>
      </c>
      <c r="F273" t="s">
        <v>20</v>
      </c>
      <c r="G273" s="132">
        <v>273.81373074170602</v>
      </c>
      <c r="H273" t="s">
        <v>44</v>
      </c>
      <c r="I273" t="s">
        <v>44</v>
      </c>
      <c r="J273" s="132">
        <v>3.1014168473261798</v>
      </c>
      <c r="K273" s="132">
        <v>7.7591871771924197</v>
      </c>
      <c r="L273" s="132">
        <v>10.860604024518601</v>
      </c>
      <c r="M273" t="s">
        <v>80</v>
      </c>
      <c r="N273" s="132">
        <v>79700.074422596706</v>
      </c>
      <c r="O273" t="s">
        <v>99</v>
      </c>
    </row>
    <row r="274" spans="3:15" ht="14.1" customHeight="1" x14ac:dyDescent="0.25">
      <c r="C274" t="s">
        <v>13</v>
      </c>
      <c r="D274" t="s">
        <v>63</v>
      </c>
      <c r="E274" t="s">
        <v>100</v>
      </c>
      <c r="F274" t="s">
        <v>20</v>
      </c>
      <c r="G274" s="132" t="s">
        <v>100</v>
      </c>
      <c r="H274" t="s">
        <v>50</v>
      </c>
      <c r="I274" t="s">
        <v>50</v>
      </c>
      <c r="J274" s="132" t="s">
        <v>100</v>
      </c>
      <c r="K274" s="132" t="s">
        <v>100</v>
      </c>
      <c r="L274" s="132" t="s">
        <v>100</v>
      </c>
      <c r="M274" t="s">
        <v>80</v>
      </c>
      <c r="N274" s="132">
        <v>17907.219967012599</v>
      </c>
      <c r="O274" t="s">
        <v>99</v>
      </c>
    </row>
    <row r="275" spans="3:15" ht="14.1" customHeight="1" x14ac:dyDescent="0.25">
      <c r="C275" t="s">
        <v>13</v>
      </c>
      <c r="D275" t="s">
        <v>59</v>
      </c>
      <c r="E275" t="s">
        <v>39</v>
      </c>
      <c r="F275" t="s">
        <v>18</v>
      </c>
      <c r="G275" s="132" t="s">
        <v>100</v>
      </c>
      <c r="H275" t="s">
        <v>46</v>
      </c>
      <c r="I275" t="s">
        <v>46</v>
      </c>
      <c r="J275" s="132">
        <v>0.31369073785000001</v>
      </c>
      <c r="K275" s="132">
        <v>1.6845346803000001</v>
      </c>
      <c r="L275" s="132">
        <v>1.9982254181500001</v>
      </c>
      <c r="M275" t="s">
        <v>80</v>
      </c>
      <c r="N275" s="132">
        <v>111413.23</v>
      </c>
      <c r="O275" t="s">
        <v>99</v>
      </c>
    </row>
    <row r="276" spans="3:15" ht="14.1" customHeight="1" x14ac:dyDescent="0.25">
      <c r="C276" t="s">
        <v>13</v>
      </c>
      <c r="D276" t="s">
        <v>55</v>
      </c>
      <c r="E276" t="s">
        <v>33</v>
      </c>
      <c r="F276" t="s">
        <v>20</v>
      </c>
      <c r="G276" s="132">
        <v>943441.931813873</v>
      </c>
      <c r="H276" t="s">
        <v>44</v>
      </c>
      <c r="I276" t="s">
        <v>44</v>
      </c>
      <c r="J276" s="132">
        <v>13466.3377604697</v>
      </c>
      <c r="K276" s="132">
        <v>33690.355220988997</v>
      </c>
      <c r="L276" s="132">
        <v>47156.692981458698</v>
      </c>
      <c r="M276" t="s">
        <v>80</v>
      </c>
      <c r="N276" s="132">
        <v>38457077.932048701</v>
      </c>
      <c r="O276" t="s">
        <v>99</v>
      </c>
    </row>
    <row r="277" spans="3:15" ht="14.1" customHeight="1" x14ac:dyDescent="0.25">
      <c r="C277" t="s">
        <v>13</v>
      </c>
      <c r="D277" t="s">
        <v>59</v>
      </c>
      <c r="E277" t="s">
        <v>35</v>
      </c>
      <c r="F277" t="s">
        <v>18</v>
      </c>
      <c r="G277" s="132">
        <v>15.2579906104987</v>
      </c>
      <c r="H277" t="s">
        <v>42</v>
      </c>
      <c r="I277" t="s">
        <v>42</v>
      </c>
      <c r="J277" s="132">
        <v>0.19281873052618101</v>
      </c>
      <c r="K277" s="132">
        <v>0.54260462667381804</v>
      </c>
      <c r="L277" s="132">
        <v>0.73542335719999996</v>
      </c>
      <c r="M277" t="s">
        <v>80</v>
      </c>
      <c r="N277" s="132">
        <v>4770.69248198882</v>
      </c>
      <c r="O277" t="s">
        <v>99</v>
      </c>
    </row>
    <row r="278" spans="3:15" ht="14.1" customHeight="1" x14ac:dyDescent="0.25">
      <c r="C278" t="s">
        <v>9</v>
      </c>
      <c r="D278" t="s">
        <v>57</v>
      </c>
      <c r="E278" t="s">
        <v>31</v>
      </c>
      <c r="F278" t="s">
        <v>18</v>
      </c>
      <c r="G278" s="132">
        <v>2559.8950536327402</v>
      </c>
      <c r="H278" t="s">
        <v>42</v>
      </c>
      <c r="I278" t="s">
        <v>42</v>
      </c>
      <c r="J278" s="132">
        <v>17.584686459997801</v>
      </c>
      <c r="K278" s="132">
        <v>49.484467643602002</v>
      </c>
      <c r="L278" s="132">
        <v>67.069154103599899</v>
      </c>
      <c r="M278" t="s">
        <v>80</v>
      </c>
      <c r="N278" s="132">
        <v>2920666.2391634402</v>
      </c>
      <c r="O278" t="s">
        <v>99</v>
      </c>
    </row>
    <row r="279" spans="3:15" ht="14.1" customHeight="1" x14ac:dyDescent="0.25">
      <c r="C279" t="s">
        <v>13</v>
      </c>
      <c r="D279" t="s">
        <v>75</v>
      </c>
      <c r="E279" t="s">
        <v>33</v>
      </c>
      <c r="F279" t="s">
        <v>20</v>
      </c>
      <c r="G279" s="132">
        <v>0.95965445829338403</v>
      </c>
      <c r="H279" t="s">
        <v>44</v>
      </c>
      <c r="I279" t="s">
        <v>44</v>
      </c>
      <c r="J279" s="132">
        <v>1.0410038695799999E-2</v>
      </c>
      <c r="K279" s="132">
        <v>5.5902436565799997E-2</v>
      </c>
      <c r="L279" s="132">
        <v>6.6312475261600001E-2</v>
      </c>
      <c r="M279" t="s">
        <v>80</v>
      </c>
      <c r="N279" s="132">
        <v>16410.091236816799</v>
      </c>
      <c r="O279" t="s">
        <v>99</v>
      </c>
    </row>
    <row r="280" spans="3:15" ht="14.1" customHeight="1" x14ac:dyDescent="0.25">
      <c r="C280" t="s">
        <v>13</v>
      </c>
      <c r="D280" t="s">
        <v>59</v>
      </c>
      <c r="E280" t="s">
        <v>39</v>
      </c>
      <c r="F280" t="s">
        <v>20</v>
      </c>
      <c r="G280" s="132" t="s">
        <v>100</v>
      </c>
      <c r="H280" t="s">
        <v>46</v>
      </c>
      <c r="I280" t="s">
        <v>46</v>
      </c>
      <c r="J280" s="132">
        <v>44.141339191950003</v>
      </c>
      <c r="K280" s="132">
        <v>237.04116102809999</v>
      </c>
      <c r="L280" s="132">
        <v>281.18250022004997</v>
      </c>
      <c r="M280" t="s">
        <v>80</v>
      </c>
      <c r="N280" s="132">
        <v>2797857.1630847598</v>
      </c>
      <c r="O280" t="s">
        <v>99</v>
      </c>
    </row>
    <row r="281" spans="3:15" ht="14.1" customHeight="1" x14ac:dyDescent="0.25">
      <c r="C281" t="s">
        <v>13</v>
      </c>
      <c r="D281" t="s">
        <v>57</v>
      </c>
      <c r="E281" t="s">
        <v>31</v>
      </c>
      <c r="F281" t="s">
        <v>18</v>
      </c>
      <c r="G281" s="132" t="s">
        <v>100</v>
      </c>
      <c r="H281" t="s">
        <v>46</v>
      </c>
      <c r="I281" t="s">
        <v>46</v>
      </c>
      <c r="J281" s="132">
        <v>4.4899117105500004</v>
      </c>
      <c r="K281" s="132">
        <v>24.111046566900001</v>
      </c>
      <c r="L281" s="132">
        <v>28.600958277450001</v>
      </c>
      <c r="M281" t="s">
        <v>80</v>
      </c>
      <c r="N281" s="132">
        <v>375761.84819354798</v>
      </c>
      <c r="O281" t="s">
        <v>99</v>
      </c>
    </row>
    <row r="282" spans="3:15" ht="14.1" customHeight="1" x14ac:dyDescent="0.25">
      <c r="C282" t="s">
        <v>5</v>
      </c>
      <c r="D282" t="s">
        <v>63</v>
      </c>
      <c r="E282" t="s">
        <v>100</v>
      </c>
      <c r="F282" t="s">
        <v>18</v>
      </c>
      <c r="G282" s="132" t="s">
        <v>100</v>
      </c>
      <c r="H282" t="s">
        <v>50</v>
      </c>
      <c r="I282" t="s">
        <v>50</v>
      </c>
      <c r="J282" s="132" t="s">
        <v>100</v>
      </c>
      <c r="K282" s="132" t="s">
        <v>100</v>
      </c>
      <c r="L282" s="132" t="s">
        <v>100</v>
      </c>
      <c r="M282" t="s">
        <v>80</v>
      </c>
      <c r="N282" s="132">
        <v>3225.8937719296</v>
      </c>
      <c r="O282" t="s">
        <v>99</v>
      </c>
    </row>
    <row r="283" spans="3:15" ht="14.1" customHeight="1" x14ac:dyDescent="0.25">
      <c r="C283" t="s">
        <v>5</v>
      </c>
      <c r="D283" t="s">
        <v>65</v>
      </c>
      <c r="E283" t="s">
        <v>100</v>
      </c>
      <c r="F283" t="s">
        <v>20</v>
      </c>
      <c r="G283" s="132" t="s">
        <v>100</v>
      </c>
      <c r="H283" t="s">
        <v>50</v>
      </c>
      <c r="I283" t="s">
        <v>50</v>
      </c>
      <c r="J283" s="132" t="s">
        <v>100</v>
      </c>
      <c r="K283" s="132" t="s">
        <v>100</v>
      </c>
      <c r="L283" s="132" t="s">
        <v>100</v>
      </c>
      <c r="M283" t="s">
        <v>80</v>
      </c>
      <c r="N283" s="132">
        <v>70605.406001905096</v>
      </c>
      <c r="O283" t="s">
        <v>99</v>
      </c>
    </row>
    <row r="284" spans="3:15" ht="14.1" customHeight="1" x14ac:dyDescent="0.25">
      <c r="C284" t="s">
        <v>13</v>
      </c>
      <c r="D284" t="s">
        <v>53</v>
      </c>
      <c r="E284" t="s">
        <v>35</v>
      </c>
      <c r="F284" t="s">
        <v>20</v>
      </c>
      <c r="G284" s="132" t="s">
        <v>100</v>
      </c>
      <c r="H284" t="s">
        <v>46</v>
      </c>
      <c r="I284" t="s">
        <v>46</v>
      </c>
      <c r="J284" s="132">
        <v>14.0313293034</v>
      </c>
      <c r="K284" s="132">
        <v>28.999026386400001</v>
      </c>
      <c r="L284" s="132">
        <v>43.030355689799997</v>
      </c>
      <c r="M284" t="s">
        <v>80</v>
      </c>
      <c r="N284" s="132">
        <v>4554672.7604403496</v>
      </c>
      <c r="O284" t="s">
        <v>99</v>
      </c>
    </row>
    <row r="285" spans="3:15" ht="14.1" customHeight="1" x14ac:dyDescent="0.25">
      <c r="C285" t="s">
        <v>9</v>
      </c>
      <c r="D285" t="s">
        <v>59</v>
      </c>
      <c r="E285" t="s">
        <v>29</v>
      </c>
      <c r="F285" t="s">
        <v>18</v>
      </c>
      <c r="G285" s="132" t="s">
        <v>100</v>
      </c>
      <c r="H285" t="s">
        <v>46</v>
      </c>
      <c r="I285" t="s">
        <v>46</v>
      </c>
      <c r="J285" s="132">
        <v>3.13334186795</v>
      </c>
      <c r="K285" s="132">
        <v>16.826199836099999</v>
      </c>
      <c r="L285" s="132">
        <v>19.95954170405</v>
      </c>
      <c r="M285" t="s">
        <v>80</v>
      </c>
      <c r="N285" s="132">
        <v>358986.66</v>
      </c>
      <c r="O285" t="s">
        <v>99</v>
      </c>
    </row>
    <row r="286" spans="3:15" ht="14.1" customHeight="1" x14ac:dyDescent="0.25">
      <c r="C286" t="s">
        <v>9</v>
      </c>
      <c r="D286" t="s">
        <v>53</v>
      </c>
      <c r="E286" t="s">
        <v>33</v>
      </c>
      <c r="F286" t="s">
        <v>18</v>
      </c>
      <c r="G286" s="132" t="s">
        <v>100</v>
      </c>
      <c r="H286" t="s">
        <v>46</v>
      </c>
      <c r="I286" t="s">
        <v>46</v>
      </c>
      <c r="J286" s="132">
        <v>2.2557442326000001</v>
      </c>
      <c r="K286" s="132">
        <v>4.6620234696000002</v>
      </c>
      <c r="L286" s="132">
        <v>6.9177677021999999</v>
      </c>
      <c r="M286" t="s">
        <v>80</v>
      </c>
      <c r="N286" s="132">
        <v>1591377.66</v>
      </c>
      <c r="O286" t="s">
        <v>99</v>
      </c>
    </row>
    <row r="287" spans="3:15" ht="14.1" customHeight="1" x14ac:dyDescent="0.25">
      <c r="C287" t="s">
        <v>9</v>
      </c>
      <c r="D287" t="s">
        <v>57</v>
      </c>
      <c r="E287" t="s">
        <v>33</v>
      </c>
      <c r="F287" t="s">
        <v>18</v>
      </c>
      <c r="G287" s="132">
        <v>107.53667124219599</v>
      </c>
      <c r="H287" t="s">
        <v>42</v>
      </c>
      <c r="I287" t="s">
        <v>42</v>
      </c>
      <c r="J287" s="132">
        <v>1.0347458015942499</v>
      </c>
      <c r="K287" s="132">
        <v>2.91184294100574</v>
      </c>
      <c r="L287" s="132">
        <v>3.9465887425999902</v>
      </c>
      <c r="M287" t="s">
        <v>80</v>
      </c>
      <c r="N287" s="132">
        <v>218471.79259136901</v>
      </c>
      <c r="O287" t="s">
        <v>99</v>
      </c>
    </row>
    <row r="288" spans="3:15" ht="14.1" customHeight="1" x14ac:dyDescent="0.25">
      <c r="C288" t="s">
        <v>13</v>
      </c>
      <c r="D288" t="s">
        <v>67</v>
      </c>
      <c r="E288" t="s">
        <v>31</v>
      </c>
      <c r="F288" t="s">
        <v>20</v>
      </c>
      <c r="G288" s="132" t="s">
        <v>100</v>
      </c>
      <c r="H288" t="s">
        <v>46</v>
      </c>
      <c r="I288" t="s">
        <v>46</v>
      </c>
      <c r="J288" s="132">
        <v>45.816976405200002</v>
      </c>
      <c r="K288" s="132">
        <v>246.0394152216</v>
      </c>
      <c r="L288" s="132">
        <v>291.85639162680002</v>
      </c>
      <c r="M288" t="s">
        <v>80</v>
      </c>
      <c r="N288" s="132">
        <v>2552953.0108952802</v>
      </c>
      <c r="O288" t="s">
        <v>99</v>
      </c>
    </row>
    <row r="289" spans="3:15" ht="14.1" customHeight="1" x14ac:dyDescent="0.25">
      <c r="C289" t="s">
        <v>15</v>
      </c>
      <c r="D289" t="s">
        <v>53</v>
      </c>
      <c r="E289" t="s">
        <v>25</v>
      </c>
      <c r="F289" t="s">
        <v>20</v>
      </c>
      <c r="G289" s="132">
        <v>24798.209231344801</v>
      </c>
      <c r="H289" t="s">
        <v>44</v>
      </c>
      <c r="I289" t="s">
        <v>44</v>
      </c>
      <c r="J289" s="132">
        <v>121.5110236753</v>
      </c>
      <c r="K289" s="132">
        <v>250.46149777970001</v>
      </c>
      <c r="L289" s="132">
        <v>371.97252145499999</v>
      </c>
      <c r="M289" t="s">
        <v>80</v>
      </c>
      <c r="N289" s="132">
        <v>51047927.7867091</v>
      </c>
      <c r="O289" t="s">
        <v>99</v>
      </c>
    </row>
    <row r="290" spans="3:15" ht="14.1" customHeight="1" x14ac:dyDescent="0.25">
      <c r="C290" t="s">
        <v>13</v>
      </c>
      <c r="D290" t="s">
        <v>59</v>
      </c>
      <c r="E290" t="s">
        <v>27</v>
      </c>
      <c r="F290" t="s">
        <v>18</v>
      </c>
      <c r="G290" s="132">
        <v>2732.2880841630099</v>
      </c>
      <c r="H290" t="s">
        <v>42</v>
      </c>
      <c r="I290" t="s">
        <v>42</v>
      </c>
      <c r="J290" s="132">
        <v>9.5993698813892792</v>
      </c>
      <c r="K290" s="132">
        <v>27.013260053010701</v>
      </c>
      <c r="L290" s="132">
        <v>36.612629934399997</v>
      </c>
      <c r="M290" t="s">
        <v>80</v>
      </c>
      <c r="N290" s="132">
        <v>1405931.85</v>
      </c>
      <c r="O290" t="s">
        <v>99</v>
      </c>
    </row>
    <row r="291" spans="3:15" ht="14.1" customHeight="1" x14ac:dyDescent="0.25">
      <c r="C291" t="s">
        <v>13</v>
      </c>
      <c r="D291" t="s">
        <v>55</v>
      </c>
      <c r="E291" t="s">
        <v>23</v>
      </c>
      <c r="F291" t="s">
        <v>20</v>
      </c>
      <c r="G291" s="132">
        <v>85384.0604149594</v>
      </c>
      <c r="H291" t="s">
        <v>44</v>
      </c>
      <c r="I291" t="s">
        <v>44</v>
      </c>
      <c r="J291" s="132">
        <v>1218.7426015845999</v>
      </c>
      <c r="K291" s="132">
        <v>3049.07480420314</v>
      </c>
      <c r="L291" s="132">
        <v>4267.8174057877504</v>
      </c>
      <c r="M291" t="s">
        <v>80</v>
      </c>
      <c r="N291" s="132">
        <v>1175517.35680855</v>
      </c>
      <c r="O291" t="s">
        <v>99</v>
      </c>
    </row>
    <row r="292" spans="3:15" ht="14.1" customHeight="1" x14ac:dyDescent="0.25">
      <c r="C292" t="s">
        <v>13</v>
      </c>
      <c r="D292" t="s">
        <v>55</v>
      </c>
      <c r="E292" t="s">
        <v>100</v>
      </c>
      <c r="F292" t="s">
        <v>21</v>
      </c>
      <c r="G292" s="132" t="s">
        <v>100</v>
      </c>
      <c r="H292" t="s">
        <v>46</v>
      </c>
      <c r="I292" t="s">
        <v>46</v>
      </c>
      <c r="J292" s="132">
        <v>19.698053624899998</v>
      </c>
      <c r="K292" s="132">
        <v>105.77951613419999</v>
      </c>
      <c r="L292" s="132">
        <v>125.47756975910001</v>
      </c>
      <c r="M292" t="s">
        <v>80</v>
      </c>
      <c r="N292" s="132">
        <v>2437291.1421286198</v>
      </c>
      <c r="O292" t="s">
        <v>99</v>
      </c>
    </row>
    <row r="293" spans="3:15" ht="14.1" customHeight="1" x14ac:dyDescent="0.25">
      <c r="C293" t="s">
        <v>13</v>
      </c>
      <c r="D293" t="s">
        <v>59</v>
      </c>
      <c r="E293" t="s">
        <v>39</v>
      </c>
      <c r="F293" t="s">
        <v>20</v>
      </c>
      <c r="G293" s="132">
        <v>923.00765953198299</v>
      </c>
      <c r="H293" t="s">
        <v>44</v>
      </c>
      <c r="I293" t="s">
        <v>44</v>
      </c>
      <c r="J293" s="132">
        <v>10.454675041103901</v>
      </c>
      <c r="K293" s="132">
        <v>26.1557167301075</v>
      </c>
      <c r="L293" s="132">
        <v>36.610391771211397</v>
      </c>
      <c r="M293" t="s">
        <v>80</v>
      </c>
      <c r="N293" s="132">
        <v>423490.91</v>
      </c>
      <c r="O293" t="s">
        <v>99</v>
      </c>
    </row>
    <row r="294" spans="3:15" ht="14.1" customHeight="1" x14ac:dyDescent="0.25">
      <c r="C294" t="s">
        <v>13</v>
      </c>
      <c r="D294" t="s">
        <v>65</v>
      </c>
      <c r="E294" t="s">
        <v>100</v>
      </c>
      <c r="F294" t="s">
        <v>18</v>
      </c>
      <c r="G294" s="132" t="s">
        <v>100</v>
      </c>
      <c r="H294" t="s">
        <v>50</v>
      </c>
      <c r="I294" t="s">
        <v>50</v>
      </c>
      <c r="J294" s="132" t="s">
        <v>100</v>
      </c>
      <c r="K294" s="132" t="s">
        <v>100</v>
      </c>
      <c r="L294" s="132" t="s">
        <v>100</v>
      </c>
      <c r="M294" t="s">
        <v>80</v>
      </c>
      <c r="N294" s="132">
        <v>23057.485344827499</v>
      </c>
      <c r="O294" t="s">
        <v>99</v>
      </c>
    </row>
    <row r="295" spans="3:15" ht="14.1" customHeight="1" x14ac:dyDescent="0.25">
      <c r="C295" t="s">
        <v>9</v>
      </c>
      <c r="D295" t="s">
        <v>59</v>
      </c>
      <c r="E295" t="s">
        <v>37</v>
      </c>
      <c r="F295" t="s">
        <v>20</v>
      </c>
      <c r="G295" s="132" t="s">
        <v>100</v>
      </c>
      <c r="H295" t="s">
        <v>46</v>
      </c>
      <c r="I295" t="s">
        <v>46</v>
      </c>
      <c r="J295" s="132">
        <v>5.8073220352000003</v>
      </c>
      <c r="K295" s="132">
        <v>31.185604761600001</v>
      </c>
      <c r="L295" s="132">
        <v>36.992926796799999</v>
      </c>
      <c r="M295" t="s">
        <v>80</v>
      </c>
      <c r="N295" s="132">
        <v>788693.47999999905</v>
      </c>
      <c r="O295" t="s">
        <v>99</v>
      </c>
    </row>
    <row r="296" spans="3:15" ht="14.1" customHeight="1" x14ac:dyDescent="0.25">
      <c r="C296" t="s">
        <v>15</v>
      </c>
      <c r="D296" t="s">
        <v>55</v>
      </c>
      <c r="E296" t="s">
        <v>25</v>
      </c>
      <c r="F296" t="s">
        <v>20</v>
      </c>
      <c r="G296" s="132">
        <v>13470.440479361299</v>
      </c>
      <c r="H296" t="s">
        <v>44</v>
      </c>
      <c r="I296" t="s">
        <v>44</v>
      </c>
      <c r="J296" s="132">
        <v>192.27233686782901</v>
      </c>
      <c r="K296" s="132">
        <v>481.03080759359102</v>
      </c>
      <c r="L296" s="132">
        <v>673.30314446142097</v>
      </c>
      <c r="M296" t="s">
        <v>80</v>
      </c>
      <c r="N296" s="132">
        <v>38012464.219718203</v>
      </c>
      <c r="O296" t="s">
        <v>99</v>
      </c>
    </row>
    <row r="297" spans="3:15" ht="14.1" customHeight="1" x14ac:dyDescent="0.25">
      <c r="C297" t="s">
        <v>13</v>
      </c>
      <c r="D297" t="s">
        <v>67</v>
      </c>
      <c r="E297" t="s">
        <v>31</v>
      </c>
      <c r="F297" t="s">
        <v>20</v>
      </c>
      <c r="G297" s="132">
        <v>23098.749086183299</v>
      </c>
      <c r="H297" t="s">
        <v>44</v>
      </c>
      <c r="I297" t="s">
        <v>44</v>
      </c>
      <c r="J297" s="132">
        <v>250.567872778782</v>
      </c>
      <c r="K297" s="132">
        <v>1345.5622042110799</v>
      </c>
      <c r="L297" s="132">
        <v>1596.1300769898601</v>
      </c>
      <c r="M297" t="s">
        <v>80</v>
      </c>
      <c r="N297" s="132">
        <v>138234.049026369</v>
      </c>
      <c r="O297" t="s">
        <v>99</v>
      </c>
    </row>
    <row r="298" spans="3:15" ht="14.1" customHeight="1" x14ac:dyDescent="0.25">
      <c r="C298" t="s">
        <v>5</v>
      </c>
      <c r="D298" t="s">
        <v>63</v>
      </c>
      <c r="E298" t="s">
        <v>100</v>
      </c>
      <c r="F298" t="s">
        <v>20</v>
      </c>
      <c r="G298" s="132" t="s">
        <v>100</v>
      </c>
      <c r="H298" t="s">
        <v>50</v>
      </c>
      <c r="I298" t="s">
        <v>50</v>
      </c>
      <c r="J298" s="132" t="s">
        <v>100</v>
      </c>
      <c r="K298" s="132" t="s">
        <v>100</v>
      </c>
      <c r="L298" s="132" t="s">
        <v>100</v>
      </c>
      <c r="M298" t="s">
        <v>80</v>
      </c>
      <c r="N298" s="132">
        <v>9613.7936208005904</v>
      </c>
      <c r="O298" t="s">
        <v>99</v>
      </c>
    </row>
    <row r="299" spans="3:15" ht="14.1" customHeight="1" x14ac:dyDescent="0.25">
      <c r="C299" t="s">
        <v>13</v>
      </c>
      <c r="D299" t="s">
        <v>67</v>
      </c>
      <c r="E299" t="s">
        <v>33</v>
      </c>
      <c r="F299" t="s">
        <v>20</v>
      </c>
      <c r="G299" s="132">
        <v>551846.12546411704</v>
      </c>
      <c r="H299" t="s">
        <v>44</v>
      </c>
      <c r="I299" t="s">
        <v>44</v>
      </c>
      <c r="J299" s="132">
        <v>5986.2390639863197</v>
      </c>
      <c r="K299" s="132">
        <v>32146.407839696501</v>
      </c>
      <c r="L299" s="132">
        <v>38132.646903682798</v>
      </c>
      <c r="M299" t="s">
        <v>80</v>
      </c>
      <c r="N299" s="132">
        <v>3069556.5984454299</v>
      </c>
      <c r="O299" t="s">
        <v>99</v>
      </c>
    </row>
    <row r="300" spans="3:15" ht="14.1" customHeight="1" x14ac:dyDescent="0.25">
      <c r="C300" t="s">
        <v>13</v>
      </c>
      <c r="D300" t="s">
        <v>55</v>
      </c>
      <c r="E300" t="s">
        <v>27</v>
      </c>
      <c r="F300" t="s">
        <v>18</v>
      </c>
      <c r="G300" s="132">
        <v>2304.46149461191</v>
      </c>
      <c r="H300" t="s">
        <v>42</v>
      </c>
      <c r="I300" t="s">
        <v>42</v>
      </c>
      <c r="J300" s="132">
        <v>7.67332872513974</v>
      </c>
      <c r="K300" s="132">
        <v>21.593253191160201</v>
      </c>
      <c r="L300" s="132">
        <v>29.266581916300002</v>
      </c>
      <c r="M300" t="s">
        <v>80</v>
      </c>
      <c r="N300" s="132">
        <v>3367505.6112048598</v>
      </c>
      <c r="O300" t="s">
        <v>99</v>
      </c>
    </row>
    <row r="301" spans="3:15" ht="14.1" customHeight="1" x14ac:dyDescent="0.25">
      <c r="C301" t="s">
        <v>5</v>
      </c>
      <c r="D301" t="s">
        <v>57</v>
      </c>
      <c r="E301" t="s">
        <v>33</v>
      </c>
      <c r="F301" t="s">
        <v>18</v>
      </c>
      <c r="G301" s="132">
        <v>245.81513074268699</v>
      </c>
      <c r="H301" t="s">
        <v>42</v>
      </c>
      <c r="I301" t="s">
        <v>42</v>
      </c>
      <c r="J301" s="132">
        <v>2.36530045747568</v>
      </c>
      <c r="K301" s="132">
        <v>6.65611151052431</v>
      </c>
      <c r="L301" s="132">
        <v>9.02141196799999</v>
      </c>
      <c r="M301" t="s">
        <v>80</v>
      </c>
      <c r="N301" s="132">
        <v>251054.7</v>
      </c>
      <c r="O301" t="s">
        <v>99</v>
      </c>
    </row>
    <row r="302" spans="3:15" ht="14.1" customHeight="1" x14ac:dyDescent="0.25">
      <c r="C302" t="s">
        <v>9</v>
      </c>
      <c r="D302" t="s">
        <v>67</v>
      </c>
      <c r="E302" t="s">
        <v>31</v>
      </c>
      <c r="F302" t="s">
        <v>20</v>
      </c>
      <c r="G302" s="132" t="s">
        <v>100</v>
      </c>
      <c r="H302" t="s">
        <v>46</v>
      </c>
      <c r="I302" t="s">
        <v>46</v>
      </c>
      <c r="J302" s="132">
        <v>1.8079189639</v>
      </c>
      <c r="K302" s="132">
        <v>9.7086136962000005</v>
      </c>
      <c r="L302" s="132">
        <v>11.516532660099999</v>
      </c>
      <c r="M302" t="s">
        <v>80</v>
      </c>
      <c r="N302" s="132">
        <v>339793.273771287</v>
      </c>
      <c r="O302" t="s">
        <v>99</v>
      </c>
    </row>
    <row r="303" spans="3:15" ht="14.1" customHeight="1" x14ac:dyDescent="0.25">
      <c r="C303" t="s">
        <v>9</v>
      </c>
      <c r="D303" t="s">
        <v>55</v>
      </c>
      <c r="E303" t="s">
        <v>37</v>
      </c>
      <c r="F303" t="s">
        <v>18</v>
      </c>
      <c r="G303" s="132">
        <v>376.49880832214302</v>
      </c>
      <c r="H303" t="s">
        <v>42</v>
      </c>
      <c r="I303" t="s">
        <v>42</v>
      </c>
      <c r="J303" s="132">
        <v>5.02449948777776</v>
      </c>
      <c r="K303" s="132">
        <v>14.1392729915222</v>
      </c>
      <c r="L303" s="132">
        <v>19.1637724793</v>
      </c>
      <c r="M303" t="s">
        <v>80</v>
      </c>
      <c r="N303" s="132">
        <v>1058633.6536522701</v>
      </c>
      <c r="O303" t="s">
        <v>99</v>
      </c>
    </row>
    <row r="304" spans="3:15" ht="14.1" customHeight="1" x14ac:dyDescent="0.25">
      <c r="C304" t="s">
        <v>13</v>
      </c>
      <c r="D304" t="s">
        <v>53</v>
      </c>
      <c r="E304" t="s">
        <v>33</v>
      </c>
      <c r="F304" t="s">
        <v>20</v>
      </c>
      <c r="G304" s="132" t="s">
        <v>100</v>
      </c>
      <c r="H304" t="s">
        <v>46</v>
      </c>
      <c r="I304" t="s">
        <v>46</v>
      </c>
      <c r="J304" s="132">
        <v>28.447255388399999</v>
      </c>
      <c r="K304" s="132">
        <v>58.792912046399998</v>
      </c>
      <c r="L304" s="132">
        <v>87.2401674348</v>
      </c>
      <c r="M304" t="s">
        <v>80</v>
      </c>
      <c r="N304" s="132">
        <v>12629797.4272366</v>
      </c>
      <c r="O304" t="s">
        <v>99</v>
      </c>
    </row>
    <row r="305" spans="3:15" ht="14.1" customHeight="1" x14ac:dyDescent="0.25">
      <c r="C305" t="s">
        <v>13</v>
      </c>
      <c r="D305" t="s">
        <v>57</v>
      </c>
      <c r="E305" t="s">
        <v>31</v>
      </c>
      <c r="F305" t="s">
        <v>20</v>
      </c>
      <c r="G305" s="132" t="s">
        <v>100</v>
      </c>
      <c r="H305" t="s">
        <v>46</v>
      </c>
      <c r="I305" t="s">
        <v>46</v>
      </c>
      <c r="J305" s="132">
        <v>288.0179184827</v>
      </c>
      <c r="K305" s="132">
        <v>1546.6703784665999</v>
      </c>
      <c r="L305" s="132">
        <v>1834.6882969492999</v>
      </c>
      <c r="M305" t="s">
        <v>80</v>
      </c>
      <c r="N305" s="132">
        <v>11363264.429981001</v>
      </c>
      <c r="O305" t="s">
        <v>99</v>
      </c>
    </row>
    <row r="306" spans="3:15" ht="14.1" customHeight="1" x14ac:dyDescent="0.25">
      <c r="C306" t="s">
        <v>13</v>
      </c>
      <c r="D306" t="s">
        <v>55</v>
      </c>
      <c r="E306" t="s">
        <v>33</v>
      </c>
      <c r="F306" t="s">
        <v>20</v>
      </c>
      <c r="G306" s="132" t="s">
        <v>100</v>
      </c>
      <c r="H306" t="s">
        <v>46</v>
      </c>
      <c r="I306" t="s">
        <v>46</v>
      </c>
      <c r="J306" s="132">
        <v>253.06864878294999</v>
      </c>
      <c r="K306" s="132">
        <v>1358.9910824061001</v>
      </c>
      <c r="L306" s="132">
        <v>1612.0597311890499</v>
      </c>
      <c r="M306" t="s">
        <v>80</v>
      </c>
      <c r="N306" s="132">
        <v>13227375.248020001</v>
      </c>
      <c r="O306" t="s">
        <v>99</v>
      </c>
    </row>
    <row r="307" spans="3:15" ht="14.1" customHeight="1" x14ac:dyDescent="0.25">
      <c r="C307" t="s">
        <v>9</v>
      </c>
      <c r="D307" t="s">
        <v>55</v>
      </c>
      <c r="E307" t="s">
        <v>35</v>
      </c>
      <c r="F307" t="s">
        <v>20</v>
      </c>
      <c r="G307" s="132">
        <v>66889.790927380702</v>
      </c>
      <c r="H307" t="s">
        <v>44</v>
      </c>
      <c r="I307" t="s">
        <v>44</v>
      </c>
      <c r="J307" s="132">
        <v>954.76145244322799</v>
      </c>
      <c r="K307" s="132">
        <v>2388.6414447841398</v>
      </c>
      <c r="L307" s="132">
        <v>3343.40289722737</v>
      </c>
      <c r="M307" t="s">
        <v>80</v>
      </c>
      <c r="N307" s="132">
        <v>22079582.402054701</v>
      </c>
      <c r="O307" t="s">
        <v>99</v>
      </c>
    </row>
    <row r="308" spans="3:15" ht="14.1" customHeight="1" x14ac:dyDescent="0.25">
      <c r="C308" t="s">
        <v>5</v>
      </c>
      <c r="D308" t="s">
        <v>59</v>
      </c>
      <c r="E308" t="s">
        <v>27</v>
      </c>
      <c r="F308" t="s">
        <v>20</v>
      </c>
      <c r="G308" s="132">
        <v>497.80503540297298</v>
      </c>
      <c r="H308" t="s">
        <v>44</v>
      </c>
      <c r="I308" t="s">
        <v>44</v>
      </c>
      <c r="J308" s="132">
        <v>5.63850412223041</v>
      </c>
      <c r="K308" s="132">
        <v>14.1065232561289</v>
      </c>
      <c r="L308" s="132">
        <v>19.7450273783593</v>
      </c>
      <c r="M308" t="s">
        <v>80</v>
      </c>
      <c r="N308" s="132">
        <v>83333.576249081307</v>
      </c>
      <c r="O308" t="s">
        <v>99</v>
      </c>
    </row>
    <row r="309" spans="3:15" ht="14.1" customHeight="1" x14ac:dyDescent="0.25">
      <c r="C309" t="s">
        <v>9</v>
      </c>
      <c r="D309" t="s">
        <v>75</v>
      </c>
      <c r="E309" t="s">
        <v>33</v>
      </c>
      <c r="F309" t="s">
        <v>20</v>
      </c>
      <c r="G309" s="132">
        <v>0.14597925815350599</v>
      </c>
      <c r="H309" t="s">
        <v>44</v>
      </c>
      <c r="I309" t="s">
        <v>44</v>
      </c>
      <c r="J309" s="132">
        <v>1.5835363982999999E-3</v>
      </c>
      <c r="K309" s="132">
        <v>8.5036708932999996E-3</v>
      </c>
      <c r="L309" s="132">
        <v>1.00872072916E-2</v>
      </c>
      <c r="M309" t="s">
        <v>80</v>
      </c>
      <c r="N309" s="132">
        <v>408890.18718012102</v>
      </c>
      <c r="O309" t="s">
        <v>99</v>
      </c>
    </row>
    <row r="310" spans="3:15" ht="14.1" customHeight="1" x14ac:dyDescent="0.25">
      <c r="C310" t="s">
        <v>9</v>
      </c>
      <c r="D310" t="s">
        <v>59</v>
      </c>
      <c r="E310" t="s">
        <v>35</v>
      </c>
      <c r="F310" t="s">
        <v>20</v>
      </c>
      <c r="G310" s="132" t="s">
        <v>100</v>
      </c>
      <c r="H310" t="s">
        <v>46</v>
      </c>
      <c r="I310" t="s">
        <v>46</v>
      </c>
      <c r="J310" s="132">
        <v>10.2916781828</v>
      </c>
      <c r="K310" s="132">
        <v>55.266817682400003</v>
      </c>
      <c r="L310" s="132">
        <v>65.558495865200001</v>
      </c>
      <c r="M310" t="s">
        <v>80</v>
      </c>
      <c r="N310" s="132">
        <v>5301990.38</v>
      </c>
      <c r="O310" t="s">
        <v>99</v>
      </c>
    </row>
    <row r="311" spans="3:15" ht="14.1" customHeight="1" x14ac:dyDescent="0.25">
      <c r="C311" t="s">
        <v>5</v>
      </c>
      <c r="D311" t="s">
        <v>53</v>
      </c>
      <c r="E311" t="s">
        <v>37</v>
      </c>
      <c r="F311" t="s">
        <v>18</v>
      </c>
      <c r="G311" s="132">
        <v>855754.06014009798</v>
      </c>
      <c r="H311" t="s">
        <v>42</v>
      </c>
      <c r="I311" t="s">
        <v>42</v>
      </c>
      <c r="J311" s="132">
        <v>4945.3910534711304</v>
      </c>
      <c r="K311" s="132">
        <v>8832.2399063936191</v>
      </c>
      <c r="L311" s="132">
        <v>13777.6309598647</v>
      </c>
      <c r="M311" t="s">
        <v>80</v>
      </c>
      <c r="N311" s="132">
        <v>787420620.21120203</v>
      </c>
      <c r="O311" t="s">
        <v>99</v>
      </c>
    </row>
    <row r="312" spans="3:15" ht="14.1" customHeight="1" x14ac:dyDescent="0.25">
      <c r="C312" t="s">
        <v>9</v>
      </c>
      <c r="D312" t="s">
        <v>63</v>
      </c>
      <c r="E312" t="s">
        <v>100</v>
      </c>
      <c r="F312" t="s">
        <v>20</v>
      </c>
      <c r="G312" s="132" t="s">
        <v>100</v>
      </c>
      <c r="H312" t="s">
        <v>50</v>
      </c>
      <c r="I312" t="s">
        <v>50</v>
      </c>
      <c r="J312" s="132" t="s">
        <v>100</v>
      </c>
      <c r="K312" s="132" t="s">
        <v>100</v>
      </c>
      <c r="L312" s="132" t="s">
        <v>100</v>
      </c>
      <c r="M312" t="s">
        <v>80</v>
      </c>
      <c r="N312" s="132">
        <v>92103.599530955995</v>
      </c>
      <c r="O312" t="s">
        <v>99</v>
      </c>
    </row>
    <row r="313" spans="3:15" ht="14.1" customHeight="1" x14ac:dyDescent="0.25">
      <c r="C313" t="s">
        <v>13</v>
      </c>
      <c r="D313" t="s">
        <v>53</v>
      </c>
      <c r="E313" t="s">
        <v>29</v>
      </c>
      <c r="F313" t="s">
        <v>20</v>
      </c>
      <c r="G313" s="132" t="s">
        <v>100</v>
      </c>
      <c r="H313" t="s">
        <v>46</v>
      </c>
      <c r="I313" t="s">
        <v>46</v>
      </c>
      <c r="J313" s="132">
        <v>8.2225473846000003</v>
      </c>
      <c r="K313" s="132">
        <v>16.993818861600001</v>
      </c>
      <c r="L313" s="132">
        <v>25.2163662462</v>
      </c>
      <c r="M313" t="s">
        <v>80</v>
      </c>
      <c r="N313" s="132">
        <v>4213861.8945066202</v>
      </c>
      <c r="O313" t="s">
        <v>99</v>
      </c>
    </row>
    <row r="314" spans="3:15" ht="14.1" customHeight="1" x14ac:dyDescent="0.25">
      <c r="C314" t="s">
        <v>5</v>
      </c>
      <c r="D314" t="s">
        <v>55</v>
      </c>
      <c r="E314" t="s">
        <v>27</v>
      </c>
      <c r="F314" t="s">
        <v>20</v>
      </c>
      <c r="G314" s="132" t="s">
        <v>100</v>
      </c>
      <c r="H314" t="s">
        <v>46</v>
      </c>
      <c r="I314" t="s">
        <v>46</v>
      </c>
      <c r="J314" s="132">
        <v>58.181682571949999</v>
      </c>
      <c r="K314" s="132">
        <v>312.4384950681</v>
      </c>
      <c r="L314" s="132">
        <v>370.62017764004997</v>
      </c>
      <c r="M314" t="s">
        <v>80</v>
      </c>
      <c r="N314" s="132">
        <v>1334738.48999999</v>
      </c>
      <c r="O314" t="s">
        <v>99</v>
      </c>
    </row>
    <row r="315" spans="3:15" ht="14.1" customHeight="1" x14ac:dyDescent="0.25">
      <c r="C315" t="s">
        <v>13</v>
      </c>
      <c r="D315" t="s">
        <v>55</v>
      </c>
      <c r="E315" t="s">
        <v>35</v>
      </c>
      <c r="F315" t="s">
        <v>18</v>
      </c>
      <c r="G315" s="132" t="s">
        <v>100</v>
      </c>
      <c r="H315" t="s">
        <v>46</v>
      </c>
      <c r="I315" t="s">
        <v>46</v>
      </c>
      <c r="J315" s="132">
        <v>5.3666781738499996</v>
      </c>
      <c r="K315" s="132">
        <v>28.819325568299998</v>
      </c>
      <c r="L315" s="132">
        <v>34.18600374215</v>
      </c>
      <c r="M315" t="s">
        <v>80</v>
      </c>
      <c r="N315" s="132">
        <v>103612.34</v>
      </c>
      <c r="O315" t="s">
        <v>99</v>
      </c>
    </row>
    <row r="316" spans="3:15" ht="14.1" customHeight="1" x14ac:dyDescent="0.25">
      <c r="C316" t="s">
        <v>13</v>
      </c>
      <c r="D316" t="s">
        <v>53</v>
      </c>
      <c r="E316" t="s">
        <v>27</v>
      </c>
      <c r="F316" t="s">
        <v>20</v>
      </c>
      <c r="G316" s="132" t="s">
        <v>100</v>
      </c>
      <c r="H316" t="s">
        <v>46</v>
      </c>
      <c r="I316" t="s">
        <v>46</v>
      </c>
      <c r="J316" s="132">
        <v>4.7303812638</v>
      </c>
      <c r="K316" s="132">
        <v>9.7764401448000005</v>
      </c>
      <c r="L316" s="132">
        <v>14.5068214086</v>
      </c>
      <c r="M316" t="s">
        <v>80</v>
      </c>
      <c r="N316" s="132">
        <v>2883299.1676544002</v>
      </c>
      <c r="O316" t="s">
        <v>99</v>
      </c>
    </row>
    <row r="317" spans="3:15" ht="14.1" customHeight="1" x14ac:dyDescent="0.25">
      <c r="C317" t="s">
        <v>13</v>
      </c>
      <c r="D317" t="s">
        <v>53</v>
      </c>
      <c r="E317" t="s">
        <v>27</v>
      </c>
      <c r="F317" t="s">
        <v>18</v>
      </c>
      <c r="G317" s="132" t="s">
        <v>100</v>
      </c>
      <c r="H317" t="s">
        <v>46</v>
      </c>
      <c r="I317" t="s">
        <v>46</v>
      </c>
      <c r="J317" s="132">
        <v>0.4610848548</v>
      </c>
      <c r="K317" s="132">
        <v>0.95293978079999997</v>
      </c>
      <c r="L317" s="132">
        <v>1.4140246355999999</v>
      </c>
      <c r="M317" t="s">
        <v>80</v>
      </c>
      <c r="N317" s="132">
        <v>356316.18</v>
      </c>
      <c r="O317" t="s">
        <v>99</v>
      </c>
    </row>
    <row r="318" spans="3:15" ht="14.1" customHeight="1" x14ac:dyDescent="0.25">
      <c r="C318" t="s">
        <v>13</v>
      </c>
      <c r="D318" t="s">
        <v>57</v>
      </c>
      <c r="E318" t="s">
        <v>35</v>
      </c>
      <c r="F318" t="s">
        <v>20</v>
      </c>
      <c r="G318" s="132" t="s">
        <v>100</v>
      </c>
      <c r="H318" t="s">
        <v>46</v>
      </c>
      <c r="I318" t="s">
        <v>46</v>
      </c>
      <c r="J318" s="132">
        <v>15.31684416255</v>
      </c>
      <c r="K318" s="132">
        <v>82.252205982899994</v>
      </c>
      <c r="L318" s="132">
        <v>97.569050145450007</v>
      </c>
      <c r="M318" t="s">
        <v>80</v>
      </c>
      <c r="N318" s="132">
        <v>729446.28866238601</v>
      </c>
      <c r="O318" t="s">
        <v>99</v>
      </c>
    </row>
    <row r="319" spans="3:15" ht="14.1" customHeight="1" x14ac:dyDescent="0.25">
      <c r="C319" t="s">
        <v>15</v>
      </c>
      <c r="D319" t="s">
        <v>53</v>
      </c>
      <c r="E319" t="s">
        <v>37</v>
      </c>
      <c r="F319" t="s">
        <v>18</v>
      </c>
      <c r="G319" s="132" t="s">
        <v>100</v>
      </c>
      <c r="H319" t="s">
        <v>46</v>
      </c>
      <c r="I319" t="s">
        <v>46</v>
      </c>
      <c r="J319" s="132">
        <v>0.24236414219999999</v>
      </c>
      <c r="K319" s="132">
        <v>0.50090223119999999</v>
      </c>
      <c r="L319" s="132">
        <v>0.74326637340000001</v>
      </c>
      <c r="M319" t="s">
        <v>80</v>
      </c>
      <c r="N319" s="132">
        <v>292917.67</v>
      </c>
      <c r="O319" t="s">
        <v>99</v>
      </c>
    </row>
    <row r="320" spans="3:15" ht="14.1" customHeight="1" x14ac:dyDescent="0.25">
      <c r="C320" t="s">
        <v>13</v>
      </c>
      <c r="D320" t="s">
        <v>67</v>
      </c>
      <c r="E320" t="s">
        <v>37</v>
      </c>
      <c r="F320" t="s">
        <v>20</v>
      </c>
      <c r="G320" s="132" t="s">
        <v>100</v>
      </c>
      <c r="H320" t="s">
        <v>46</v>
      </c>
      <c r="I320" t="s">
        <v>46</v>
      </c>
      <c r="J320" s="132">
        <v>29.826962105149999</v>
      </c>
      <c r="K320" s="132">
        <v>160.17225251369999</v>
      </c>
      <c r="L320" s="132">
        <v>189.99921461885</v>
      </c>
      <c r="M320" t="s">
        <v>80</v>
      </c>
      <c r="N320" s="132">
        <v>1919649.2675634699</v>
      </c>
      <c r="O320" t="s">
        <v>99</v>
      </c>
    </row>
    <row r="321" spans="3:15" ht="14.1" customHeight="1" x14ac:dyDescent="0.25">
      <c r="C321" t="s">
        <v>13</v>
      </c>
      <c r="D321" t="s">
        <v>59</v>
      </c>
      <c r="E321" t="s">
        <v>31</v>
      </c>
      <c r="F321" t="s">
        <v>18</v>
      </c>
      <c r="G321" s="132" t="s">
        <v>100</v>
      </c>
      <c r="H321" t="s">
        <v>46</v>
      </c>
      <c r="I321" t="s">
        <v>46</v>
      </c>
      <c r="J321" s="132">
        <v>25.335400745899999</v>
      </c>
      <c r="K321" s="132">
        <v>136.05234725220001</v>
      </c>
      <c r="L321" s="132">
        <v>161.3877479981</v>
      </c>
      <c r="M321" t="s">
        <v>80</v>
      </c>
      <c r="N321" s="132">
        <v>1369433.32</v>
      </c>
      <c r="O321" t="s">
        <v>99</v>
      </c>
    </row>
    <row r="322" spans="3:15" ht="14.1" customHeight="1" x14ac:dyDescent="0.25">
      <c r="C322" t="s">
        <v>13</v>
      </c>
      <c r="D322" t="s">
        <v>63</v>
      </c>
      <c r="E322" t="s">
        <v>100</v>
      </c>
      <c r="F322" t="s">
        <v>20</v>
      </c>
      <c r="G322" s="132" t="s">
        <v>100</v>
      </c>
      <c r="H322" t="s">
        <v>50</v>
      </c>
      <c r="I322" t="s">
        <v>50</v>
      </c>
      <c r="J322" s="132" t="s">
        <v>100</v>
      </c>
      <c r="K322" s="132" t="s">
        <v>100</v>
      </c>
      <c r="L322" s="132" t="s">
        <v>100</v>
      </c>
      <c r="M322" t="s">
        <v>80</v>
      </c>
      <c r="N322" s="132">
        <v>25430.729929872501</v>
      </c>
      <c r="O322" t="s">
        <v>99</v>
      </c>
    </row>
    <row r="323" spans="3:15" ht="14.1" customHeight="1" x14ac:dyDescent="0.25">
      <c r="C323" t="s">
        <v>9</v>
      </c>
      <c r="D323" t="s">
        <v>55</v>
      </c>
      <c r="E323" t="s">
        <v>25</v>
      </c>
      <c r="F323" t="s">
        <v>20</v>
      </c>
      <c r="G323" s="132" t="s">
        <v>100</v>
      </c>
      <c r="H323" t="s">
        <v>46</v>
      </c>
      <c r="I323" t="s">
        <v>46</v>
      </c>
      <c r="J323" s="132">
        <v>13.1608886003</v>
      </c>
      <c r="K323" s="132">
        <v>70.674618647399996</v>
      </c>
      <c r="L323" s="132">
        <v>83.835507247699994</v>
      </c>
      <c r="M323" t="s">
        <v>80</v>
      </c>
      <c r="N323" s="132">
        <v>358959.549999999</v>
      </c>
      <c r="O323" t="s">
        <v>99</v>
      </c>
    </row>
    <row r="324" spans="3:15" ht="14.1" customHeight="1" x14ac:dyDescent="0.25">
      <c r="C324" t="s">
        <v>13</v>
      </c>
      <c r="D324" t="s">
        <v>67</v>
      </c>
      <c r="E324" t="s">
        <v>25</v>
      </c>
      <c r="F324" t="s">
        <v>18</v>
      </c>
      <c r="G324" s="132" t="s">
        <v>100</v>
      </c>
      <c r="H324" t="s">
        <v>46</v>
      </c>
      <c r="I324" t="s">
        <v>46</v>
      </c>
      <c r="J324" s="132">
        <v>4.3641500000000004</v>
      </c>
      <c r="K324" s="132">
        <v>23.435700000000001</v>
      </c>
      <c r="L324" s="132">
        <v>27.799849999999999</v>
      </c>
      <c r="M324" t="s">
        <v>80</v>
      </c>
      <c r="N324" s="132">
        <v>202539.53587355799</v>
      </c>
      <c r="O324" t="s">
        <v>99</v>
      </c>
    </row>
    <row r="325" spans="3:15" ht="14.1" customHeight="1" x14ac:dyDescent="0.25">
      <c r="C325" t="s">
        <v>5</v>
      </c>
      <c r="D325" t="s">
        <v>63</v>
      </c>
      <c r="E325" t="s">
        <v>100</v>
      </c>
      <c r="F325" t="s">
        <v>18</v>
      </c>
      <c r="G325" s="132" t="s">
        <v>100</v>
      </c>
      <c r="H325" t="s">
        <v>50</v>
      </c>
      <c r="I325" t="s">
        <v>50</v>
      </c>
      <c r="J325" s="132" t="s">
        <v>100</v>
      </c>
      <c r="K325" s="132" t="s">
        <v>100</v>
      </c>
      <c r="L325" s="132" t="s">
        <v>100</v>
      </c>
      <c r="M325" t="s">
        <v>80</v>
      </c>
      <c r="N325" s="132">
        <v>9128.0919641227192</v>
      </c>
      <c r="O325" t="s">
        <v>99</v>
      </c>
    </row>
    <row r="326" spans="3:15" ht="14.1" customHeight="1" x14ac:dyDescent="0.25">
      <c r="C326" t="s">
        <v>5</v>
      </c>
      <c r="D326" t="s">
        <v>63</v>
      </c>
      <c r="E326" t="s">
        <v>100</v>
      </c>
      <c r="F326" t="s">
        <v>20</v>
      </c>
      <c r="G326" s="132" t="s">
        <v>100</v>
      </c>
      <c r="H326" t="s">
        <v>50</v>
      </c>
      <c r="I326" t="s">
        <v>50</v>
      </c>
      <c r="J326" s="132" t="s">
        <v>100</v>
      </c>
      <c r="K326" s="132" t="s">
        <v>100</v>
      </c>
      <c r="L326" s="132" t="s">
        <v>100</v>
      </c>
      <c r="M326" t="s">
        <v>80</v>
      </c>
      <c r="N326" s="132">
        <v>61096.562209260497</v>
      </c>
      <c r="O326" t="s">
        <v>99</v>
      </c>
    </row>
    <row r="327" spans="3:15" ht="14.1" customHeight="1" x14ac:dyDescent="0.25">
      <c r="C327" t="s">
        <v>13</v>
      </c>
      <c r="D327" t="s">
        <v>55</v>
      </c>
      <c r="E327" t="s">
        <v>35</v>
      </c>
      <c r="F327" t="s">
        <v>20</v>
      </c>
      <c r="G327" s="132">
        <v>446843.45000898401</v>
      </c>
      <c r="H327" t="s">
        <v>44</v>
      </c>
      <c r="I327" t="s">
        <v>44</v>
      </c>
      <c r="J327" s="132">
        <v>6377.9669885660196</v>
      </c>
      <c r="K327" s="132">
        <v>15956.526358880999</v>
      </c>
      <c r="L327" s="132">
        <v>22334.4933474471</v>
      </c>
      <c r="M327" t="s">
        <v>80</v>
      </c>
      <c r="N327" s="132">
        <v>40422398.505424403</v>
      </c>
      <c r="O327" t="s">
        <v>99</v>
      </c>
    </row>
    <row r="328" spans="3:15" ht="14.1" customHeight="1" x14ac:dyDescent="0.25">
      <c r="C328" t="s">
        <v>5</v>
      </c>
      <c r="D328" t="s">
        <v>53</v>
      </c>
      <c r="E328" t="s">
        <v>23</v>
      </c>
      <c r="F328" t="s">
        <v>20</v>
      </c>
      <c r="G328" s="132">
        <v>266903.34784198197</v>
      </c>
      <c r="H328" t="s">
        <v>44</v>
      </c>
      <c r="I328" t="s">
        <v>44</v>
      </c>
      <c r="J328" s="132">
        <v>1307.8249451910999</v>
      </c>
      <c r="K328" s="132">
        <v>2695.7208053938998</v>
      </c>
      <c r="L328" s="132">
        <v>4003.545750585</v>
      </c>
      <c r="M328" t="s">
        <v>80</v>
      </c>
      <c r="N328" s="132">
        <v>182341970.47892299</v>
      </c>
      <c r="O328" t="s">
        <v>99</v>
      </c>
    </row>
    <row r="329" spans="3:15" ht="14.1" customHeight="1" x14ac:dyDescent="0.25">
      <c r="C329" t="s">
        <v>5</v>
      </c>
      <c r="D329" t="s">
        <v>53</v>
      </c>
      <c r="E329" t="s">
        <v>25</v>
      </c>
      <c r="F329" t="s">
        <v>20</v>
      </c>
      <c r="G329" s="132" t="s">
        <v>100</v>
      </c>
      <c r="H329" t="s">
        <v>46</v>
      </c>
      <c r="I329" t="s">
        <v>46</v>
      </c>
      <c r="J329" s="132">
        <v>83.075403039600005</v>
      </c>
      <c r="K329" s="132">
        <v>171.69476624160001</v>
      </c>
      <c r="L329" s="132">
        <v>254.7701692812</v>
      </c>
      <c r="M329" t="s">
        <v>80</v>
      </c>
      <c r="N329" s="132">
        <v>13322493.6686203</v>
      </c>
      <c r="O329" t="s">
        <v>99</v>
      </c>
    </row>
    <row r="330" spans="3:15" ht="14.1" customHeight="1" x14ac:dyDescent="0.25">
      <c r="C330" t="s">
        <v>5</v>
      </c>
      <c r="D330" t="s">
        <v>55</v>
      </c>
      <c r="E330" t="s">
        <v>35</v>
      </c>
      <c r="F330" t="s">
        <v>20</v>
      </c>
      <c r="G330" s="132" t="s">
        <v>100</v>
      </c>
      <c r="H330" t="s">
        <v>46</v>
      </c>
      <c r="I330" t="s">
        <v>46</v>
      </c>
      <c r="J330" s="132">
        <v>31.627902793200001</v>
      </c>
      <c r="K330" s="132">
        <v>169.8433925256</v>
      </c>
      <c r="L330" s="132">
        <v>201.4712953188</v>
      </c>
      <c r="M330" t="s">
        <v>80</v>
      </c>
      <c r="N330" s="132">
        <v>611707.62</v>
      </c>
      <c r="O330" t="s">
        <v>99</v>
      </c>
    </row>
    <row r="331" spans="3:15" ht="14.1" customHeight="1" x14ac:dyDescent="0.25">
      <c r="C331" t="s">
        <v>5</v>
      </c>
      <c r="D331" t="s">
        <v>65</v>
      </c>
      <c r="E331" t="s">
        <v>100</v>
      </c>
      <c r="F331" t="s">
        <v>18</v>
      </c>
      <c r="G331" s="132" t="s">
        <v>100</v>
      </c>
      <c r="H331" t="s">
        <v>50</v>
      </c>
      <c r="I331" t="s">
        <v>50</v>
      </c>
      <c r="J331" s="132" t="s">
        <v>100</v>
      </c>
      <c r="K331" s="132" t="s">
        <v>100</v>
      </c>
      <c r="L331" s="132" t="s">
        <v>100</v>
      </c>
      <c r="M331" t="s">
        <v>80</v>
      </c>
      <c r="N331" s="132">
        <v>12871.6318508689</v>
      </c>
      <c r="O331" t="s">
        <v>99</v>
      </c>
    </row>
    <row r="332" spans="3:15" ht="14.1" customHeight="1" x14ac:dyDescent="0.25">
      <c r="C332" t="s">
        <v>13</v>
      </c>
      <c r="D332" t="s">
        <v>53</v>
      </c>
      <c r="E332" t="s">
        <v>35</v>
      </c>
      <c r="F332" t="s">
        <v>18</v>
      </c>
      <c r="G332" s="132">
        <v>2326.57153250792</v>
      </c>
      <c r="H332" t="s">
        <v>42</v>
      </c>
      <c r="I332" t="s">
        <v>42</v>
      </c>
      <c r="J332" s="132">
        <v>12.025537416341299</v>
      </c>
      <c r="K332" s="132">
        <v>21.477054153258599</v>
      </c>
      <c r="L332" s="132">
        <v>33.5025915696</v>
      </c>
      <c r="M332" t="s">
        <v>80</v>
      </c>
      <c r="N332" s="132">
        <v>5058520.5250203302</v>
      </c>
      <c r="O332" t="s">
        <v>99</v>
      </c>
    </row>
    <row r="333" spans="3:15" ht="14.1" customHeight="1" x14ac:dyDescent="0.25">
      <c r="C333" t="s">
        <v>5</v>
      </c>
      <c r="D333" t="s">
        <v>59</v>
      </c>
      <c r="E333" t="s">
        <v>33</v>
      </c>
      <c r="F333" t="s">
        <v>18</v>
      </c>
      <c r="G333" s="132" t="s">
        <v>100</v>
      </c>
      <c r="H333" t="s">
        <v>46</v>
      </c>
      <c r="I333" t="s">
        <v>46</v>
      </c>
      <c r="J333" s="132">
        <v>2.9659156173499999</v>
      </c>
      <c r="K333" s="132">
        <v>15.927112641300001</v>
      </c>
      <c r="L333" s="132">
        <v>18.893028258649998</v>
      </c>
      <c r="M333" t="s">
        <v>80</v>
      </c>
      <c r="N333" s="132">
        <v>115533.68</v>
      </c>
      <c r="O333" t="s">
        <v>99</v>
      </c>
    </row>
    <row r="334" spans="3:15" ht="14.1" customHeight="1" x14ac:dyDescent="0.25">
      <c r="C334" t="s">
        <v>13</v>
      </c>
      <c r="D334" t="s">
        <v>57</v>
      </c>
      <c r="E334" t="s">
        <v>37</v>
      </c>
      <c r="F334" t="s">
        <v>18</v>
      </c>
      <c r="G334" s="132">
        <v>475.81087642248502</v>
      </c>
      <c r="H334" t="s">
        <v>42</v>
      </c>
      <c r="I334" t="s">
        <v>42</v>
      </c>
      <c r="J334" s="132">
        <v>6.5619288582230997</v>
      </c>
      <c r="K334" s="132">
        <v>18.4657006539768</v>
      </c>
      <c r="L334" s="132">
        <v>25.027629512200001</v>
      </c>
      <c r="M334" t="s">
        <v>80</v>
      </c>
      <c r="N334" s="132">
        <v>972686.62</v>
      </c>
      <c r="O334" t="s">
        <v>99</v>
      </c>
    </row>
    <row r="335" spans="3:15" ht="14.1" customHeight="1" x14ac:dyDescent="0.25">
      <c r="C335" t="s">
        <v>9</v>
      </c>
      <c r="D335" t="s">
        <v>59</v>
      </c>
      <c r="E335" t="s">
        <v>27</v>
      </c>
      <c r="F335" t="s">
        <v>20</v>
      </c>
      <c r="G335" s="132">
        <v>10732.0350197055</v>
      </c>
      <c r="H335" t="s">
        <v>44</v>
      </c>
      <c r="I335" t="s">
        <v>44</v>
      </c>
      <c r="J335" s="132">
        <v>121.55893937426001</v>
      </c>
      <c r="K335" s="132">
        <v>304.11860452716201</v>
      </c>
      <c r="L335" s="132">
        <v>425.67754390142301</v>
      </c>
      <c r="M335" t="s">
        <v>80</v>
      </c>
      <c r="N335" s="132">
        <v>4753577.67295394</v>
      </c>
      <c r="O335" t="s">
        <v>99</v>
      </c>
    </row>
    <row r="336" spans="3:15" ht="14.1" customHeight="1" x14ac:dyDescent="0.25">
      <c r="C336" t="s">
        <v>9</v>
      </c>
      <c r="D336" t="s">
        <v>53</v>
      </c>
      <c r="E336" t="s">
        <v>39</v>
      </c>
      <c r="F336" t="s">
        <v>20</v>
      </c>
      <c r="G336" s="132" t="s">
        <v>100</v>
      </c>
      <c r="H336" t="s">
        <v>46</v>
      </c>
      <c r="I336" t="s">
        <v>46</v>
      </c>
      <c r="J336" s="132">
        <v>0.22972531560000001</v>
      </c>
      <c r="K336" s="132">
        <v>0.47478113760000001</v>
      </c>
      <c r="L336" s="132">
        <v>0.70450645320000005</v>
      </c>
      <c r="M336" t="s">
        <v>80</v>
      </c>
      <c r="N336" s="132">
        <v>12001.17</v>
      </c>
      <c r="O336" t="s">
        <v>99</v>
      </c>
    </row>
    <row r="337" spans="3:15" ht="14.1" customHeight="1" x14ac:dyDescent="0.25">
      <c r="C337" t="s">
        <v>9</v>
      </c>
      <c r="D337" t="s">
        <v>57</v>
      </c>
      <c r="E337" t="s">
        <v>29</v>
      </c>
      <c r="F337" t="s">
        <v>20</v>
      </c>
      <c r="G337" s="132">
        <v>10082.0219893793</v>
      </c>
      <c r="H337" t="s">
        <v>44</v>
      </c>
      <c r="I337" t="s">
        <v>44</v>
      </c>
      <c r="J337" s="132">
        <v>123.201752345042</v>
      </c>
      <c r="K337" s="132">
        <v>308.22862712809302</v>
      </c>
      <c r="L337" s="132">
        <v>431.43037947313502</v>
      </c>
      <c r="M337" t="s">
        <v>80</v>
      </c>
      <c r="N337" s="132">
        <v>1832985.76766409</v>
      </c>
      <c r="O337" t="s">
        <v>99</v>
      </c>
    </row>
    <row r="338" spans="3:15" ht="14.1" customHeight="1" x14ac:dyDescent="0.25">
      <c r="C338" t="s">
        <v>13</v>
      </c>
      <c r="D338" t="s">
        <v>67</v>
      </c>
      <c r="E338" t="s">
        <v>33</v>
      </c>
      <c r="F338" t="s">
        <v>20</v>
      </c>
      <c r="G338" s="132" t="s">
        <v>100</v>
      </c>
      <c r="H338" t="s">
        <v>46</v>
      </c>
      <c r="I338" t="s">
        <v>46</v>
      </c>
      <c r="J338" s="132">
        <v>33.896715274450003</v>
      </c>
      <c r="K338" s="132">
        <v>182.02702706310001</v>
      </c>
      <c r="L338" s="132">
        <v>215.92374233755001</v>
      </c>
      <c r="M338" t="s">
        <v>80</v>
      </c>
      <c r="N338" s="132">
        <v>1177227.37091769</v>
      </c>
      <c r="O338" t="s">
        <v>99</v>
      </c>
    </row>
    <row r="339" spans="3:15" ht="14.1" customHeight="1" x14ac:dyDescent="0.25">
      <c r="C339" t="s">
        <v>13</v>
      </c>
      <c r="D339" t="s">
        <v>53</v>
      </c>
      <c r="E339" t="s">
        <v>25</v>
      </c>
      <c r="F339" t="s">
        <v>18</v>
      </c>
      <c r="G339" s="132">
        <v>890.12927640637702</v>
      </c>
      <c r="H339" t="s">
        <v>42</v>
      </c>
      <c r="I339" t="s">
        <v>42</v>
      </c>
      <c r="J339" s="132">
        <v>0.76681398790540101</v>
      </c>
      <c r="K339" s="132">
        <v>1.3694943496945899</v>
      </c>
      <c r="L339" s="132">
        <v>2.1363083376000001</v>
      </c>
      <c r="M339" t="s">
        <v>80</v>
      </c>
      <c r="N339" s="132">
        <v>2561792.98</v>
      </c>
      <c r="O339" t="s">
        <v>99</v>
      </c>
    </row>
    <row r="340" spans="3:15" ht="14.1" customHeight="1" x14ac:dyDescent="0.25">
      <c r="C340" t="s">
        <v>9</v>
      </c>
      <c r="D340" t="s">
        <v>98</v>
      </c>
      <c r="E340" t="s">
        <v>31</v>
      </c>
      <c r="F340" t="s">
        <v>20</v>
      </c>
      <c r="G340" s="132" t="s">
        <v>100</v>
      </c>
      <c r="H340" t="s">
        <v>46</v>
      </c>
      <c r="I340" t="s">
        <v>46</v>
      </c>
      <c r="J340" s="132">
        <v>1.9490643031999999</v>
      </c>
      <c r="K340" s="132">
        <v>10.4665711056</v>
      </c>
      <c r="L340" s="132">
        <v>12.4156354088</v>
      </c>
      <c r="M340" t="s">
        <v>80</v>
      </c>
      <c r="N340" s="132">
        <v>138448.71</v>
      </c>
      <c r="O340" t="s">
        <v>99</v>
      </c>
    </row>
    <row r="341" spans="3:15" ht="14.1" customHeight="1" x14ac:dyDescent="0.25">
      <c r="C341" t="s">
        <v>5</v>
      </c>
      <c r="D341" t="s">
        <v>65</v>
      </c>
      <c r="E341" t="s">
        <v>100</v>
      </c>
      <c r="F341" t="s">
        <v>20</v>
      </c>
      <c r="G341" s="132" t="s">
        <v>100</v>
      </c>
      <c r="H341" t="s">
        <v>50</v>
      </c>
      <c r="I341" t="s">
        <v>50</v>
      </c>
      <c r="J341" s="132" t="s">
        <v>100</v>
      </c>
      <c r="K341" s="132" t="s">
        <v>100</v>
      </c>
      <c r="L341" s="132" t="s">
        <v>100</v>
      </c>
      <c r="M341" t="s">
        <v>80</v>
      </c>
      <c r="N341" s="132">
        <v>40523.4191142126</v>
      </c>
      <c r="O341" t="s">
        <v>99</v>
      </c>
    </row>
    <row r="342" spans="3:15" ht="14.1" customHeight="1" x14ac:dyDescent="0.25">
      <c r="C342" t="s">
        <v>13</v>
      </c>
      <c r="D342" t="s">
        <v>65</v>
      </c>
      <c r="E342" t="s">
        <v>100</v>
      </c>
      <c r="F342" t="s">
        <v>20</v>
      </c>
      <c r="G342" s="132" t="s">
        <v>100</v>
      </c>
      <c r="H342" t="s">
        <v>50</v>
      </c>
      <c r="I342" t="s">
        <v>50</v>
      </c>
      <c r="J342" s="132" t="s">
        <v>100</v>
      </c>
      <c r="K342" s="132" t="s">
        <v>100</v>
      </c>
      <c r="L342" s="132" t="s">
        <v>100</v>
      </c>
      <c r="M342" t="s">
        <v>80</v>
      </c>
      <c r="N342" s="133">
        <v>7112.4726768273204</v>
      </c>
      <c r="O342" t="s">
        <v>99</v>
      </c>
    </row>
    <row r="343" spans="3:15" ht="14.1" customHeight="1" x14ac:dyDescent="0.25">
      <c r="C343" t="s">
        <v>13</v>
      </c>
      <c r="D343" t="s">
        <v>59</v>
      </c>
      <c r="E343" t="s">
        <v>27</v>
      </c>
      <c r="F343" t="s">
        <v>18</v>
      </c>
      <c r="G343" s="132" t="s">
        <v>100</v>
      </c>
      <c r="H343" t="s">
        <v>46</v>
      </c>
      <c r="I343" t="s">
        <v>46</v>
      </c>
      <c r="J343" s="132">
        <v>8.7443338870999998</v>
      </c>
      <c r="K343" s="132">
        <v>46.957502761800001</v>
      </c>
      <c r="L343" s="132">
        <v>55.701836648899999</v>
      </c>
      <c r="M343" t="s">
        <v>80</v>
      </c>
      <c r="N343" s="132">
        <v>614246.84</v>
      </c>
      <c r="O343" t="s">
        <v>99</v>
      </c>
    </row>
    <row r="344" spans="3:15" ht="14.1" customHeight="1" x14ac:dyDescent="0.25">
      <c r="C344" t="s">
        <v>9</v>
      </c>
      <c r="D344" t="s">
        <v>59</v>
      </c>
      <c r="E344" t="s">
        <v>37</v>
      </c>
      <c r="F344" t="s">
        <v>20</v>
      </c>
      <c r="G344" s="132">
        <v>1454.4481085834</v>
      </c>
      <c r="H344" t="s">
        <v>44</v>
      </c>
      <c r="I344" t="s">
        <v>44</v>
      </c>
      <c r="J344" s="132">
        <v>16.4741402347913</v>
      </c>
      <c r="K344" s="132">
        <v>41.215336073015997</v>
      </c>
      <c r="L344" s="132">
        <v>57.689476307807297</v>
      </c>
      <c r="M344" t="s">
        <v>80</v>
      </c>
      <c r="N344" s="132">
        <v>1370168.5894644</v>
      </c>
      <c r="O344" t="s">
        <v>99</v>
      </c>
    </row>
    <row r="345" spans="3:15" ht="14.1" customHeight="1" x14ac:dyDescent="0.25">
      <c r="C345" t="s">
        <v>13</v>
      </c>
      <c r="D345" t="s">
        <v>53</v>
      </c>
      <c r="E345" t="s">
        <v>31</v>
      </c>
      <c r="F345" t="s">
        <v>18</v>
      </c>
      <c r="G345" s="132">
        <v>2035.98037422935</v>
      </c>
      <c r="H345" t="s">
        <v>42</v>
      </c>
      <c r="I345" t="s">
        <v>42</v>
      </c>
      <c r="J345" s="132">
        <v>5.8464078869396801</v>
      </c>
      <c r="K345" s="132">
        <v>10.4414143370603</v>
      </c>
      <c r="L345" s="132">
        <v>16.287822223999999</v>
      </c>
      <c r="M345" t="s">
        <v>80</v>
      </c>
      <c r="N345" s="132">
        <v>6238750.1195450202</v>
      </c>
      <c r="O345" t="s">
        <v>99</v>
      </c>
    </row>
    <row r="346" spans="3:15" ht="14.1" customHeight="1" x14ac:dyDescent="0.25">
      <c r="C346" t="s">
        <v>9</v>
      </c>
      <c r="D346" t="s">
        <v>53</v>
      </c>
      <c r="E346" t="s">
        <v>27</v>
      </c>
      <c r="F346" t="s">
        <v>20</v>
      </c>
      <c r="G346" s="132">
        <v>548.90616646004901</v>
      </c>
      <c r="H346" t="s">
        <v>44</v>
      </c>
      <c r="I346" t="s">
        <v>44</v>
      </c>
      <c r="J346" s="132">
        <v>2.6896353869</v>
      </c>
      <c r="K346" s="132">
        <v>5.5439423281</v>
      </c>
      <c r="L346" s="132">
        <v>8.2335777149999991</v>
      </c>
      <c r="M346" t="s">
        <v>80</v>
      </c>
      <c r="N346" s="132">
        <v>1254212.43902817</v>
      </c>
      <c r="O346" t="s">
        <v>99</v>
      </c>
    </row>
    <row r="347" spans="3:15" ht="14.1" customHeight="1" x14ac:dyDescent="0.25">
      <c r="C347" t="s">
        <v>5</v>
      </c>
      <c r="D347" t="s">
        <v>78</v>
      </c>
      <c r="E347" t="s">
        <v>37</v>
      </c>
      <c r="F347" t="s">
        <v>20</v>
      </c>
      <c r="G347" s="132" t="s">
        <v>100</v>
      </c>
      <c r="H347" t="s">
        <v>46</v>
      </c>
      <c r="I347" t="s">
        <v>46</v>
      </c>
      <c r="J347" s="132" t="s">
        <v>100</v>
      </c>
      <c r="K347" s="132" t="s">
        <v>100</v>
      </c>
      <c r="L347" s="132" t="s">
        <v>100</v>
      </c>
      <c r="M347" t="s">
        <v>80</v>
      </c>
      <c r="N347" s="133">
        <v>0</v>
      </c>
      <c r="O347" t="s">
        <v>99</v>
      </c>
    </row>
    <row r="348" spans="3:15" ht="14.1" customHeight="1" x14ac:dyDescent="0.25">
      <c r="C348" t="s">
        <v>5</v>
      </c>
      <c r="D348" t="s">
        <v>61</v>
      </c>
      <c r="E348" t="s">
        <v>31</v>
      </c>
      <c r="F348" t="s">
        <v>20</v>
      </c>
      <c r="G348" s="132" t="s">
        <v>100</v>
      </c>
      <c r="H348" t="s">
        <v>46</v>
      </c>
      <c r="I348" t="s">
        <v>46</v>
      </c>
      <c r="J348" s="132">
        <v>2.9053761285499999</v>
      </c>
      <c r="K348" s="132">
        <v>15.602012610899999</v>
      </c>
      <c r="L348" s="132">
        <v>18.507388739450001</v>
      </c>
      <c r="M348" t="s">
        <v>80</v>
      </c>
      <c r="N348" s="132">
        <v>115838.253343481</v>
      </c>
      <c r="O348" t="s">
        <v>99</v>
      </c>
    </row>
    <row r="349" spans="3:15" ht="14.1" customHeight="1" x14ac:dyDescent="0.25">
      <c r="C349" t="s">
        <v>15</v>
      </c>
      <c r="D349" t="s">
        <v>53</v>
      </c>
      <c r="E349" t="s">
        <v>27</v>
      </c>
      <c r="F349" t="s">
        <v>18</v>
      </c>
      <c r="G349" s="132">
        <v>3258.1786559154698</v>
      </c>
      <c r="H349" t="s">
        <v>42</v>
      </c>
      <c r="I349" t="s">
        <v>42</v>
      </c>
      <c r="J349" s="132">
        <v>4.6779956408402503</v>
      </c>
      <c r="K349" s="132">
        <v>8.3546840551597406</v>
      </c>
      <c r="L349" s="132">
        <v>13.032679696000001</v>
      </c>
      <c r="M349" t="s">
        <v>80</v>
      </c>
      <c r="N349" s="132">
        <v>8804659.6499999892</v>
      </c>
      <c r="O349" t="s">
        <v>99</v>
      </c>
    </row>
    <row r="350" spans="3:15" ht="14.1" customHeight="1" x14ac:dyDescent="0.25">
      <c r="C350" t="s">
        <v>9</v>
      </c>
      <c r="D350" t="s">
        <v>59</v>
      </c>
      <c r="E350" t="s">
        <v>31</v>
      </c>
      <c r="F350" t="s">
        <v>20</v>
      </c>
      <c r="G350" s="132" t="s">
        <v>100</v>
      </c>
      <c r="H350" t="s">
        <v>46</v>
      </c>
      <c r="I350" t="s">
        <v>46</v>
      </c>
      <c r="J350" s="132">
        <v>129.05915318625</v>
      </c>
      <c r="K350" s="132">
        <v>693.05399592749995</v>
      </c>
      <c r="L350" s="132">
        <v>822.11314911374996</v>
      </c>
      <c r="M350" t="s">
        <v>80</v>
      </c>
      <c r="N350" s="132">
        <v>11903470.004830301</v>
      </c>
      <c r="O350" t="s">
        <v>99</v>
      </c>
    </row>
    <row r="351" spans="3:15" ht="14.1" customHeight="1" x14ac:dyDescent="0.25">
      <c r="C351" t="s">
        <v>13</v>
      </c>
      <c r="D351" t="s">
        <v>55</v>
      </c>
      <c r="E351" t="s">
        <v>29</v>
      </c>
      <c r="F351" t="s">
        <v>18</v>
      </c>
      <c r="G351" s="132" t="s">
        <v>100</v>
      </c>
      <c r="H351" t="s">
        <v>46</v>
      </c>
      <c r="I351" t="s">
        <v>46</v>
      </c>
      <c r="J351" s="132">
        <v>27.997514789299998</v>
      </c>
      <c r="K351" s="132">
        <v>150.34803050939999</v>
      </c>
      <c r="L351" s="132">
        <v>178.34554529869999</v>
      </c>
      <c r="M351" t="s">
        <v>80</v>
      </c>
      <c r="N351" s="132">
        <v>8090028.8300670898</v>
      </c>
      <c r="O351" t="s">
        <v>99</v>
      </c>
    </row>
    <row r="352" spans="3:15" ht="14.1" customHeight="1" x14ac:dyDescent="0.25">
      <c r="C352" t="s">
        <v>5</v>
      </c>
      <c r="D352" t="s">
        <v>65</v>
      </c>
      <c r="E352" t="s">
        <v>100</v>
      </c>
      <c r="F352" t="s">
        <v>20</v>
      </c>
      <c r="G352" s="132" t="s">
        <v>100</v>
      </c>
      <c r="H352" t="s">
        <v>50</v>
      </c>
      <c r="I352" t="s">
        <v>50</v>
      </c>
      <c r="J352" s="132" t="s">
        <v>100</v>
      </c>
      <c r="K352" s="132" t="s">
        <v>100</v>
      </c>
      <c r="L352" s="132" t="s">
        <v>100</v>
      </c>
      <c r="M352" t="s">
        <v>80</v>
      </c>
      <c r="N352" s="132">
        <v>396402.24609188002</v>
      </c>
      <c r="O352" t="s">
        <v>99</v>
      </c>
    </row>
    <row r="353" spans="3:15" ht="14.1" customHeight="1" x14ac:dyDescent="0.25">
      <c r="C353" t="s">
        <v>13</v>
      </c>
      <c r="D353" t="s">
        <v>98</v>
      </c>
      <c r="E353" t="s">
        <v>33</v>
      </c>
      <c r="F353" t="s">
        <v>20</v>
      </c>
      <c r="G353" s="132" t="s">
        <v>100</v>
      </c>
      <c r="H353" t="s">
        <v>46</v>
      </c>
      <c r="I353" t="s">
        <v>46</v>
      </c>
      <c r="J353" s="132">
        <v>13.678345865800001</v>
      </c>
      <c r="K353" s="132">
        <v>73.453389596400001</v>
      </c>
      <c r="L353" s="132">
        <v>87.131735462199998</v>
      </c>
      <c r="M353" t="s">
        <v>80</v>
      </c>
      <c r="N353" s="132">
        <v>11134644.09</v>
      </c>
      <c r="O353" t="s">
        <v>99</v>
      </c>
    </row>
    <row r="354" spans="3:15" ht="14.1" customHeight="1" x14ac:dyDescent="0.25">
      <c r="C354" t="s">
        <v>13</v>
      </c>
      <c r="D354" t="s">
        <v>55</v>
      </c>
      <c r="E354" t="s">
        <v>31</v>
      </c>
      <c r="F354" t="s">
        <v>18</v>
      </c>
      <c r="G354" s="132">
        <v>4493.3458862822999</v>
      </c>
      <c r="H354" t="s">
        <v>42</v>
      </c>
      <c r="I354" t="s">
        <v>42</v>
      </c>
      <c r="J354" s="132">
        <v>29.923674140647499</v>
      </c>
      <c r="K354" s="132">
        <v>84.2071928981523</v>
      </c>
      <c r="L354" s="132">
        <v>114.130867038799</v>
      </c>
      <c r="M354" t="s">
        <v>80</v>
      </c>
      <c r="N354" s="132">
        <v>6515059.5314810099</v>
      </c>
      <c r="O354" t="s">
        <v>99</v>
      </c>
    </row>
    <row r="355" spans="3:15" ht="14.1" customHeight="1" x14ac:dyDescent="0.25">
      <c r="C355" t="s">
        <v>15</v>
      </c>
      <c r="D355" t="s">
        <v>59</v>
      </c>
      <c r="E355" t="s">
        <v>29</v>
      </c>
      <c r="F355" t="s">
        <v>18</v>
      </c>
      <c r="G355" s="132">
        <v>384.19702594349002</v>
      </c>
      <c r="H355" t="s">
        <v>42</v>
      </c>
      <c r="I355" t="s">
        <v>42</v>
      </c>
      <c r="J355" s="132">
        <v>1.88367703692077</v>
      </c>
      <c r="K355" s="132">
        <v>5.3007914355791996</v>
      </c>
      <c r="L355" s="132">
        <v>7.1844684724999803</v>
      </c>
      <c r="M355" t="s">
        <v>80</v>
      </c>
      <c r="N355" s="132">
        <v>61403.48</v>
      </c>
      <c r="O355" t="s">
        <v>99</v>
      </c>
    </row>
    <row r="356" spans="3:15" ht="14.1" customHeight="1" x14ac:dyDescent="0.25">
      <c r="C356" t="s">
        <v>9</v>
      </c>
      <c r="D356" t="s">
        <v>69</v>
      </c>
      <c r="E356" t="s">
        <v>37</v>
      </c>
      <c r="F356" t="s">
        <v>20</v>
      </c>
      <c r="G356" s="132">
        <v>1540.3933746654</v>
      </c>
      <c r="H356" t="s">
        <v>44</v>
      </c>
      <c r="I356" t="s">
        <v>44</v>
      </c>
      <c r="J356" s="132">
        <v>21.263832990909702</v>
      </c>
      <c r="K356" s="132">
        <v>53.198285945751103</v>
      </c>
      <c r="L356" s="132">
        <v>74.462118936660801</v>
      </c>
      <c r="M356" t="s">
        <v>80</v>
      </c>
      <c r="N356" s="132">
        <v>1310848.10205466</v>
      </c>
      <c r="O356" t="s">
        <v>99</v>
      </c>
    </row>
    <row r="357" spans="3:15" ht="14.1" customHeight="1" x14ac:dyDescent="0.25">
      <c r="C357" t="s">
        <v>9</v>
      </c>
      <c r="D357" t="s">
        <v>55</v>
      </c>
      <c r="E357" t="s">
        <v>23</v>
      </c>
      <c r="F357" t="s">
        <v>20</v>
      </c>
      <c r="G357" s="132">
        <v>85863.972918285202</v>
      </c>
      <c r="H357" t="s">
        <v>44</v>
      </c>
      <c r="I357" t="s">
        <v>44</v>
      </c>
      <c r="J357" s="132">
        <v>1225.5857339507299</v>
      </c>
      <c r="K357" s="132">
        <v>3066.1950906789498</v>
      </c>
      <c r="L357" s="132">
        <v>4291.78082462969</v>
      </c>
      <c r="M357" t="s">
        <v>80</v>
      </c>
      <c r="N357" s="132">
        <v>2797073.7140335701</v>
      </c>
      <c r="O357" t="s">
        <v>99</v>
      </c>
    </row>
    <row r="358" spans="3:15" ht="14.1" customHeight="1" x14ac:dyDescent="0.25">
      <c r="C358" t="s">
        <v>5</v>
      </c>
      <c r="D358" t="s">
        <v>65</v>
      </c>
      <c r="E358" t="s">
        <v>100</v>
      </c>
      <c r="F358" t="s">
        <v>18</v>
      </c>
      <c r="G358" s="132" t="s">
        <v>100</v>
      </c>
      <c r="H358" t="s">
        <v>50</v>
      </c>
      <c r="I358" t="s">
        <v>50</v>
      </c>
      <c r="J358" s="132" t="s">
        <v>100</v>
      </c>
      <c r="K358" s="132" t="s">
        <v>100</v>
      </c>
      <c r="L358" s="132" t="s">
        <v>100</v>
      </c>
      <c r="M358" t="s">
        <v>80</v>
      </c>
      <c r="N358" s="132">
        <v>7272.4502479338798</v>
      </c>
      <c r="O358" t="s">
        <v>99</v>
      </c>
    </row>
    <row r="359" spans="3:15" ht="14.1" customHeight="1" x14ac:dyDescent="0.25">
      <c r="C359" t="s">
        <v>15</v>
      </c>
      <c r="D359" t="s">
        <v>57</v>
      </c>
      <c r="E359" t="s">
        <v>29</v>
      </c>
      <c r="F359" t="s">
        <v>18</v>
      </c>
      <c r="G359" s="132">
        <v>286.32607350056202</v>
      </c>
      <c r="H359" t="s">
        <v>42</v>
      </c>
      <c r="I359" t="s">
        <v>42</v>
      </c>
      <c r="J359" s="132">
        <v>1.3813026277463401</v>
      </c>
      <c r="K359" s="132">
        <v>3.8870767098536398</v>
      </c>
      <c r="L359" s="132">
        <v>5.2683793375999803</v>
      </c>
      <c r="M359" t="s">
        <v>80</v>
      </c>
      <c r="N359" s="132">
        <v>2630224.2999999998</v>
      </c>
      <c r="O359" t="s">
        <v>99</v>
      </c>
    </row>
    <row r="360" spans="3:15" ht="14.1" customHeight="1" x14ac:dyDescent="0.25">
      <c r="C360" t="s">
        <v>13</v>
      </c>
      <c r="D360" t="s">
        <v>57</v>
      </c>
      <c r="E360" t="s">
        <v>33</v>
      </c>
      <c r="F360" t="s">
        <v>18</v>
      </c>
      <c r="G360" s="132" t="s">
        <v>100</v>
      </c>
      <c r="H360" t="s">
        <v>46</v>
      </c>
      <c r="I360" t="s">
        <v>46</v>
      </c>
      <c r="J360" s="132">
        <v>3.9877944322999999</v>
      </c>
      <c r="K360" s="132">
        <v>21.414652103400002</v>
      </c>
      <c r="L360" s="132">
        <v>25.402446535700001</v>
      </c>
      <c r="M360" t="s">
        <v>80</v>
      </c>
      <c r="N360" s="132">
        <v>123357.95</v>
      </c>
      <c r="O360" t="s">
        <v>99</v>
      </c>
    </row>
    <row r="361" spans="3:15" ht="14.1" customHeight="1" x14ac:dyDescent="0.25">
      <c r="C361" t="s">
        <v>13</v>
      </c>
      <c r="D361" t="s">
        <v>67</v>
      </c>
      <c r="E361" t="s">
        <v>29</v>
      </c>
      <c r="F361" t="s">
        <v>20</v>
      </c>
      <c r="G361" s="132">
        <v>63661.323086972399</v>
      </c>
      <c r="H361" t="s">
        <v>44</v>
      </c>
      <c r="I361" t="s">
        <v>44</v>
      </c>
      <c r="J361" s="132">
        <v>690.57785750204096</v>
      </c>
      <c r="K361" s="132">
        <v>3708.4381721202799</v>
      </c>
      <c r="L361" s="132">
        <v>4399.0160296223203</v>
      </c>
      <c r="M361" t="s">
        <v>80</v>
      </c>
      <c r="N361" s="132">
        <v>111575.19</v>
      </c>
      <c r="O361" t="s">
        <v>99</v>
      </c>
    </row>
    <row r="362" spans="3:15" ht="14.1" customHeight="1" x14ac:dyDescent="0.25">
      <c r="C362" t="s">
        <v>5</v>
      </c>
      <c r="D362" t="s">
        <v>59</v>
      </c>
      <c r="E362" t="s">
        <v>39</v>
      </c>
      <c r="F362" t="s">
        <v>20</v>
      </c>
      <c r="G362" s="132" t="s">
        <v>100</v>
      </c>
      <c r="H362" t="s">
        <v>46</v>
      </c>
      <c r="I362" t="s">
        <v>46</v>
      </c>
      <c r="J362" s="132">
        <v>2.6597879514499998</v>
      </c>
      <c r="K362" s="132">
        <v>14.2831920291</v>
      </c>
      <c r="L362" s="132">
        <v>16.94297998055</v>
      </c>
      <c r="M362" t="s">
        <v>80</v>
      </c>
      <c r="N362" s="132">
        <v>82277.52</v>
      </c>
      <c r="O362" t="s">
        <v>99</v>
      </c>
    </row>
    <row r="363" spans="3:15" ht="14.1" customHeight="1" x14ac:dyDescent="0.25">
      <c r="C363" t="s">
        <v>5</v>
      </c>
      <c r="D363" t="s">
        <v>67</v>
      </c>
      <c r="E363" t="s">
        <v>33</v>
      </c>
      <c r="F363" t="s">
        <v>20</v>
      </c>
      <c r="G363" s="132">
        <v>2538.6169386792899</v>
      </c>
      <c r="H363" t="s">
        <v>44</v>
      </c>
      <c r="I363" t="s">
        <v>44</v>
      </c>
      <c r="J363" s="132">
        <v>27.538122523719601</v>
      </c>
      <c r="K363" s="132">
        <v>147.88111672865901</v>
      </c>
      <c r="L363" s="132">
        <v>175.41923925237899</v>
      </c>
      <c r="M363" t="s">
        <v>80</v>
      </c>
      <c r="N363" s="132">
        <v>66194.289999999994</v>
      </c>
      <c r="O363" t="s">
        <v>99</v>
      </c>
    </row>
    <row r="364" spans="3:15" ht="14.1" customHeight="1" x14ac:dyDescent="0.25">
      <c r="C364" t="s">
        <v>13</v>
      </c>
      <c r="D364" t="s">
        <v>55</v>
      </c>
      <c r="E364" t="s">
        <v>25</v>
      </c>
      <c r="F364" t="s">
        <v>20</v>
      </c>
      <c r="G364" s="132">
        <v>3935570.3705673902</v>
      </c>
      <c r="H364" t="s">
        <v>44</v>
      </c>
      <c r="I364" t="s">
        <v>44</v>
      </c>
      <c r="J364" s="132">
        <v>56174.962352239301</v>
      </c>
      <c r="K364" s="132">
        <v>140539.65301005499</v>
      </c>
      <c r="L364" s="132">
        <v>196714.61536229501</v>
      </c>
      <c r="M364" t="s">
        <v>80</v>
      </c>
      <c r="N364" s="132">
        <v>13314696.562692599</v>
      </c>
      <c r="O364" t="s">
        <v>99</v>
      </c>
    </row>
    <row r="365" spans="3:15" ht="14.1" customHeight="1" x14ac:dyDescent="0.25">
      <c r="C365" t="s">
        <v>9</v>
      </c>
      <c r="D365" t="s">
        <v>63</v>
      </c>
      <c r="E365" t="s">
        <v>100</v>
      </c>
      <c r="F365" t="s">
        <v>18</v>
      </c>
      <c r="G365" s="132" t="s">
        <v>100</v>
      </c>
      <c r="H365" t="s">
        <v>50</v>
      </c>
      <c r="I365" t="s">
        <v>50</v>
      </c>
      <c r="J365" s="132" t="s">
        <v>100</v>
      </c>
      <c r="K365" s="132" t="s">
        <v>100</v>
      </c>
      <c r="L365" s="132" t="s">
        <v>100</v>
      </c>
      <c r="M365" t="s">
        <v>80</v>
      </c>
      <c r="N365" s="132">
        <v>15644.9145232273</v>
      </c>
      <c r="O365" t="s">
        <v>99</v>
      </c>
    </row>
    <row r="366" spans="3:15" ht="14.1" customHeight="1" x14ac:dyDescent="0.25">
      <c r="C366" t="s">
        <v>9</v>
      </c>
      <c r="D366" t="s">
        <v>65</v>
      </c>
      <c r="E366" t="s">
        <v>100</v>
      </c>
      <c r="F366" t="s">
        <v>20</v>
      </c>
      <c r="G366" s="132" t="s">
        <v>100</v>
      </c>
      <c r="H366" t="s">
        <v>50</v>
      </c>
      <c r="I366" t="s">
        <v>50</v>
      </c>
      <c r="J366" s="132" t="s">
        <v>100</v>
      </c>
      <c r="K366" s="132" t="s">
        <v>100</v>
      </c>
      <c r="L366" s="132" t="s">
        <v>100</v>
      </c>
      <c r="M366" t="s">
        <v>80</v>
      </c>
      <c r="N366" s="132">
        <v>396491.72268233099</v>
      </c>
      <c r="O366" t="s">
        <v>99</v>
      </c>
    </row>
    <row r="367" spans="3:15" ht="14.1" customHeight="1" x14ac:dyDescent="0.25">
      <c r="C367" t="s">
        <v>9</v>
      </c>
      <c r="D367" t="s">
        <v>53</v>
      </c>
      <c r="E367" t="s">
        <v>29</v>
      </c>
      <c r="F367" t="s">
        <v>20</v>
      </c>
      <c r="G367" s="132" t="s">
        <v>100</v>
      </c>
      <c r="H367" t="s">
        <v>46</v>
      </c>
      <c r="I367" t="s">
        <v>46</v>
      </c>
      <c r="J367" s="132">
        <v>3.0049781933999999</v>
      </c>
      <c r="K367" s="132">
        <v>6.2104908264000001</v>
      </c>
      <c r="L367" s="132">
        <v>9.2154690198000004</v>
      </c>
      <c r="M367" t="s">
        <v>80</v>
      </c>
      <c r="N367" s="132">
        <v>1209374.28</v>
      </c>
      <c r="O367" t="s">
        <v>99</v>
      </c>
    </row>
    <row r="368" spans="3:15" ht="14.1" customHeight="1" x14ac:dyDescent="0.25">
      <c r="C368" t="s">
        <v>5</v>
      </c>
      <c r="D368" t="s">
        <v>57</v>
      </c>
      <c r="E368" t="s">
        <v>27</v>
      </c>
      <c r="F368" t="s">
        <v>20</v>
      </c>
      <c r="G368" s="132">
        <v>24.115273877330299</v>
      </c>
      <c r="H368" t="s">
        <v>44</v>
      </c>
      <c r="I368" t="s">
        <v>44</v>
      </c>
      <c r="J368" s="132">
        <v>0.29468723573075001</v>
      </c>
      <c r="K368" s="132">
        <v>0.73725446572446396</v>
      </c>
      <c r="L368" s="132">
        <v>1.0319417014552099</v>
      </c>
      <c r="M368" t="s">
        <v>80</v>
      </c>
      <c r="N368" s="132">
        <v>27867.677814129998</v>
      </c>
      <c r="O368" t="s">
        <v>99</v>
      </c>
    </row>
    <row r="369" spans="3:15" ht="14.1" customHeight="1" x14ac:dyDescent="0.25">
      <c r="C369" t="s">
        <v>13</v>
      </c>
      <c r="D369" t="s">
        <v>67</v>
      </c>
      <c r="E369" t="s">
        <v>25</v>
      </c>
      <c r="F369" t="s">
        <v>20</v>
      </c>
      <c r="G369" s="132">
        <v>17256.3811959798</v>
      </c>
      <c r="H369" t="s">
        <v>44</v>
      </c>
      <c r="I369" t="s">
        <v>44</v>
      </c>
      <c r="J369" s="132">
        <v>187.19133213067201</v>
      </c>
      <c r="K369" s="132">
        <v>1005.22696177147</v>
      </c>
      <c r="L369" s="132">
        <v>1192.41829390214</v>
      </c>
      <c r="M369" t="s">
        <v>80</v>
      </c>
      <c r="N369" s="132">
        <v>41413.65</v>
      </c>
      <c r="O369" t="s">
        <v>99</v>
      </c>
    </row>
    <row r="370" spans="3:15" ht="14.1" customHeight="1" x14ac:dyDescent="0.25">
      <c r="C370" t="s">
        <v>5</v>
      </c>
      <c r="D370" t="s">
        <v>59</v>
      </c>
      <c r="E370" t="s">
        <v>33</v>
      </c>
      <c r="F370" t="s">
        <v>20</v>
      </c>
      <c r="G370" s="132">
        <v>2387.8817158202301</v>
      </c>
      <c r="H370" t="s">
        <v>44</v>
      </c>
      <c r="I370" t="s">
        <v>44</v>
      </c>
      <c r="J370" s="132">
        <v>27.0468996184341</v>
      </c>
      <c r="K370" s="132">
        <v>67.666478591258198</v>
      </c>
      <c r="L370" s="132">
        <v>94.713378209692394</v>
      </c>
      <c r="M370" t="s">
        <v>80</v>
      </c>
      <c r="N370" s="132">
        <v>364764.035370511</v>
      </c>
      <c r="O370" t="s">
        <v>99</v>
      </c>
    </row>
    <row r="371" spans="3:15" ht="14.1" customHeight="1" x14ac:dyDescent="0.25">
      <c r="C371" t="s">
        <v>13</v>
      </c>
      <c r="D371" t="s">
        <v>98</v>
      </c>
      <c r="E371" t="s">
        <v>31</v>
      </c>
      <c r="F371" t="s">
        <v>20</v>
      </c>
      <c r="G371" s="132" t="s">
        <v>100</v>
      </c>
      <c r="H371" t="s">
        <v>46</v>
      </c>
      <c r="I371" t="s">
        <v>46</v>
      </c>
      <c r="J371" s="132">
        <v>3.7930224178</v>
      </c>
      <c r="K371" s="132">
        <v>20.368716812399999</v>
      </c>
      <c r="L371" s="132">
        <v>24.161739230199998</v>
      </c>
      <c r="M371" t="s">
        <v>80</v>
      </c>
      <c r="N371" s="132">
        <v>3845769.31041722</v>
      </c>
      <c r="O371" t="s">
        <v>99</v>
      </c>
    </row>
    <row r="372" spans="3:15" ht="14.1" customHeight="1" x14ac:dyDescent="0.25">
      <c r="C372" t="s">
        <v>13</v>
      </c>
      <c r="D372" t="s">
        <v>61</v>
      </c>
      <c r="E372" t="s">
        <v>31</v>
      </c>
      <c r="F372" t="s">
        <v>20</v>
      </c>
      <c r="G372" s="132">
        <v>148434.98564183601</v>
      </c>
      <c r="H372" t="s">
        <v>44</v>
      </c>
      <c r="I372" t="s">
        <v>44</v>
      </c>
      <c r="J372" s="132">
        <v>1610.1591948374401</v>
      </c>
      <c r="K372" s="132">
        <v>8646.6366629891399</v>
      </c>
      <c r="L372" s="132">
        <v>10256.795857826501</v>
      </c>
      <c r="M372" t="s">
        <v>80</v>
      </c>
      <c r="N372" s="132">
        <v>37982644.477748103</v>
      </c>
      <c r="O372" t="s">
        <v>99</v>
      </c>
    </row>
    <row r="373" spans="3:15" ht="14.1" customHeight="1" x14ac:dyDescent="0.25">
      <c r="C373" t="s">
        <v>5</v>
      </c>
      <c r="D373" t="s">
        <v>57</v>
      </c>
      <c r="E373" t="s">
        <v>27</v>
      </c>
      <c r="F373" t="s">
        <v>20</v>
      </c>
      <c r="G373" s="132" t="s">
        <v>100</v>
      </c>
      <c r="H373" t="s">
        <v>46</v>
      </c>
      <c r="I373" t="s">
        <v>46</v>
      </c>
      <c r="J373" s="132">
        <v>9.5628564044999997</v>
      </c>
      <c r="K373" s="132">
        <v>51.353008911000003</v>
      </c>
      <c r="L373" s="132">
        <v>60.9158653155</v>
      </c>
      <c r="M373" t="s">
        <v>80</v>
      </c>
      <c r="N373" s="132">
        <v>312253.09984754003</v>
      </c>
      <c r="O373" t="s">
        <v>99</v>
      </c>
    </row>
    <row r="374" spans="3:15" ht="14.1" customHeight="1" x14ac:dyDescent="0.25">
      <c r="C374" t="s">
        <v>5</v>
      </c>
      <c r="D374" t="s">
        <v>63</v>
      </c>
      <c r="E374" t="s">
        <v>100</v>
      </c>
      <c r="F374" t="s">
        <v>20</v>
      </c>
      <c r="G374" s="132" t="s">
        <v>100</v>
      </c>
      <c r="H374" t="s">
        <v>50</v>
      </c>
      <c r="I374" t="s">
        <v>50</v>
      </c>
      <c r="J374" s="132" t="s">
        <v>100</v>
      </c>
      <c r="K374" s="132" t="s">
        <v>100</v>
      </c>
      <c r="L374" s="132" t="s">
        <v>100</v>
      </c>
      <c r="M374" t="s">
        <v>80</v>
      </c>
      <c r="N374" s="132">
        <v>18482.107673231902</v>
      </c>
      <c r="O374" t="s">
        <v>99</v>
      </c>
    </row>
    <row r="375" spans="3:15" ht="14.1" customHeight="1" x14ac:dyDescent="0.25">
      <c r="C375" t="s">
        <v>5</v>
      </c>
      <c r="D375" t="s">
        <v>53</v>
      </c>
      <c r="E375" t="s">
        <v>35</v>
      </c>
      <c r="F375" t="s">
        <v>20</v>
      </c>
      <c r="G375" s="132" t="s">
        <v>100</v>
      </c>
      <c r="H375" t="s">
        <v>46</v>
      </c>
      <c r="I375" t="s">
        <v>46</v>
      </c>
      <c r="J375" s="132">
        <v>337.59704195699999</v>
      </c>
      <c r="K375" s="132">
        <v>697.72331017199997</v>
      </c>
      <c r="L375" s="132">
        <v>1035.320352129</v>
      </c>
      <c r="M375" t="s">
        <v>80</v>
      </c>
      <c r="N375" s="132">
        <v>46194464.874371797</v>
      </c>
      <c r="O375" t="s">
        <v>99</v>
      </c>
    </row>
    <row r="376" spans="3:15" ht="14.1" customHeight="1" x14ac:dyDescent="0.25">
      <c r="C376" t="s">
        <v>9</v>
      </c>
      <c r="D376" t="s">
        <v>53</v>
      </c>
      <c r="E376" t="s">
        <v>33</v>
      </c>
      <c r="F376" t="s">
        <v>18</v>
      </c>
      <c r="G376" s="132">
        <v>10292.0684711986</v>
      </c>
      <c r="H376" t="s">
        <v>42</v>
      </c>
      <c r="I376" t="s">
        <v>42</v>
      </c>
      <c r="J376" s="132">
        <v>41.375802599402597</v>
      </c>
      <c r="K376" s="132">
        <v>73.895271562197294</v>
      </c>
      <c r="L376" s="132">
        <v>115.2710741616</v>
      </c>
      <c r="M376" t="s">
        <v>80</v>
      </c>
      <c r="N376" s="132">
        <v>42679147.743677102</v>
      </c>
      <c r="O376" t="s">
        <v>99</v>
      </c>
    </row>
    <row r="377" spans="3:15" ht="14.1" customHeight="1" x14ac:dyDescent="0.25">
      <c r="C377" t="s">
        <v>5</v>
      </c>
      <c r="D377" t="s">
        <v>53</v>
      </c>
      <c r="E377" t="s">
        <v>33</v>
      </c>
      <c r="F377" t="s">
        <v>18</v>
      </c>
      <c r="G377" s="132" t="s">
        <v>100</v>
      </c>
      <c r="H377" t="s">
        <v>46</v>
      </c>
      <c r="I377" t="s">
        <v>46</v>
      </c>
      <c r="J377" s="132">
        <v>27.578936135399999</v>
      </c>
      <c r="K377" s="132">
        <v>56.998327058400001</v>
      </c>
      <c r="L377" s="132">
        <v>84.577263193799993</v>
      </c>
      <c r="M377" t="s">
        <v>80</v>
      </c>
      <c r="N377" s="132">
        <v>5079723.91</v>
      </c>
      <c r="O377" t="s">
        <v>99</v>
      </c>
    </row>
    <row r="378" spans="3:15" ht="14.1" customHeight="1" x14ac:dyDescent="0.25">
      <c r="C378" t="s">
        <v>9</v>
      </c>
      <c r="D378" t="s">
        <v>63</v>
      </c>
      <c r="E378" t="s">
        <v>100</v>
      </c>
      <c r="F378" t="s">
        <v>20</v>
      </c>
      <c r="G378" s="132" t="s">
        <v>100</v>
      </c>
      <c r="H378" t="s">
        <v>50</v>
      </c>
      <c r="I378" t="s">
        <v>50</v>
      </c>
      <c r="J378" s="132" t="s">
        <v>100</v>
      </c>
      <c r="K378" s="132" t="s">
        <v>100</v>
      </c>
      <c r="L378" s="132" t="s">
        <v>100</v>
      </c>
      <c r="M378" t="s">
        <v>80</v>
      </c>
      <c r="N378" s="132">
        <v>10083.1895002523</v>
      </c>
      <c r="O378" t="s">
        <v>99</v>
      </c>
    </row>
    <row r="379" spans="3:15" ht="14.1" customHeight="1" x14ac:dyDescent="0.25">
      <c r="C379" t="s">
        <v>9</v>
      </c>
      <c r="D379" t="s">
        <v>55</v>
      </c>
      <c r="E379" t="s">
        <v>31</v>
      </c>
      <c r="F379" t="s">
        <v>20</v>
      </c>
      <c r="G379" s="132" t="s">
        <v>100</v>
      </c>
      <c r="H379" t="s">
        <v>46</v>
      </c>
      <c r="I379" t="s">
        <v>46</v>
      </c>
      <c r="J379" s="132">
        <v>309.70538734169997</v>
      </c>
      <c r="K379" s="132">
        <v>1663.1331521886</v>
      </c>
      <c r="L379" s="132">
        <v>1972.8385395303001</v>
      </c>
      <c r="M379" t="s">
        <v>80</v>
      </c>
      <c r="N379" s="132">
        <v>52209056.488075703</v>
      </c>
      <c r="O379" t="s">
        <v>99</v>
      </c>
    </row>
    <row r="380" spans="3:15" ht="14.1" customHeight="1" x14ac:dyDescent="0.25">
      <c r="C380" t="s">
        <v>13</v>
      </c>
      <c r="D380" t="s">
        <v>57</v>
      </c>
      <c r="E380" t="s">
        <v>31</v>
      </c>
      <c r="F380" t="s">
        <v>18</v>
      </c>
      <c r="G380" s="132">
        <v>121.27469054387799</v>
      </c>
      <c r="H380" t="s">
        <v>42</v>
      </c>
      <c r="I380" t="s">
        <v>42</v>
      </c>
      <c r="J380" s="132">
        <v>0.83307217151353796</v>
      </c>
      <c r="K380" s="132">
        <v>2.3443200428864501</v>
      </c>
      <c r="L380" s="132">
        <v>3.17739221439999</v>
      </c>
      <c r="M380" t="s">
        <v>80</v>
      </c>
      <c r="N380" s="132">
        <v>278267.86</v>
      </c>
      <c r="O380" t="s">
        <v>99</v>
      </c>
    </row>
    <row r="381" spans="3:15" ht="14.1" customHeight="1" x14ac:dyDescent="0.25">
      <c r="C381" t="s">
        <v>15</v>
      </c>
      <c r="D381" t="s">
        <v>59</v>
      </c>
      <c r="E381" t="s">
        <v>39</v>
      </c>
      <c r="F381" t="s">
        <v>20</v>
      </c>
      <c r="G381" s="132">
        <v>998.88610389610301</v>
      </c>
      <c r="H381" t="s">
        <v>44</v>
      </c>
      <c r="I381" t="s">
        <v>44</v>
      </c>
      <c r="J381" s="132">
        <v>11.3141190622077</v>
      </c>
      <c r="K381" s="132">
        <v>28.305891104059601</v>
      </c>
      <c r="L381" s="132">
        <v>39.620010166267399</v>
      </c>
      <c r="M381" t="s">
        <v>80</v>
      </c>
      <c r="N381" s="132">
        <v>1538284.6</v>
      </c>
      <c r="O381" t="s">
        <v>99</v>
      </c>
    </row>
    <row r="382" spans="3:15" ht="14.1" customHeight="1" x14ac:dyDescent="0.25">
      <c r="C382" t="s">
        <v>5</v>
      </c>
      <c r="D382" t="s">
        <v>55</v>
      </c>
      <c r="E382" t="s">
        <v>27</v>
      </c>
      <c r="F382" t="s">
        <v>20</v>
      </c>
      <c r="G382" s="132">
        <v>1568.69853346492</v>
      </c>
      <c r="H382" t="s">
        <v>44</v>
      </c>
      <c r="I382" t="s">
        <v>44</v>
      </c>
      <c r="J382" s="132">
        <v>22.391020354509902</v>
      </c>
      <c r="K382" s="132">
        <v>56.018306010283901</v>
      </c>
      <c r="L382" s="132">
        <v>78.409326364793799</v>
      </c>
      <c r="M382" t="s">
        <v>80</v>
      </c>
      <c r="N382" s="132">
        <v>630927.61222894501</v>
      </c>
      <c r="O382" t="s">
        <v>99</v>
      </c>
    </row>
    <row r="383" spans="3:15" ht="14.1" customHeight="1" x14ac:dyDescent="0.25">
      <c r="C383" t="s">
        <v>9</v>
      </c>
      <c r="D383" t="s">
        <v>59</v>
      </c>
      <c r="E383" t="s">
        <v>23</v>
      </c>
      <c r="F383" t="s">
        <v>20</v>
      </c>
      <c r="G383" s="132" t="s">
        <v>100</v>
      </c>
      <c r="H383" t="s">
        <v>46</v>
      </c>
      <c r="I383" t="s">
        <v>46</v>
      </c>
      <c r="J383" s="132">
        <v>3.2579601712000001</v>
      </c>
      <c r="K383" s="132">
        <v>17.495406249599998</v>
      </c>
      <c r="L383" s="132">
        <v>20.753366420799999</v>
      </c>
      <c r="M383" t="s">
        <v>80</v>
      </c>
      <c r="N383" s="132">
        <v>59722.25</v>
      </c>
      <c r="O383" t="s">
        <v>99</v>
      </c>
    </row>
    <row r="384" spans="3:15" ht="14.1" customHeight="1" x14ac:dyDescent="0.25">
      <c r="C384" t="s">
        <v>13</v>
      </c>
      <c r="D384" t="s">
        <v>71</v>
      </c>
      <c r="E384" t="s">
        <v>31</v>
      </c>
      <c r="F384" t="s">
        <v>20</v>
      </c>
      <c r="G384" s="132">
        <v>514.73719888268101</v>
      </c>
      <c r="H384" t="s">
        <v>44</v>
      </c>
      <c r="I384" t="s">
        <v>44</v>
      </c>
      <c r="J384" s="132">
        <v>5.5837001885220001</v>
      </c>
      <c r="K384" s="132">
        <v>29.984753631821999</v>
      </c>
      <c r="L384" s="132">
        <v>35.568453820343997</v>
      </c>
      <c r="M384" t="s">
        <v>80</v>
      </c>
      <c r="N384" s="132">
        <v>801199.64</v>
      </c>
      <c r="O384" t="s">
        <v>99</v>
      </c>
    </row>
    <row r="385" spans="3:15" ht="14.1" customHeight="1" x14ac:dyDescent="0.25">
      <c r="C385" t="s">
        <v>13</v>
      </c>
      <c r="D385" t="s">
        <v>53</v>
      </c>
      <c r="E385" t="s">
        <v>25</v>
      </c>
      <c r="F385" t="s">
        <v>20</v>
      </c>
      <c r="G385" s="132">
        <v>1570.74861840939</v>
      </c>
      <c r="H385" t="s">
        <v>44</v>
      </c>
      <c r="I385" t="s">
        <v>44</v>
      </c>
      <c r="J385" s="132">
        <v>7.6966615642000002</v>
      </c>
      <c r="K385" s="132">
        <v>15.8645473058</v>
      </c>
      <c r="L385" s="132">
        <v>23.561208870000002</v>
      </c>
      <c r="M385" t="s">
        <v>80</v>
      </c>
      <c r="N385" s="132">
        <v>3438166.3180281599</v>
      </c>
      <c r="O385" t="s">
        <v>99</v>
      </c>
    </row>
    <row r="386" spans="3:15" ht="14.1" customHeight="1" x14ac:dyDescent="0.25">
      <c r="C386" t="s">
        <v>9</v>
      </c>
      <c r="D386" t="s">
        <v>55</v>
      </c>
      <c r="E386" t="s">
        <v>37</v>
      </c>
      <c r="F386" t="s">
        <v>20</v>
      </c>
      <c r="G386" s="132">
        <v>24313.947357084598</v>
      </c>
      <c r="H386" t="s">
        <v>44</v>
      </c>
      <c r="I386" t="s">
        <v>44</v>
      </c>
      <c r="J386" s="132">
        <v>347.048842697498</v>
      </c>
      <c r="K386" s="132">
        <v>868.25378937354105</v>
      </c>
      <c r="L386" s="132">
        <v>1215.3026320710401</v>
      </c>
      <c r="M386" t="s">
        <v>80</v>
      </c>
      <c r="N386" s="132">
        <v>5559202.09426664</v>
      </c>
      <c r="O386" t="s">
        <v>99</v>
      </c>
    </row>
    <row r="387" spans="3:15" ht="14.1" customHeight="1" x14ac:dyDescent="0.25">
      <c r="C387" t="s">
        <v>5</v>
      </c>
      <c r="D387" t="s">
        <v>53</v>
      </c>
      <c r="E387" t="s">
        <v>33</v>
      </c>
      <c r="F387" t="s">
        <v>20</v>
      </c>
      <c r="G387" s="132">
        <v>7735588.3420594297</v>
      </c>
      <c r="H387" t="s">
        <v>44</v>
      </c>
      <c r="I387" t="s">
        <v>44</v>
      </c>
      <c r="J387" s="132">
        <v>37904.314140618801</v>
      </c>
      <c r="K387" s="132">
        <v>78129.300575561196</v>
      </c>
      <c r="L387" s="132">
        <v>116033.61471618</v>
      </c>
      <c r="M387" t="s">
        <v>80</v>
      </c>
      <c r="N387" s="132">
        <v>3066675919.1471701</v>
      </c>
      <c r="O387" t="s">
        <v>99</v>
      </c>
    </row>
    <row r="388" spans="3:15" ht="14.1" customHeight="1" x14ac:dyDescent="0.25">
      <c r="C388" t="s">
        <v>13</v>
      </c>
      <c r="D388" t="s">
        <v>53</v>
      </c>
      <c r="E388" t="s">
        <v>37</v>
      </c>
      <c r="F388" t="s">
        <v>20</v>
      </c>
      <c r="G388" s="132" t="s">
        <v>100</v>
      </c>
      <c r="H388" t="s">
        <v>46</v>
      </c>
      <c r="I388" t="s">
        <v>46</v>
      </c>
      <c r="J388" s="132">
        <v>4.6168412946000004</v>
      </c>
      <c r="K388" s="132">
        <v>9.5417832215999994</v>
      </c>
      <c r="L388" s="132">
        <v>14.1586245162</v>
      </c>
      <c r="M388" t="s">
        <v>80</v>
      </c>
      <c r="N388" s="132">
        <v>1384813.7088889901</v>
      </c>
      <c r="O388" t="s">
        <v>99</v>
      </c>
    </row>
    <row r="389" spans="3:15" ht="14.1" customHeight="1" x14ac:dyDescent="0.25">
      <c r="C389" t="s">
        <v>5</v>
      </c>
      <c r="D389" t="s">
        <v>53</v>
      </c>
      <c r="E389" t="s">
        <v>37</v>
      </c>
      <c r="F389" t="s">
        <v>20</v>
      </c>
      <c r="G389" s="132" t="s">
        <v>100</v>
      </c>
      <c r="H389" t="s">
        <v>46</v>
      </c>
      <c r="I389" t="s">
        <v>46</v>
      </c>
      <c r="J389" s="132">
        <v>195.47287014299999</v>
      </c>
      <c r="K389" s="132">
        <v>403.990441428</v>
      </c>
      <c r="L389" s="132">
        <v>599.46331157099996</v>
      </c>
      <c r="M389" t="s">
        <v>80</v>
      </c>
      <c r="N389" s="132">
        <v>26621319.0704493</v>
      </c>
      <c r="O389" t="s">
        <v>99</v>
      </c>
    </row>
    <row r="390" spans="3:15" ht="14.1" customHeight="1" x14ac:dyDescent="0.25">
      <c r="C390" t="s">
        <v>9</v>
      </c>
      <c r="D390" t="s">
        <v>59</v>
      </c>
      <c r="E390" t="s">
        <v>31</v>
      </c>
      <c r="F390" t="s">
        <v>18</v>
      </c>
      <c r="G390" s="132">
        <v>873.11430666959495</v>
      </c>
      <c r="H390" t="s">
        <v>42</v>
      </c>
      <c r="I390" t="s">
        <v>42</v>
      </c>
      <c r="J390" s="132">
        <v>6.1350340745886802</v>
      </c>
      <c r="K390" s="132">
        <v>17.264390573411301</v>
      </c>
      <c r="L390" s="132">
        <v>23.399424647999901</v>
      </c>
      <c r="M390" t="s">
        <v>80</v>
      </c>
      <c r="N390" s="132">
        <v>1601146.5548072399</v>
      </c>
      <c r="O390" t="s">
        <v>99</v>
      </c>
    </row>
    <row r="391" spans="3:15" ht="14.1" customHeight="1" x14ac:dyDescent="0.25">
      <c r="C391" t="s">
        <v>13</v>
      </c>
      <c r="D391" t="s">
        <v>55</v>
      </c>
      <c r="E391" t="s">
        <v>27</v>
      </c>
      <c r="F391" t="s">
        <v>18</v>
      </c>
      <c r="G391" s="132" t="s">
        <v>100</v>
      </c>
      <c r="H391" t="s">
        <v>46</v>
      </c>
      <c r="I391" t="s">
        <v>46</v>
      </c>
      <c r="J391" s="132">
        <v>6.51212789605</v>
      </c>
      <c r="K391" s="132">
        <v>34.970446875900002</v>
      </c>
      <c r="L391" s="132">
        <v>41.482574771949999</v>
      </c>
      <c r="M391" t="s">
        <v>80</v>
      </c>
      <c r="N391" s="132">
        <v>375183.95030162402</v>
      </c>
      <c r="O391" t="s">
        <v>99</v>
      </c>
    </row>
    <row r="392" spans="3:15" ht="14.1" customHeight="1" x14ac:dyDescent="0.25">
      <c r="C392" t="s">
        <v>9</v>
      </c>
      <c r="D392" t="s">
        <v>67</v>
      </c>
      <c r="E392" t="s">
        <v>35</v>
      </c>
      <c r="F392" t="s">
        <v>20</v>
      </c>
      <c r="G392" s="132" t="s">
        <v>100</v>
      </c>
      <c r="H392" t="s">
        <v>46</v>
      </c>
      <c r="I392" t="s">
        <v>46</v>
      </c>
      <c r="J392" s="132">
        <v>43.9595417954</v>
      </c>
      <c r="K392" s="132">
        <v>236.06490007319999</v>
      </c>
      <c r="L392" s="132">
        <v>280.02444186859998</v>
      </c>
      <c r="M392" t="s">
        <v>80</v>
      </c>
      <c r="N392" s="132">
        <v>1710440.7891404601</v>
      </c>
      <c r="O392" t="s">
        <v>99</v>
      </c>
    </row>
    <row r="393" spans="3:15" ht="14.1" customHeight="1" x14ac:dyDescent="0.25">
      <c r="C393" t="s">
        <v>13</v>
      </c>
      <c r="D393" t="s">
        <v>53</v>
      </c>
      <c r="E393" t="s">
        <v>29</v>
      </c>
      <c r="F393" t="s">
        <v>18</v>
      </c>
      <c r="G393" s="132">
        <v>890.29787649353705</v>
      </c>
      <c r="H393" t="s">
        <v>42</v>
      </c>
      <c r="I393" t="s">
        <v>42</v>
      </c>
      <c r="J393" s="132">
        <v>1.7895712993392301</v>
      </c>
      <c r="K393" s="132">
        <v>3.1960916486607598</v>
      </c>
      <c r="L393" s="132">
        <v>4.9856629479999999</v>
      </c>
      <c r="M393" t="s">
        <v>80</v>
      </c>
      <c r="N393" s="132">
        <v>2386608.0499999998</v>
      </c>
      <c r="O393" t="s">
        <v>99</v>
      </c>
    </row>
    <row r="394" spans="3:15" ht="14.1" customHeight="1" x14ac:dyDescent="0.25">
      <c r="C394" t="s">
        <v>5</v>
      </c>
      <c r="D394" t="s">
        <v>59</v>
      </c>
      <c r="E394" t="s">
        <v>39</v>
      </c>
      <c r="F394" t="s">
        <v>20</v>
      </c>
      <c r="G394" s="132">
        <v>150.278222669461</v>
      </c>
      <c r="H394" t="s">
        <v>44</v>
      </c>
      <c r="I394" t="s">
        <v>44</v>
      </c>
      <c r="J394" s="132">
        <v>1.7021616775463499</v>
      </c>
      <c r="K394" s="132">
        <v>4.2585023916770304</v>
      </c>
      <c r="L394" s="132">
        <v>5.9606640692233901</v>
      </c>
      <c r="M394" t="s">
        <v>80</v>
      </c>
      <c r="N394" s="132">
        <v>51024.738878124299</v>
      </c>
      <c r="O394" t="s">
        <v>99</v>
      </c>
    </row>
    <row r="395" spans="3:15" ht="14.1" customHeight="1" x14ac:dyDescent="0.25">
      <c r="C395" t="s">
        <v>13</v>
      </c>
      <c r="D395" t="s">
        <v>57</v>
      </c>
      <c r="E395" t="s">
        <v>33</v>
      </c>
      <c r="F395" t="s">
        <v>20</v>
      </c>
      <c r="G395" s="132" t="s">
        <v>100</v>
      </c>
      <c r="H395" t="s">
        <v>46</v>
      </c>
      <c r="I395" t="s">
        <v>46</v>
      </c>
      <c r="J395" s="132">
        <v>20.24497326705</v>
      </c>
      <c r="K395" s="132">
        <v>108.7165014939</v>
      </c>
      <c r="L395" s="132">
        <v>128.96147476095001</v>
      </c>
      <c r="M395" t="s">
        <v>80</v>
      </c>
      <c r="N395" s="132">
        <v>3832743.15111581</v>
      </c>
      <c r="O395" t="s">
        <v>99</v>
      </c>
    </row>
    <row r="396" spans="3:15" ht="14.1" customHeight="1" x14ac:dyDescent="0.25">
      <c r="C396" t="s">
        <v>15</v>
      </c>
      <c r="D396" t="s">
        <v>55</v>
      </c>
      <c r="E396" t="s">
        <v>27</v>
      </c>
      <c r="F396" t="s">
        <v>20</v>
      </c>
      <c r="G396" s="132">
        <v>1649.72122385691</v>
      </c>
      <c r="H396" t="s">
        <v>44</v>
      </c>
      <c r="I396" t="s">
        <v>44</v>
      </c>
      <c r="J396" s="132">
        <v>23.547491243694299</v>
      </c>
      <c r="K396" s="132">
        <v>58.911588189328</v>
      </c>
      <c r="L396" s="132">
        <v>82.459079433022396</v>
      </c>
      <c r="M396" t="s">
        <v>80</v>
      </c>
      <c r="N396" s="132">
        <v>13326142.3558405</v>
      </c>
      <c r="O396" t="s">
        <v>99</v>
      </c>
    </row>
    <row r="397" spans="3:15" ht="14.1" customHeight="1" x14ac:dyDescent="0.25">
      <c r="C397" t="s">
        <v>13</v>
      </c>
      <c r="D397" t="s">
        <v>55</v>
      </c>
      <c r="E397" t="s">
        <v>25</v>
      </c>
      <c r="F397" t="s">
        <v>18</v>
      </c>
      <c r="G397" s="132">
        <v>318.38106445634901</v>
      </c>
      <c r="H397" t="s">
        <v>42</v>
      </c>
      <c r="I397" t="s">
        <v>42</v>
      </c>
      <c r="J397" s="132">
        <v>0.634413068058851</v>
      </c>
      <c r="K397" s="132">
        <v>1.7852802215411401</v>
      </c>
      <c r="L397" s="132">
        <v>2.4196932896000001</v>
      </c>
      <c r="M397" t="s">
        <v>80</v>
      </c>
      <c r="N397" s="132">
        <v>626583.77208134905</v>
      </c>
      <c r="O397" t="s">
        <v>99</v>
      </c>
    </row>
    <row r="398" spans="3:15" ht="14.1" customHeight="1" x14ac:dyDescent="0.25">
      <c r="C398" t="s">
        <v>13</v>
      </c>
      <c r="D398" t="s">
        <v>53</v>
      </c>
      <c r="E398" t="s">
        <v>23</v>
      </c>
      <c r="F398" t="s">
        <v>20</v>
      </c>
      <c r="G398" s="132">
        <v>9782.2493483898197</v>
      </c>
      <c r="H398" t="s">
        <v>44</v>
      </c>
      <c r="I398" t="s">
        <v>44</v>
      </c>
      <c r="J398" s="132">
        <v>47.932525317600003</v>
      </c>
      <c r="K398" s="132">
        <v>98.799695042400003</v>
      </c>
      <c r="L398" s="132">
        <v>146.73222036000001</v>
      </c>
      <c r="M398" t="s">
        <v>80</v>
      </c>
      <c r="N398" s="132">
        <v>643142.03158601304</v>
      </c>
      <c r="O398" t="s">
        <v>99</v>
      </c>
    </row>
    <row r="399" spans="3:15" ht="14.1" customHeight="1" x14ac:dyDescent="0.25">
      <c r="C399" t="s">
        <v>9</v>
      </c>
      <c r="D399" t="s">
        <v>55</v>
      </c>
      <c r="E399" t="s">
        <v>31</v>
      </c>
      <c r="F399" t="s">
        <v>20</v>
      </c>
      <c r="G399" s="132">
        <v>821893.79176501895</v>
      </c>
      <c r="H399" t="s">
        <v>44</v>
      </c>
      <c r="I399" t="s">
        <v>44</v>
      </c>
      <c r="J399" s="132">
        <v>11731.4194696415</v>
      </c>
      <c r="K399" s="132">
        <v>29349.9016739992</v>
      </c>
      <c r="L399" s="132">
        <v>41081.321143640802</v>
      </c>
      <c r="M399" t="s">
        <v>80</v>
      </c>
      <c r="N399" s="132">
        <v>337769104.51628602</v>
      </c>
      <c r="O399" t="s">
        <v>99</v>
      </c>
    </row>
    <row r="400" spans="3:15" ht="14.1" customHeight="1" x14ac:dyDescent="0.25">
      <c r="C400" t="s">
        <v>5</v>
      </c>
      <c r="D400" t="s">
        <v>53</v>
      </c>
      <c r="E400" t="s">
        <v>39</v>
      </c>
      <c r="F400" t="s">
        <v>18</v>
      </c>
      <c r="G400" s="132">
        <v>2452.1079491432702</v>
      </c>
      <c r="H400" t="s">
        <v>44</v>
      </c>
      <c r="I400" t="s">
        <v>44</v>
      </c>
      <c r="J400" s="132">
        <v>12.015319155</v>
      </c>
      <c r="K400" s="132">
        <v>24.766270094999999</v>
      </c>
      <c r="L400" s="132">
        <v>36.781589250000003</v>
      </c>
      <c r="M400" t="s">
        <v>80</v>
      </c>
      <c r="N400" s="132">
        <v>2266359.6800000002</v>
      </c>
      <c r="O400" t="s">
        <v>99</v>
      </c>
    </row>
    <row r="401" spans="3:15" ht="14.1" customHeight="1" x14ac:dyDescent="0.25">
      <c r="C401" t="s">
        <v>5</v>
      </c>
      <c r="D401" t="s">
        <v>53</v>
      </c>
      <c r="E401" t="s">
        <v>31</v>
      </c>
      <c r="F401" t="s">
        <v>20</v>
      </c>
      <c r="G401" s="132">
        <v>3823998.5458893902</v>
      </c>
      <c r="H401" t="s">
        <v>44</v>
      </c>
      <c r="I401" t="s">
        <v>44</v>
      </c>
      <c r="J401" s="132">
        <v>18737.569773281801</v>
      </c>
      <c r="K401" s="132">
        <v>38622.337695948198</v>
      </c>
      <c r="L401" s="132">
        <v>57359.907469229998</v>
      </c>
      <c r="M401" t="s">
        <v>80</v>
      </c>
      <c r="N401" s="132">
        <v>3279148850.52771</v>
      </c>
      <c r="O401" t="s">
        <v>99</v>
      </c>
    </row>
    <row r="402" spans="3:15" ht="14.1" customHeight="1" x14ac:dyDescent="0.25">
      <c r="C402" t="s">
        <v>5</v>
      </c>
      <c r="D402" t="s">
        <v>53</v>
      </c>
      <c r="E402" t="s">
        <v>31</v>
      </c>
      <c r="F402" t="s">
        <v>20</v>
      </c>
      <c r="G402" s="132" t="s">
        <v>100</v>
      </c>
      <c r="H402" t="s">
        <v>46</v>
      </c>
      <c r="I402" t="s">
        <v>46</v>
      </c>
      <c r="J402" s="132">
        <v>852.98657198039996</v>
      </c>
      <c r="K402" s="132">
        <v>1762.8964136784</v>
      </c>
      <c r="L402" s="132">
        <v>2615.8829856588</v>
      </c>
      <c r="M402" t="s">
        <v>80</v>
      </c>
      <c r="N402" s="132">
        <v>129919444.73727199</v>
      </c>
      <c r="O402" t="s">
        <v>99</v>
      </c>
    </row>
    <row r="403" spans="3:15" ht="14.1" customHeight="1" x14ac:dyDescent="0.25">
      <c r="C403" t="s">
        <v>9</v>
      </c>
      <c r="D403" t="s">
        <v>57</v>
      </c>
      <c r="E403" t="s">
        <v>37</v>
      </c>
      <c r="F403" t="s">
        <v>20</v>
      </c>
      <c r="G403" s="132">
        <v>56.260124466137803</v>
      </c>
      <c r="H403" t="s">
        <v>44</v>
      </c>
      <c r="I403" t="s">
        <v>44</v>
      </c>
      <c r="J403" s="132">
        <v>0.68749673517607202</v>
      </c>
      <c r="K403" s="132">
        <v>1.7199931884483</v>
      </c>
      <c r="L403" s="132">
        <v>2.4074899236243699</v>
      </c>
      <c r="M403" t="s">
        <v>80</v>
      </c>
      <c r="N403" s="132">
        <v>97063.52</v>
      </c>
      <c r="O403" t="s">
        <v>99</v>
      </c>
    </row>
    <row r="404" spans="3:15" ht="14.1" customHeight="1" x14ac:dyDescent="0.25">
      <c r="C404" t="s">
        <v>13</v>
      </c>
      <c r="D404" t="s">
        <v>59</v>
      </c>
      <c r="E404" t="s">
        <v>29</v>
      </c>
      <c r="F404" t="s">
        <v>18</v>
      </c>
      <c r="G404" s="132" t="s">
        <v>100</v>
      </c>
      <c r="H404" t="s">
        <v>46</v>
      </c>
      <c r="I404" t="s">
        <v>46</v>
      </c>
      <c r="J404" s="132">
        <v>21.686107244199999</v>
      </c>
      <c r="K404" s="132">
        <v>116.4554617836</v>
      </c>
      <c r="L404" s="132">
        <v>138.14156902779999</v>
      </c>
      <c r="M404" t="s">
        <v>80</v>
      </c>
      <c r="N404" s="132">
        <v>2718136.89</v>
      </c>
      <c r="O404" t="s">
        <v>99</v>
      </c>
    </row>
    <row r="405" spans="3:15" ht="14.1" customHeight="1" x14ac:dyDescent="0.25">
      <c r="C405" t="s">
        <v>5</v>
      </c>
      <c r="D405" t="s">
        <v>55</v>
      </c>
      <c r="E405" t="s">
        <v>37</v>
      </c>
      <c r="F405" t="s">
        <v>20</v>
      </c>
      <c r="G405" s="132">
        <v>2466.4110245899601</v>
      </c>
      <c r="H405" t="s">
        <v>44</v>
      </c>
      <c r="I405" t="s">
        <v>44</v>
      </c>
      <c r="J405" s="132">
        <v>35.204688223064302</v>
      </c>
      <c r="K405" s="132">
        <v>88.075798541223705</v>
      </c>
      <c r="L405" s="132">
        <v>123.280486764288</v>
      </c>
      <c r="M405" t="s">
        <v>80</v>
      </c>
      <c r="N405" s="132">
        <v>596674.84068651497</v>
      </c>
      <c r="O405" t="s">
        <v>99</v>
      </c>
    </row>
    <row r="406" spans="3:15" ht="14.1" customHeight="1" x14ac:dyDescent="0.25">
      <c r="C406" t="s">
        <v>9</v>
      </c>
      <c r="D406" t="s">
        <v>53</v>
      </c>
      <c r="E406" t="s">
        <v>31</v>
      </c>
      <c r="F406" t="s">
        <v>20</v>
      </c>
      <c r="G406" s="132" t="s">
        <v>100</v>
      </c>
      <c r="H406" t="s">
        <v>46</v>
      </c>
      <c r="I406" t="s">
        <v>46</v>
      </c>
      <c r="J406" s="132">
        <v>20.1861429378</v>
      </c>
      <c r="K406" s="132">
        <v>41.719389448800001</v>
      </c>
      <c r="L406" s="132">
        <v>61.905532386600001</v>
      </c>
      <c r="M406" t="s">
        <v>80</v>
      </c>
      <c r="N406" s="132">
        <v>12388960.348752899</v>
      </c>
      <c r="O406" t="s">
        <v>99</v>
      </c>
    </row>
    <row r="407" spans="3:15" ht="14.1" customHeight="1" x14ac:dyDescent="0.25">
      <c r="C407" t="s">
        <v>5</v>
      </c>
      <c r="D407" t="s">
        <v>78</v>
      </c>
      <c r="E407"/>
      <c r="F407" t="s">
        <v>21</v>
      </c>
      <c r="G407" s="132" t="s">
        <v>100</v>
      </c>
      <c r="H407" t="s">
        <v>46</v>
      </c>
      <c r="I407" t="s">
        <v>46</v>
      </c>
      <c r="J407" s="132">
        <v>34.710144828799997</v>
      </c>
      <c r="K407" s="132">
        <v>186.39518375040001</v>
      </c>
      <c r="L407" s="132">
        <v>221.10532857920001</v>
      </c>
      <c r="M407" t="s">
        <v>80</v>
      </c>
      <c r="N407" s="132">
        <v>15703.927586206801</v>
      </c>
      <c r="O407" t="s">
        <v>99</v>
      </c>
    </row>
    <row r="408" spans="3:15" ht="14.1" customHeight="1" x14ac:dyDescent="0.25">
      <c r="C408" t="s">
        <v>13</v>
      </c>
      <c r="D408" t="s">
        <v>71</v>
      </c>
      <c r="E408" t="s">
        <v>33</v>
      </c>
      <c r="F408" t="s">
        <v>20</v>
      </c>
      <c r="G408" s="132">
        <v>562.82291660623605</v>
      </c>
      <c r="H408" t="s">
        <v>44</v>
      </c>
      <c r="I408" t="s">
        <v>44</v>
      </c>
      <c r="J408" s="132">
        <v>6.1053079378500001</v>
      </c>
      <c r="K408" s="132">
        <v>32.785813740350001</v>
      </c>
      <c r="L408" s="132">
        <v>38.891121678200001</v>
      </c>
      <c r="M408" t="s">
        <v>80</v>
      </c>
      <c r="N408" s="132">
        <v>375548.13</v>
      </c>
      <c r="O408" t="s">
        <v>99</v>
      </c>
    </row>
    <row r="409" spans="3:15" ht="14.1" customHeight="1" x14ac:dyDescent="0.25">
      <c r="C409" t="s">
        <v>15</v>
      </c>
      <c r="D409" t="s">
        <v>57</v>
      </c>
      <c r="E409" t="s">
        <v>31</v>
      </c>
      <c r="F409" t="s">
        <v>18</v>
      </c>
      <c r="G409" s="132">
        <v>1964.5183423624501</v>
      </c>
      <c r="H409" t="s">
        <v>42</v>
      </c>
      <c r="I409" t="s">
        <v>42</v>
      </c>
      <c r="J409" s="132">
        <v>13.4948568902386</v>
      </c>
      <c r="K409" s="132">
        <v>37.975417455361203</v>
      </c>
      <c r="L409" s="132">
        <v>51.470274345599897</v>
      </c>
      <c r="M409" t="s">
        <v>80</v>
      </c>
      <c r="N409" s="132">
        <v>3868703.1916729198</v>
      </c>
      <c r="O409" t="s">
        <v>99</v>
      </c>
    </row>
    <row r="410" spans="3:15" ht="14.1" customHeight="1" x14ac:dyDescent="0.25">
      <c r="C410" t="s">
        <v>5</v>
      </c>
      <c r="D410" t="s">
        <v>57</v>
      </c>
      <c r="E410" t="s">
        <v>25</v>
      </c>
      <c r="F410" t="s">
        <v>18</v>
      </c>
      <c r="G410" s="132">
        <v>37.925839999999901</v>
      </c>
      <c r="H410" t="s">
        <v>42</v>
      </c>
      <c r="I410" t="s">
        <v>42</v>
      </c>
      <c r="J410" s="132">
        <v>7.8554973741282494E-2</v>
      </c>
      <c r="K410" s="132">
        <v>0.221058877858717</v>
      </c>
      <c r="L410" s="132">
        <v>0.29961385159999998</v>
      </c>
      <c r="M410" t="s">
        <v>80</v>
      </c>
      <c r="N410" s="132">
        <v>18962.919999999998</v>
      </c>
      <c r="O410" t="s">
        <v>99</v>
      </c>
    </row>
    <row r="411" spans="3:15" ht="14.1" customHeight="1" x14ac:dyDescent="0.25">
      <c r="C411" t="s">
        <v>5</v>
      </c>
      <c r="D411" t="s">
        <v>55</v>
      </c>
      <c r="E411" t="s">
        <v>27</v>
      </c>
      <c r="F411" t="s">
        <v>18</v>
      </c>
      <c r="G411" s="132" t="s">
        <v>100</v>
      </c>
      <c r="H411" t="s">
        <v>46</v>
      </c>
      <c r="I411" t="s">
        <v>46</v>
      </c>
      <c r="J411" s="132">
        <v>1.76809609515</v>
      </c>
      <c r="K411" s="132">
        <v>9.4947629337000006</v>
      </c>
      <c r="L411" s="132">
        <v>11.26285902885</v>
      </c>
      <c r="M411" t="s">
        <v>80</v>
      </c>
      <c r="N411" s="132">
        <v>36462.730000000003</v>
      </c>
      <c r="O411" t="s">
        <v>99</v>
      </c>
    </row>
    <row r="412" spans="3:15" ht="14.1" customHeight="1" x14ac:dyDescent="0.25">
      <c r="C412" t="s">
        <v>13</v>
      </c>
      <c r="D412" t="s">
        <v>67</v>
      </c>
      <c r="E412" t="s">
        <v>25</v>
      </c>
      <c r="F412" t="s">
        <v>20</v>
      </c>
      <c r="G412" s="132" t="s">
        <v>100</v>
      </c>
      <c r="H412" t="s">
        <v>46</v>
      </c>
      <c r="I412" t="s">
        <v>46</v>
      </c>
      <c r="J412" s="132">
        <v>11.097444289749999</v>
      </c>
      <c r="K412" s="132">
        <v>59.593821280500002</v>
      </c>
      <c r="L412" s="132">
        <v>70.691265570249996</v>
      </c>
      <c r="M412" t="s">
        <v>80</v>
      </c>
      <c r="N412" s="132">
        <v>566632.55627654702</v>
      </c>
      <c r="O412" t="s">
        <v>99</v>
      </c>
    </row>
    <row r="413" spans="3:15" ht="14.1" customHeight="1" x14ac:dyDescent="0.25">
      <c r="C413" t="s">
        <v>9</v>
      </c>
      <c r="D413" t="s">
        <v>55</v>
      </c>
      <c r="E413" t="s">
        <v>29</v>
      </c>
      <c r="F413" t="s">
        <v>18</v>
      </c>
      <c r="G413" s="132" t="s">
        <v>100</v>
      </c>
      <c r="H413" t="s">
        <v>46</v>
      </c>
      <c r="I413" t="s">
        <v>46</v>
      </c>
      <c r="J413" s="132">
        <v>4.7281244741500004</v>
      </c>
      <c r="K413" s="132">
        <v>25.3902608157</v>
      </c>
      <c r="L413" s="132">
        <v>30.11838528985</v>
      </c>
      <c r="M413" t="s">
        <v>80</v>
      </c>
      <c r="N413" s="132">
        <v>528083.53</v>
      </c>
      <c r="O413" t="s">
        <v>99</v>
      </c>
    </row>
    <row r="414" spans="3:15" ht="14.1" customHeight="1" x14ac:dyDescent="0.25">
      <c r="C414" t="s">
        <v>9</v>
      </c>
      <c r="D414" t="s">
        <v>57</v>
      </c>
      <c r="E414" t="s">
        <v>31</v>
      </c>
      <c r="F414" t="s">
        <v>20</v>
      </c>
      <c r="G414" s="132">
        <v>7966.23829577366</v>
      </c>
      <c r="H414" t="s">
        <v>44</v>
      </c>
      <c r="I414" t="s">
        <v>44</v>
      </c>
      <c r="J414" s="132">
        <v>97.347095256476806</v>
      </c>
      <c r="K414" s="132">
        <v>243.54492492751399</v>
      </c>
      <c r="L414" s="132">
        <v>340.89202018399101</v>
      </c>
      <c r="M414" t="s">
        <v>80</v>
      </c>
      <c r="N414" s="132">
        <v>17349386.108079199</v>
      </c>
      <c r="O414" t="s">
        <v>99</v>
      </c>
    </row>
    <row r="415" spans="3:15" ht="14.1" customHeight="1" x14ac:dyDescent="0.25">
      <c r="C415" t="s">
        <v>5</v>
      </c>
      <c r="D415" t="s">
        <v>78</v>
      </c>
      <c r="E415" t="s">
        <v>31</v>
      </c>
      <c r="F415" t="s">
        <v>20</v>
      </c>
      <c r="G415" s="132" t="s">
        <v>100</v>
      </c>
      <c r="H415" t="s">
        <v>46</v>
      </c>
      <c r="I415" t="s">
        <v>46</v>
      </c>
      <c r="J415" s="132">
        <v>0.30522865100000002</v>
      </c>
      <c r="K415" s="132">
        <v>1.6390928579999999</v>
      </c>
      <c r="L415" s="132">
        <v>1.9443215089999999</v>
      </c>
      <c r="M415" t="s">
        <v>80</v>
      </c>
      <c r="N415" s="132">
        <v>6558.57</v>
      </c>
      <c r="O415" t="s">
        <v>99</v>
      </c>
    </row>
    <row r="416" spans="3:15" ht="14.1" customHeight="1" x14ac:dyDescent="0.25">
      <c r="C416" t="s">
        <v>13</v>
      </c>
      <c r="D416" t="s">
        <v>53</v>
      </c>
      <c r="E416" t="s">
        <v>37</v>
      </c>
      <c r="F416" t="s">
        <v>18</v>
      </c>
      <c r="G416" s="132" t="s">
        <v>100</v>
      </c>
      <c r="H416" t="s">
        <v>46</v>
      </c>
      <c r="I416" t="s">
        <v>46</v>
      </c>
      <c r="J416" s="132">
        <v>1.9273038600000001</v>
      </c>
      <c r="K416" s="132">
        <v>3.98322456</v>
      </c>
      <c r="L416" s="132">
        <v>5.9105284200000003</v>
      </c>
      <c r="M416" t="s">
        <v>80</v>
      </c>
      <c r="N416" s="132">
        <v>926291.37</v>
      </c>
      <c r="O416" t="s">
        <v>99</v>
      </c>
    </row>
    <row r="417" spans="3:15" ht="14.1" customHeight="1" x14ac:dyDescent="0.25">
      <c r="C417" t="s">
        <v>15</v>
      </c>
      <c r="D417" t="s">
        <v>59</v>
      </c>
      <c r="E417" t="s">
        <v>33</v>
      </c>
      <c r="F417" t="s">
        <v>20</v>
      </c>
      <c r="G417" s="132">
        <v>4894.6900772290501</v>
      </c>
      <c r="H417" t="s">
        <v>44</v>
      </c>
      <c r="I417" t="s">
        <v>44</v>
      </c>
      <c r="J417" s="132">
        <v>55.440909486572302</v>
      </c>
      <c r="K417" s="132">
        <v>138.703184756013</v>
      </c>
      <c r="L417" s="132">
        <v>194.14409424258599</v>
      </c>
      <c r="M417" t="s">
        <v>80</v>
      </c>
      <c r="N417" s="132">
        <v>3058537.24</v>
      </c>
      <c r="O417" t="s">
        <v>99</v>
      </c>
    </row>
    <row r="418" spans="3:15" ht="14.1" customHeight="1" x14ac:dyDescent="0.25">
      <c r="C418" t="s">
        <v>15</v>
      </c>
      <c r="D418" t="s">
        <v>53</v>
      </c>
      <c r="E418" t="s">
        <v>27</v>
      </c>
      <c r="F418" t="s">
        <v>20</v>
      </c>
      <c r="G418" s="132" t="s">
        <v>100</v>
      </c>
      <c r="H418" t="s">
        <v>46</v>
      </c>
      <c r="I418" t="s">
        <v>46</v>
      </c>
      <c r="J418" s="132">
        <v>0.18790011000000001</v>
      </c>
      <c r="K418" s="132">
        <v>0.38833955999999997</v>
      </c>
      <c r="L418" s="132">
        <v>0.57623966999999998</v>
      </c>
      <c r="M418" t="s">
        <v>80</v>
      </c>
      <c r="N418" s="132">
        <v>68709.23</v>
      </c>
      <c r="O418" t="s">
        <v>99</v>
      </c>
    </row>
    <row r="419" spans="3:15" ht="14.1" customHeight="1" x14ac:dyDescent="0.25">
      <c r="C419" t="s">
        <v>15</v>
      </c>
      <c r="D419" t="s">
        <v>63</v>
      </c>
      <c r="E419" t="s">
        <v>100</v>
      </c>
      <c r="F419" t="s">
        <v>20</v>
      </c>
      <c r="G419" s="132" t="s">
        <v>100</v>
      </c>
      <c r="H419" t="s">
        <v>50</v>
      </c>
      <c r="I419" t="s">
        <v>50</v>
      </c>
      <c r="J419" s="132" t="s">
        <v>100</v>
      </c>
      <c r="K419" s="132" t="s">
        <v>100</v>
      </c>
      <c r="L419" s="132" t="s">
        <v>100</v>
      </c>
      <c r="M419" t="s">
        <v>80</v>
      </c>
      <c r="N419" s="132">
        <v>89328.140609225506</v>
      </c>
      <c r="O419" t="s">
        <v>99</v>
      </c>
    </row>
    <row r="420" spans="3:15" ht="14.1" customHeight="1" x14ac:dyDescent="0.25">
      <c r="C420" t="s">
        <v>5</v>
      </c>
      <c r="D420" t="s">
        <v>53</v>
      </c>
      <c r="E420" t="s">
        <v>33</v>
      </c>
      <c r="F420" t="s">
        <v>20</v>
      </c>
      <c r="G420" s="132" t="s">
        <v>100</v>
      </c>
      <c r="H420" t="s">
        <v>46</v>
      </c>
      <c r="I420" t="s">
        <v>46</v>
      </c>
      <c r="J420" s="132">
        <v>1282.3104827826</v>
      </c>
      <c r="K420" s="132">
        <v>2650.1947692695999</v>
      </c>
      <c r="L420" s="132">
        <v>3932.5052520521999</v>
      </c>
      <c r="M420" t="s">
        <v>80</v>
      </c>
      <c r="N420" s="132">
        <v>171814906.783077</v>
      </c>
      <c r="O420" t="s">
        <v>99</v>
      </c>
    </row>
    <row r="421" spans="3:15" ht="14.1" customHeight="1" x14ac:dyDescent="0.25">
      <c r="C421" t="s">
        <v>5</v>
      </c>
      <c r="D421" t="s">
        <v>53</v>
      </c>
      <c r="E421" t="s">
        <v>35</v>
      </c>
      <c r="F421" t="s">
        <v>20</v>
      </c>
      <c r="G421" s="132">
        <v>1864015.6894092001</v>
      </c>
      <c r="H421" t="s">
        <v>44</v>
      </c>
      <c r="I421" t="s">
        <v>44</v>
      </c>
      <c r="J421" s="132">
        <v>9133.6662049731003</v>
      </c>
      <c r="K421" s="132">
        <v>18826.536463311899</v>
      </c>
      <c r="L421" s="132">
        <v>27960.202668285001</v>
      </c>
      <c r="M421" t="s">
        <v>80</v>
      </c>
      <c r="N421" s="132">
        <v>1381475054.5120599</v>
      </c>
      <c r="O421" t="s">
        <v>99</v>
      </c>
    </row>
    <row r="422" spans="3:15" ht="14.1" customHeight="1" x14ac:dyDescent="0.25">
      <c r="C422" t="s">
        <v>9</v>
      </c>
      <c r="D422" t="s">
        <v>61</v>
      </c>
      <c r="E422" t="s">
        <v>31</v>
      </c>
      <c r="F422" t="s">
        <v>20</v>
      </c>
      <c r="G422" s="132">
        <v>21826.132950574101</v>
      </c>
      <c r="H422" t="s">
        <v>44</v>
      </c>
      <c r="I422" t="s">
        <v>44</v>
      </c>
      <c r="J422" s="132">
        <v>236.76299174981199</v>
      </c>
      <c r="K422" s="132">
        <v>1271.4292918779299</v>
      </c>
      <c r="L422" s="132">
        <v>1508.1922836277499</v>
      </c>
      <c r="M422" t="s">
        <v>80</v>
      </c>
      <c r="N422" s="132">
        <v>5934074.67568246</v>
      </c>
      <c r="O422" t="s">
        <v>99</v>
      </c>
    </row>
    <row r="423" spans="3:15" ht="14.1" customHeight="1" x14ac:dyDescent="0.25">
      <c r="C423" t="s">
        <v>15</v>
      </c>
      <c r="D423" t="s">
        <v>55</v>
      </c>
      <c r="E423" t="s">
        <v>37</v>
      </c>
      <c r="F423" t="s">
        <v>20</v>
      </c>
      <c r="G423" s="132">
        <v>5308.7514149518001</v>
      </c>
      <c r="H423" t="s">
        <v>44</v>
      </c>
      <c r="I423" t="s">
        <v>44</v>
      </c>
      <c r="J423" s="132">
        <v>75.775189425069897</v>
      </c>
      <c r="K423" s="132">
        <v>189.575896140249</v>
      </c>
      <c r="L423" s="132">
        <v>265.35108556531901</v>
      </c>
      <c r="M423" t="s">
        <v>80</v>
      </c>
      <c r="N423" s="132">
        <v>5383863.3200000003</v>
      </c>
      <c r="O423" t="s">
        <v>99</v>
      </c>
    </row>
    <row r="424" spans="3:15" ht="14.1" customHeight="1" x14ac:dyDescent="0.25">
      <c r="C424" t="s">
        <v>5</v>
      </c>
      <c r="D424" t="s">
        <v>67</v>
      </c>
      <c r="E424" t="s">
        <v>31</v>
      </c>
      <c r="F424" t="s">
        <v>20</v>
      </c>
      <c r="G424" s="132">
        <v>49173.744730860097</v>
      </c>
      <c r="H424" t="s">
        <v>44</v>
      </c>
      <c r="I424" t="s">
        <v>44</v>
      </c>
      <c r="J424" s="132">
        <v>533.42183781381902</v>
      </c>
      <c r="K424" s="132">
        <v>2864.5023637837498</v>
      </c>
      <c r="L424" s="132">
        <v>3397.9242015975701</v>
      </c>
      <c r="M424" t="s">
        <v>80</v>
      </c>
      <c r="N424" s="132">
        <v>263489.45963558299</v>
      </c>
      <c r="O424" t="s">
        <v>99</v>
      </c>
    </row>
    <row r="425" spans="3:15" ht="14.1" customHeight="1" x14ac:dyDescent="0.25">
      <c r="C425" t="s">
        <v>9</v>
      </c>
      <c r="D425" t="s">
        <v>53</v>
      </c>
      <c r="E425" t="s">
        <v>25</v>
      </c>
      <c r="F425" t="s">
        <v>20</v>
      </c>
      <c r="G425" s="132" t="s">
        <v>100</v>
      </c>
      <c r="H425" t="s">
        <v>46</v>
      </c>
      <c r="I425" t="s">
        <v>46</v>
      </c>
      <c r="J425" s="132">
        <v>3.0356237429999999</v>
      </c>
      <c r="K425" s="132">
        <v>6.2738270280000004</v>
      </c>
      <c r="L425" s="132">
        <v>9.3094507709999998</v>
      </c>
      <c r="M425" t="s">
        <v>80</v>
      </c>
      <c r="N425" s="132">
        <v>2070221.94327227</v>
      </c>
      <c r="O425" t="s">
        <v>99</v>
      </c>
    </row>
    <row r="426" spans="3:15" ht="14.1" customHeight="1" x14ac:dyDescent="0.25">
      <c r="C426" t="s">
        <v>5</v>
      </c>
      <c r="D426" t="s">
        <v>53</v>
      </c>
      <c r="E426" t="s">
        <v>25</v>
      </c>
      <c r="F426" t="s">
        <v>18</v>
      </c>
      <c r="G426" s="132">
        <v>755385.18816134799</v>
      </c>
      <c r="H426" t="s">
        <v>42</v>
      </c>
      <c r="I426" t="s">
        <v>42</v>
      </c>
      <c r="J426" s="132">
        <v>650.73695499234805</v>
      </c>
      <c r="K426" s="132">
        <v>1162.1861325636501</v>
      </c>
      <c r="L426" s="132">
        <v>1812.9230875559999</v>
      </c>
      <c r="M426" t="s">
        <v>80</v>
      </c>
      <c r="N426" s="132">
        <v>1166620843.56148</v>
      </c>
      <c r="O426" t="s">
        <v>99</v>
      </c>
    </row>
    <row r="427" spans="3:15" ht="14.1" customHeight="1" x14ac:dyDescent="0.25">
      <c r="C427" t="s">
        <v>9</v>
      </c>
      <c r="D427" t="s">
        <v>69</v>
      </c>
      <c r="E427" t="s">
        <v>29</v>
      </c>
      <c r="F427" t="s">
        <v>20</v>
      </c>
      <c r="G427" s="132" t="s">
        <v>100</v>
      </c>
      <c r="H427" t="s">
        <v>46</v>
      </c>
      <c r="I427" t="s">
        <v>46</v>
      </c>
      <c r="J427" s="132">
        <v>1.44617893455</v>
      </c>
      <c r="K427" s="132">
        <v>7.7660519589000003</v>
      </c>
      <c r="L427" s="132">
        <v>9.2122308934500001</v>
      </c>
      <c r="M427" t="s">
        <v>80</v>
      </c>
      <c r="N427" s="132">
        <v>2638061.87</v>
      </c>
      <c r="O427" t="s">
        <v>99</v>
      </c>
    </row>
    <row r="428" spans="3:15" ht="14.1" customHeight="1" x14ac:dyDescent="0.25">
      <c r="C428" t="s">
        <v>5</v>
      </c>
      <c r="D428" t="s">
        <v>53</v>
      </c>
      <c r="E428"/>
      <c r="F428" t="s">
        <v>21</v>
      </c>
      <c r="G428" s="132">
        <v>637.98112819169</v>
      </c>
      <c r="H428" t="s">
        <v>44</v>
      </c>
      <c r="I428" t="s">
        <v>44</v>
      </c>
      <c r="J428" s="132">
        <v>3.1261047342000001</v>
      </c>
      <c r="K428" s="132">
        <v>6.4436036357999997</v>
      </c>
      <c r="L428" s="132">
        <v>9.5697083700000007</v>
      </c>
      <c r="M428" t="s">
        <v>80</v>
      </c>
      <c r="N428" s="132">
        <v>564881.61</v>
      </c>
      <c r="O428" t="s">
        <v>99</v>
      </c>
    </row>
    <row r="429" spans="3:15" ht="14.1" customHeight="1" x14ac:dyDescent="0.25">
      <c r="C429" t="s">
        <v>9</v>
      </c>
      <c r="D429" t="s">
        <v>55</v>
      </c>
      <c r="E429" t="s">
        <v>35</v>
      </c>
      <c r="F429" t="s">
        <v>20</v>
      </c>
      <c r="G429" s="132" t="s">
        <v>100</v>
      </c>
      <c r="H429" t="s">
        <v>46</v>
      </c>
      <c r="I429" t="s">
        <v>46</v>
      </c>
      <c r="J429" s="132">
        <v>61.524887685099998</v>
      </c>
      <c r="K429" s="132">
        <v>330.39167084579998</v>
      </c>
      <c r="L429" s="132">
        <v>391.91655853089998</v>
      </c>
      <c r="M429" t="s">
        <v>80</v>
      </c>
      <c r="N429" s="132">
        <v>2831521.3970769099</v>
      </c>
      <c r="O429" t="s">
        <v>99</v>
      </c>
    </row>
    <row r="430" spans="3:15" ht="14.1" customHeight="1" x14ac:dyDescent="0.25">
      <c r="C430" t="s">
        <v>13</v>
      </c>
      <c r="D430" t="s">
        <v>59</v>
      </c>
      <c r="E430" t="s">
        <v>27</v>
      </c>
      <c r="F430" t="s">
        <v>20</v>
      </c>
      <c r="G430" s="132" t="s">
        <v>100</v>
      </c>
      <c r="H430" t="s">
        <v>46</v>
      </c>
      <c r="I430" t="s">
        <v>46</v>
      </c>
      <c r="J430" s="132">
        <v>153.57464361505001</v>
      </c>
      <c r="K430" s="132">
        <v>824.70338447790004</v>
      </c>
      <c r="L430" s="132">
        <v>978.27802809294997</v>
      </c>
      <c r="M430" t="s">
        <v>80</v>
      </c>
      <c r="N430" s="132">
        <v>12443853.830695501</v>
      </c>
      <c r="O430" t="s">
        <v>99</v>
      </c>
    </row>
    <row r="431" spans="3:15" ht="14.1" customHeight="1" x14ac:dyDescent="0.25">
      <c r="C431" t="s">
        <v>13</v>
      </c>
      <c r="D431" t="s">
        <v>65</v>
      </c>
      <c r="E431" t="s">
        <v>100</v>
      </c>
      <c r="F431" t="s">
        <v>20</v>
      </c>
      <c r="G431" s="132" t="s">
        <v>100</v>
      </c>
      <c r="H431" t="s">
        <v>50</v>
      </c>
      <c r="I431" t="s">
        <v>50</v>
      </c>
      <c r="J431" s="132" t="s">
        <v>100</v>
      </c>
      <c r="K431" s="132" t="s">
        <v>100</v>
      </c>
      <c r="L431" s="132" t="s">
        <v>100</v>
      </c>
      <c r="M431" t="s">
        <v>80</v>
      </c>
      <c r="N431" s="132">
        <v>10856.9972002871</v>
      </c>
      <c r="O431" t="s">
        <v>99</v>
      </c>
    </row>
    <row r="432" spans="3:15" ht="14.1" customHeight="1" x14ac:dyDescent="0.25">
      <c r="C432" t="s">
        <v>15</v>
      </c>
      <c r="D432" t="s">
        <v>57</v>
      </c>
      <c r="E432" t="s">
        <v>33</v>
      </c>
      <c r="F432" t="s">
        <v>20</v>
      </c>
      <c r="G432" s="132">
        <v>5565.2535486578799</v>
      </c>
      <c r="H432" t="s">
        <v>44</v>
      </c>
      <c r="I432" t="s">
        <v>44</v>
      </c>
      <c r="J432" s="132">
        <v>68.007185690476305</v>
      </c>
      <c r="K432" s="132">
        <v>170.14174783419199</v>
      </c>
      <c r="L432" s="132">
        <v>238.148933524668</v>
      </c>
      <c r="M432" t="s">
        <v>80</v>
      </c>
      <c r="N432" s="132">
        <v>16085955.93</v>
      </c>
      <c r="O432" t="s">
        <v>99</v>
      </c>
    </row>
    <row r="433" spans="3:15" ht="14.1" customHeight="1" x14ac:dyDescent="0.25">
      <c r="C433" t="s">
        <v>5</v>
      </c>
      <c r="D433" t="s">
        <v>67</v>
      </c>
      <c r="E433" t="s">
        <v>29</v>
      </c>
      <c r="F433" t="s">
        <v>20</v>
      </c>
      <c r="G433" s="132" t="s">
        <v>100</v>
      </c>
      <c r="H433" t="s">
        <v>46</v>
      </c>
      <c r="I433" t="s">
        <v>46</v>
      </c>
      <c r="J433" s="132">
        <v>2.2841699251000001</v>
      </c>
      <c r="K433" s="132">
        <v>12.2661047658</v>
      </c>
      <c r="L433" s="132">
        <v>14.5502746909</v>
      </c>
      <c r="M433" t="s">
        <v>80</v>
      </c>
      <c r="N433" s="132">
        <v>27216.51</v>
      </c>
      <c r="O433" t="s">
        <v>99</v>
      </c>
    </row>
    <row r="434" spans="3:15" ht="14.1" customHeight="1" x14ac:dyDescent="0.25">
      <c r="C434" t="s">
        <v>13</v>
      </c>
      <c r="D434" t="s">
        <v>59</v>
      </c>
      <c r="E434" t="s">
        <v>37</v>
      </c>
      <c r="F434" t="s">
        <v>20</v>
      </c>
      <c r="G434" s="132" t="s">
        <v>100</v>
      </c>
      <c r="H434" t="s">
        <v>46</v>
      </c>
      <c r="I434" t="s">
        <v>46</v>
      </c>
      <c r="J434" s="132">
        <v>68.196952950349996</v>
      </c>
      <c r="K434" s="132">
        <v>366.22098925530003</v>
      </c>
      <c r="L434" s="132">
        <v>434.41794220564998</v>
      </c>
      <c r="M434" t="s">
        <v>80</v>
      </c>
      <c r="N434" s="132">
        <v>5646433.7499999898</v>
      </c>
      <c r="O434" t="s">
        <v>99</v>
      </c>
    </row>
    <row r="435" spans="3:15" ht="14.1" customHeight="1" x14ac:dyDescent="0.25">
      <c r="C435" t="s">
        <v>13</v>
      </c>
      <c r="D435" t="s">
        <v>59</v>
      </c>
      <c r="E435" t="s">
        <v>25</v>
      </c>
      <c r="F435" t="s">
        <v>18</v>
      </c>
      <c r="G435" s="132" t="s">
        <v>100</v>
      </c>
      <c r="H435" t="s">
        <v>46</v>
      </c>
      <c r="I435" t="s">
        <v>46</v>
      </c>
      <c r="J435" s="132">
        <v>3.0991138395000002</v>
      </c>
      <c r="K435" s="132">
        <v>16.642393641000002</v>
      </c>
      <c r="L435" s="132">
        <v>19.741507480500001</v>
      </c>
      <c r="M435" t="s">
        <v>80</v>
      </c>
      <c r="N435" s="132">
        <v>575205.85</v>
      </c>
      <c r="O435" t="s">
        <v>99</v>
      </c>
    </row>
    <row r="436" spans="3:15" ht="14.1" customHeight="1" x14ac:dyDescent="0.25">
      <c r="C436" t="s">
        <v>13</v>
      </c>
      <c r="D436" t="s">
        <v>55</v>
      </c>
      <c r="E436" t="s">
        <v>27</v>
      </c>
      <c r="F436" t="s">
        <v>20</v>
      </c>
      <c r="G436" s="132">
        <v>188919.37541347099</v>
      </c>
      <c r="H436" t="s">
        <v>44</v>
      </c>
      <c r="I436" t="s">
        <v>44</v>
      </c>
      <c r="J436" s="132">
        <v>2696.57004804795</v>
      </c>
      <c r="K436" s="132">
        <v>6746.3332951368002</v>
      </c>
      <c r="L436" s="132">
        <v>9442.9033431847602</v>
      </c>
      <c r="M436" t="s">
        <v>80</v>
      </c>
      <c r="N436" s="132">
        <v>36052425.941483997</v>
      </c>
      <c r="O436" t="s">
        <v>99</v>
      </c>
    </row>
    <row r="437" spans="3:15" ht="14.1" customHeight="1" x14ac:dyDescent="0.25">
      <c r="C437" t="s">
        <v>9</v>
      </c>
      <c r="D437" t="s">
        <v>59</v>
      </c>
      <c r="E437" t="s">
        <v>39</v>
      </c>
      <c r="F437" t="s">
        <v>20</v>
      </c>
      <c r="G437" s="132" t="s">
        <v>100</v>
      </c>
      <c r="H437" t="s">
        <v>46</v>
      </c>
      <c r="I437" t="s">
        <v>46</v>
      </c>
      <c r="J437" s="132">
        <v>3.1128478195499998</v>
      </c>
      <c r="K437" s="132">
        <v>16.7161457889</v>
      </c>
      <c r="L437" s="132">
        <v>19.828993608449998</v>
      </c>
      <c r="M437" t="s">
        <v>80</v>
      </c>
      <c r="N437" s="132">
        <v>909677.99</v>
      </c>
      <c r="O437" t="s">
        <v>99</v>
      </c>
    </row>
    <row r="438" spans="3:15" ht="14.1" customHeight="1" x14ac:dyDescent="0.25">
      <c r="C438" t="s">
        <v>9</v>
      </c>
      <c r="D438" t="s">
        <v>57</v>
      </c>
      <c r="E438" t="s">
        <v>29</v>
      </c>
      <c r="F438" t="s">
        <v>20</v>
      </c>
      <c r="G438" s="132" t="s">
        <v>100</v>
      </c>
      <c r="H438" t="s">
        <v>46</v>
      </c>
      <c r="I438" t="s">
        <v>46</v>
      </c>
      <c r="J438" s="132">
        <v>17.673803745499999</v>
      </c>
      <c r="K438" s="132">
        <v>94.909194788999997</v>
      </c>
      <c r="L438" s="132">
        <v>112.58299853450001</v>
      </c>
      <c r="M438" t="s">
        <v>80</v>
      </c>
      <c r="N438" s="133">
        <v>800873.075078369</v>
      </c>
      <c r="O438" t="s">
        <v>99</v>
      </c>
    </row>
    <row r="439" spans="3:15" ht="14.1" customHeight="1" x14ac:dyDescent="0.25">
      <c r="C439" t="s">
        <v>13</v>
      </c>
      <c r="D439" t="s">
        <v>55</v>
      </c>
      <c r="E439" t="s">
        <v>37</v>
      </c>
      <c r="F439" t="s">
        <v>18</v>
      </c>
      <c r="G439" s="132">
        <v>594.00436465256803</v>
      </c>
      <c r="H439" t="s">
        <v>42</v>
      </c>
      <c r="I439" t="s">
        <v>42</v>
      </c>
      <c r="J439" s="132">
        <v>7.9271748461556202</v>
      </c>
      <c r="K439" s="132">
        <v>22.3075929202443</v>
      </c>
      <c r="L439" s="132">
        <v>30.234767766400001</v>
      </c>
      <c r="M439" t="s">
        <v>80</v>
      </c>
      <c r="N439" s="132">
        <v>1188240.04</v>
      </c>
      <c r="O439" t="s">
        <v>99</v>
      </c>
    </row>
    <row r="440" spans="3:15" ht="14.1" customHeight="1" x14ac:dyDescent="0.25">
      <c r="C440" t="s">
        <v>13</v>
      </c>
      <c r="D440" t="s">
        <v>98</v>
      </c>
      <c r="E440" t="s">
        <v>29</v>
      </c>
      <c r="F440" t="s">
        <v>20</v>
      </c>
      <c r="G440" s="132" t="s">
        <v>100</v>
      </c>
      <c r="H440" t="s">
        <v>46</v>
      </c>
      <c r="I440" t="s">
        <v>46</v>
      </c>
      <c r="J440" s="132">
        <v>3.7930224178</v>
      </c>
      <c r="K440" s="132">
        <v>20.368716812399999</v>
      </c>
      <c r="L440" s="132">
        <v>24.161739230199998</v>
      </c>
      <c r="M440" t="s">
        <v>80</v>
      </c>
      <c r="N440" s="132">
        <v>4484862.1695827702</v>
      </c>
      <c r="O440" t="s">
        <v>99</v>
      </c>
    </row>
    <row r="441" spans="3:15" ht="14.1" customHeight="1" x14ac:dyDescent="0.25">
      <c r="C441" t="s">
        <v>5</v>
      </c>
      <c r="D441" t="s">
        <v>63</v>
      </c>
      <c r="E441" t="s">
        <v>100</v>
      </c>
      <c r="F441" t="s">
        <v>20</v>
      </c>
      <c r="G441" s="132" t="s">
        <v>100</v>
      </c>
      <c r="H441" t="s">
        <v>50</v>
      </c>
      <c r="I441" t="s">
        <v>50</v>
      </c>
      <c r="J441" s="132" t="s">
        <v>100</v>
      </c>
      <c r="K441" s="132" t="s">
        <v>100</v>
      </c>
      <c r="L441" s="132" t="s">
        <v>100</v>
      </c>
      <c r="M441" t="s">
        <v>80</v>
      </c>
      <c r="N441" s="132">
        <v>208220.15339512701</v>
      </c>
      <c r="O441" t="s">
        <v>99</v>
      </c>
    </row>
    <row r="442" spans="3:15" ht="14.1" customHeight="1" x14ac:dyDescent="0.25">
      <c r="C442" t="s">
        <v>15</v>
      </c>
      <c r="D442" t="s">
        <v>53</v>
      </c>
      <c r="E442" t="s">
        <v>25</v>
      </c>
      <c r="F442" t="s">
        <v>18</v>
      </c>
      <c r="G442" s="132">
        <v>8155.48192789732</v>
      </c>
      <c r="H442" t="s">
        <v>42</v>
      </c>
      <c r="I442" t="s">
        <v>42</v>
      </c>
      <c r="J442" s="132">
        <v>7.02562287243956</v>
      </c>
      <c r="K442" s="132">
        <v>12.5474378123604</v>
      </c>
      <c r="L442" s="132">
        <v>19.573060684800001</v>
      </c>
      <c r="M442" t="s">
        <v>80</v>
      </c>
      <c r="N442" s="132">
        <v>36981844.468213201</v>
      </c>
      <c r="O442" t="s">
        <v>99</v>
      </c>
    </row>
    <row r="443" spans="3:15" ht="14.1" customHeight="1" x14ac:dyDescent="0.25">
      <c r="C443" t="s">
        <v>13</v>
      </c>
      <c r="D443" t="s">
        <v>57</v>
      </c>
      <c r="E443" t="s">
        <v>39</v>
      </c>
      <c r="F443" t="s">
        <v>20</v>
      </c>
      <c r="G443" s="132">
        <v>27.973710034735898</v>
      </c>
      <c r="H443" t="s">
        <v>44</v>
      </c>
      <c r="I443" t="s">
        <v>44</v>
      </c>
      <c r="J443" s="132">
        <v>0.34183556770126899</v>
      </c>
      <c r="K443" s="132">
        <v>0.85521111291526697</v>
      </c>
      <c r="L443" s="132">
        <v>1.1970466806165301</v>
      </c>
      <c r="M443" t="s">
        <v>80</v>
      </c>
      <c r="N443" s="132">
        <v>44265.848225222202</v>
      </c>
      <c r="O443" t="s">
        <v>99</v>
      </c>
    </row>
    <row r="444" spans="3:15" ht="14.1" customHeight="1" x14ac:dyDescent="0.25">
      <c r="C444" t="s">
        <v>15</v>
      </c>
      <c r="D444" t="s">
        <v>53</v>
      </c>
      <c r="E444" t="s">
        <v>33</v>
      </c>
      <c r="F444" t="s">
        <v>20</v>
      </c>
      <c r="G444" s="132" t="s">
        <v>100</v>
      </c>
      <c r="H444" t="s">
        <v>46</v>
      </c>
      <c r="I444" t="s">
        <v>46</v>
      </c>
      <c r="J444" s="132">
        <v>0.38048155259999999</v>
      </c>
      <c r="K444" s="132">
        <v>0.78635418960000003</v>
      </c>
      <c r="L444" s="132">
        <v>1.1668357422</v>
      </c>
      <c r="M444" t="s">
        <v>80</v>
      </c>
      <c r="N444" s="132">
        <v>2293163.0499999998</v>
      </c>
      <c r="O444" t="s">
        <v>99</v>
      </c>
    </row>
    <row r="445" spans="3:15" ht="14.1" customHeight="1" x14ac:dyDescent="0.25">
      <c r="C445" t="s">
        <v>13</v>
      </c>
      <c r="D445" t="s">
        <v>53</v>
      </c>
      <c r="E445" t="s">
        <v>100</v>
      </c>
      <c r="F445" t="s">
        <v>21</v>
      </c>
      <c r="G445" s="132" t="s">
        <v>100</v>
      </c>
      <c r="H445" t="s">
        <v>46</v>
      </c>
      <c r="I445" t="s">
        <v>46</v>
      </c>
      <c r="J445" s="132">
        <v>1.7086680035999999</v>
      </c>
      <c r="K445" s="132">
        <v>3.5313623856</v>
      </c>
      <c r="L445" s="132">
        <v>5.2400303892000002</v>
      </c>
      <c r="M445" t="s">
        <v>80</v>
      </c>
      <c r="N445" s="132">
        <v>1589439.77</v>
      </c>
      <c r="O445" t="s">
        <v>99</v>
      </c>
    </row>
    <row r="446" spans="3:15" ht="14.1" customHeight="1" x14ac:dyDescent="0.25">
      <c r="C446" t="s">
        <v>13</v>
      </c>
      <c r="D446" t="s">
        <v>71</v>
      </c>
      <c r="E446" t="s">
        <v>33</v>
      </c>
      <c r="F446" t="s">
        <v>20</v>
      </c>
      <c r="G446" s="132" t="s">
        <v>100</v>
      </c>
      <c r="H446" t="s">
        <v>46</v>
      </c>
      <c r="I446" t="s">
        <v>46</v>
      </c>
      <c r="J446" s="132">
        <v>5.3221900287499997</v>
      </c>
      <c r="K446" s="132">
        <v>28.5804220425</v>
      </c>
      <c r="L446" s="132">
        <v>33.902612071249997</v>
      </c>
      <c r="M446" t="s">
        <v>80</v>
      </c>
      <c r="N446" s="132">
        <v>446874.69142857101</v>
      </c>
      <c r="O446" t="s">
        <v>99</v>
      </c>
    </row>
    <row r="447" spans="3:15" ht="14.1" customHeight="1" x14ac:dyDescent="0.25">
      <c r="C447" t="s">
        <v>5</v>
      </c>
      <c r="D447" t="s">
        <v>57</v>
      </c>
      <c r="E447" t="s">
        <v>37</v>
      </c>
      <c r="F447" t="s">
        <v>20</v>
      </c>
      <c r="G447" s="132" t="s">
        <v>100</v>
      </c>
      <c r="H447" t="s">
        <v>46</v>
      </c>
      <c r="I447" t="s">
        <v>46</v>
      </c>
      <c r="J447" s="132">
        <v>5.7190527373000002</v>
      </c>
      <c r="K447" s="132">
        <v>30.711594293400001</v>
      </c>
      <c r="L447" s="132">
        <v>36.430647030700001</v>
      </c>
      <c r="M447" t="s">
        <v>80</v>
      </c>
      <c r="N447" s="132">
        <v>99706.9657104465</v>
      </c>
      <c r="O447" t="s">
        <v>99</v>
      </c>
    </row>
    <row r="448" spans="3:15" ht="14.1" customHeight="1" x14ac:dyDescent="0.25">
      <c r="C448" t="s">
        <v>5</v>
      </c>
      <c r="D448" t="s">
        <v>59</v>
      </c>
      <c r="E448" t="s">
        <v>31</v>
      </c>
      <c r="F448" t="s">
        <v>18</v>
      </c>
      <c r="G448" s="132" t="s">
        <v>100</v>
      </c>
      <c r="H448" t="s">
        <v>46</v>
      </c>
      <c r="I448" t="s">
        <v>46</v>
      </c>
      <c r="J448" s="132">
        <v>2.3123230567499999</v>
      </c>
      <c r="K448" s="132">
        <v>12.417288466500001</v>
      </c>
      <c r="L448" s="132">
        <v>14.72961152325</v>
      </c>
      <c r="M448" t="s">
        <v>80</v>
      </c>
      <c r="N448" s="132">
        <v>74178.399999999994</v>
      </c>
      <c r="O448" t="s">
        <v>99</v>
      </c>
    </row>
    <row r="449" spans="3:15" ht="14.1" customHeight="1" x14ac:dyDescent="0.25">
      <c r="C449" t="s">
        <v>9</v>
      </c>
      <c r="D449" t="s">
        <v>53</v>
      </c>
      <c r="E449" t="s">
        <v>25</v>
      </c>
      <c r="F449" t="s">
        <v>18</v>
      </c>
      <c r="G449" s="132">
        <v>918.49322296487298</v>
      </c>
      <c r="H449" t="s">
        <v>42</v>
      </c>
      <c r="I449" t="s">
        <v>42</v>
      </c>
      <c r="J449" s="132">
        <v>0.79124816861146396</v>
      </c>
      <c r="K449" s="132">
        <v>1.4131326673885301</v>
      </c>
      <c r="L449" s="132">
        <v>2.2043808359999999</v>
      </c>
      <c r="M449" t="s">
        <v>80</v>
      </c>
      <c r="N449" s="132">
        <v>6000956.8565923898</v>
      </c>
      <c r="O449" t="s">
        <v>99</v>
      </c>
    </row>
    <row r="450" spans="3:15" ht="14.1" customHeight="1" x14ac:dyDescent="0.25">
      <c r="C450" t="s">
        <v>13</v>
      </c>
      <c r="D450" t="s">
        <v>59</v>
      </c>
      <c r="E450" t="s">
        <v>33</v>
      </c>
      <c r="F450" t="s">
        <v>18</v>
      </c>
      <c r="G450" s="132">
        <v>898.70313356358895</v>
      </c>
      <c r="H450" t="s">
        <v>42</v>
      </c>
      <c r="I450" t="s">
        <v>42</v>
      </c>
      <c r="J450" s="132">
        <v>8.8360697543437201</v>
      </c>
      <c r="K450" s="132">
        <v>24.8652831456562</v>
      </c>
      <c r="L450" s="132">
        <v>33.701352899999897</v>
      </c>
      <c r="M450" t="s">
        <v>80</v>
      </c>
      <c r="N450" s="132">
        <v>363870.91</v>
      </c>
      <c r="O450" t="s">
        <v>99</v>
      </c>
    </row>
    <row r="451" spans="3:15" ht="14.1" customHeight="1" x14ac:dyDescent="0.25">
      <c r="C451" t="s">
        <v>13</v>
      </c>
      <c r="D451" t="s">
        <v>53</v>
      </c>
      <c r="E451" t="s">
        <v>23</v>
      </c>
      <c r="F451" t="s">
        <v>18</v>
      </c>
      <c r="G451" s="132" t="s">
        <v>100</v>
      </c>
      <c r="H451" t="s">
        <v>46</v>
      </c>
      <c r="I451" t="s">
        <v>46</v>
      </c>
      <c r="J451" s="132">
        <v>0.47216303939999998</v>
      </c>
      <c r="K451" s="132">
        <v>0.97583544239999997</v>
      </c>
      <c r="L451" s="132">
        <v>1.4479984818</v>
      </c>
      <c r="M451" t="s">
        <v>80</v>
      </c>
      <c r="N451" s="132">
        <v>214836.81</v>
      </c>
      <c r="O451" t="s">
        <v>99</v>
      </c>
    </row>
    <row r="452" spans="3:15" ht="14.1" customHeight="1" x14ac:dyDescent="0.25">
      <c r="C452" t="s">
        <v>13</v>
      </c>
      <c r="D452" t="s">
        <v>55</v>
      </c>
      <c r="E452" t="s">
        <v>39</v>
      </c>
      <c r="F452" t="s">
        <v>20</v>
      </c>
      <c r="G452" s="132">
        <v>242.473717014556</v>
      </c>
      <c r="H452" t="s">
        <v>44</v>
      </c>
      <c r="I452" t="s">
        <v>44</v>
      </c>
      <c r="J452" s="132">
        <v>3.46098362280165</v>
      </c>
      <c r="K452" s="132">
        <v>8.6587585830867795</v>
      </c>
      <c r="L452" s="132">
        <v>12.1197422058884</v>
      </c>
      <c r="M452" t="s">
        <v>80</v>
      </c>
      <c r="N452" s="132">
        <v>460206.19</v>
      </c>
      <c r="O452" t="s">
        <v>99</v>
      </c>
    </row>
    <row r="453" spans="3:15" ht="14.1" customHeight="1" x14ac:dyDescent="0.25">
      <c r="C453" t="s">
        <v>9</v>
      </c>
      <c r="D453" t="s">
        <v>55</v>
      </c>
      <c r="E453" t="s">
        <v>33</v>
      </c>
      <c r="F453" t="s">
        <v>20</v>
      </c>
      <c r="G453" s="132" t="s">
        <v>100</v>
      </c>
      <c r="H453" t="s">
        <v>46</v>
      </c>
      <c r="I453" t="s">
        <v>46</v>
      </c>
      <c r="J453" s="132">
        <v>44.891405652449997</v>
      </c>
      <c r="K453" s="132">
        <v>241.06905478709999</v>
      </c>
      <c r="L453" s="132">
        <v>285.96046043954999</v>
      </c>
      <c r="M453" t="s">
        <v>80</v>
      </c>
      <c r="N453" s="132">
        <v>2612498.5409425902</v>
      </c>
      <c r="O453" t="s">
        <v>99</v>
      </c>
    </row>
    <row r="454" spans="3:15" ht="14.1" customHeight="1" x14ac:dyDescent="0.25">
      <c r="C454" t="s">
        <v>9</v>
      </c>
      <c r="D454" t="s">
        <v>55</v>
      </c>
      <c r="E454" t="s">
        <v>33</v>
      </c>
      <c r="F454" t="s">
        <v>18</v>
      </c>
      <c r="G454" s="132" t="s">
        <v>100</v>
      </c>
      <c r="H454" t="s">
        <v>46</v>
      </c>
      <c r="I454" t="s">
        <v>46</v>
      </c>
      <c r="J454" s="132">
        <v>0.53498805604999999</v>
      </c>
      <c r="K454" s="132">
        <v>2.8729121558999999</v>
      </c>
      <c r="L454" s="132">
        <v>3.4079002119499999</v>
      </c>
      <c r="M454" t="s">
        <v>80</v>
      </c>
      <c r="N454" s="132">
        <v>18680.45</v>
      </c>
      <c r="O454" t="s">
        <v>99</v>
      </c>
    </row>
    <row r="455" spans="3:15" ht="14.1" customHeight="1" x14ac:dyDescent="0.25">
      <c r="C455" t="s">
        <v>13</v>
      </c>
      <c r="D455" t="s">
        <v>65</v>
      </c>
      <c r="E455" t="s">
        <v>100</v>
      </c>
      <c r="F455" t="s">
        <v>20</v>
      </c>
      <c r="G455" s="132" t="s">
        <v>100</v>
      </c>
      <c r="H455" t="s">
        <v>50</v>
      </c>
      <c r="I455" t="s">
        <v>50</v>
      </c>
      <c r="J455" s="132" t="s">
        <v>100</v>
      </c>
      <c r="K455" s="132" t="s">
        <v>100</v>
      </c>
      <c r="L455" s="132" t="s">
        <v>100</v>
      </c>
      <c r="M455" t="s">
        <v>80</v>
      </c>
      <c r="N455" s="132">
        <v>2035.8266714438701</v>
      </c>
      <c r="O455" t="s">
        <v>99</v>
      </c>
    </row>
    <row r="456" spans="3:15" ht="14.1" customHeight="1" x14ac:dyDescent="0.25">
      <c r="C456" t="s">
        <v>5</v>
      </c>
      <c r="D456" t="s">
        <v>55</v>
      </c>
      <c r="E456" t="s">
        <v>29</v>
      </c>
      <c r="F456" t="s">
        <v>20</v>
      </c>
      <c r="G456" s="132" t="s">
        <v>100</v>
      </c>
      <c r="H456" t="s">
        <v>46</v>
      </c>
      <c r="I456" t="s">
        <v>46</v>
      </c>
      <c r="J456" s="132">
        <v>64.014796733650002</v>
      </c>
      <c r="K456" s="132">
        <v>343.76260481669999</v>
      </c>
      <c r="L456" s="132">
        <v>407.77740155035002</v>
      </c>
      <c r="M456" t="s">
        <v>80</v>
      </c>
      <c r="N456" s="132">
        <v>1613448.6638398101</v>
      </c>
      <c r="O456" t="s">
        <v>99</v>
      </c>
    </row>
    <row r="457" spans="3:15" ht="14.1" customHeight="1" x14ac:dyDescent="0.25">
      <c r="C457" t="s">
        <v>9</v>
      </c>
      <c r="D457" t="s">
        <v>53</v>
      </c>
      <c r="E457" t="s">
        <v>33</v>
      </c>
      <c r="F457" t="s">
        <v>20</v>
      </c>
      <c r="G457" s="132" t="s">
        <v>100</v>
      </c>
      <c r="H457" t="s">
        <v>46</v>
      </c>
      <c r="I457" t="s">
        <v>46</v>
      </c>
      <c r="J457" s="132">
        <v>10.303387560599999</v>
      </c>
      <c r="K457" s="132">
        <v>21.294362157599998</v>
      </c>
      <c r="L457" s="132">
        <v>31.597749718199999</v>
      </c>
      <c r="M457" t="s">
        <v>80</v>
      </c>
      <c r="N457" s="132">
        <v>3495528.0934127499</v>
      </c>
      <c r="O457" t="s">
        <v>99</v>
      </c>
    </row>
    <row r="458" spans="3:15" ht="14.1" customHeight="1" x14ac:dyDescent="0.25">
      <c r="C458" t="s">
        <v>15</v>
      </c>
      <c r="D458" t="s">
        <v>55</v>
      </c>
      <c r="E458" t="s">
        <v>33</v>
      </c>
      <c r="F458" t="s">
        <v>18</v>
      </c>
      <c r="G458" s="132">
        <v>1135.20362093116</v>
      </c>
      <c r="H458" t="s">
        <v>42</v>
      </c>
      <c r="I458" t="s">
        <v>42</v>
      </c>
      <c r="J458" s="132">
        <v>10.595828970587201</v>
      </c>
      <c r="K458" s="132">
        <v>29.8173616598127</v>
      </c>
      <c r="L458" s="132">
        <v>40.413190630399903</v>
      </c>
      <c r="M458" t="s">
        <v>80</v>
      </c>
      <c r="N458" s="132">
        <v>1355196.61</v>
      </c>
      <c r="O458" t="s">
        <v>99</v>
      </c>
    </row>
    <row r="459" spans="3:15" ht="14.1" customHeight="1" x14ac:dyDescent="0.25">
      <c r="C459" t="s">
        <v>15</v>
      </c>
      <c r="D459" t="s">
        <v>53</v>
      </c>
      <c r="E459" t="s">
        <v>31</v>
      </c>
      <c r="F459" t="s">
        <v>20</v>
      </c>
      <c r="G459" s="132">
        <v>69929.685143785406</v>
      </c>
      <c r="H459" t="s">
        <v>44</v>
      </c>
      <c r="I459" t="s">
        <v>44</v>
      </c>
      <c r="J459" s="132">
        <v>342.65444512530001</v>
      </c>
      <c r="K459" s="132">
        <v>706.28773382969996</v>
      </c>
      <c r="L459" s="132">
        <v>1048.9421789549999</v>
      </c>
      <c r="M459" t="s">
        <v>80</v>
      </c>
      <c r="N459" s="132">
        <v>148532292.416682</v>
      </c>
      <c r="O459" t="s">
        <v>99</v>
      </c>
    </row>
    <row r="460" spans="3:15" ht="14.1" customHeight="1" x14ac:dyDescent="0.25">
      <c r="C460" t="s">
        <v>5</v>
      </c>
      <c r="D460" t="s">
        <v>67</v>
      </c>
      <c r="E460" t="s">
        <v>31</v>
      </c>
      <c r="F460" t="s">
        <v>20</v>
      </c>
      <c r="G460" s="132" t="s">
        <v>100</v>
      </c>
      <c r="H460" t="s">
        <v>46</v>
      </c>
      <c r="I460" t="s">
        <v>46</v>
      </c>
      <c r="J460" s="132">
        <v>15.63126371345</v>
      </c>
      <c r="K460" s="132">
        <v>83.940654425100007</v>
      </c>
      <c r="L460" s="132">
        <v>99.571918138550004</v>
      </c>
      <c r="M460" t="s">
        <v>80</v>
      </c>
      <c r="N460" s="132">
        <v>372902.89904674399</v>
      </c>
      <c r="O460" t="s">
        <v>99</v>
      </c>
    </row>
    <row r="461" spans="3:15" ht="14.1" customHeight="1" x14ac:dyDescent="0.25">
      <c r="C461" t="s">
        <v>13</v>
      </c>
      <c r="D461" t="s">
        <v>53</v>
      </c>
      <c r="E461" t="s">
        <v>31</v>
      </c>
      <c r="F461" t="s">
        <v>20</v>
      </c>
      <c r="G461" s="132">
        <v>582017.76024096995</v>
      </c>
      <c r="H461" t="s">
        <v>44</v>
      </c>
      <c r="I461" t="s">
        <v>44</v>
      </c>
      <c r="J461" s="132">
        <v>2851.8855608795998</v>
      </c>
      <c r="K461" s="132">
        <v>5878.3763601804003</v>
      </c>
      <c r="L461" s="132">
        <v>8730.2619210600005</v>
      </c>
      <c r="M461" t="s">
        <v>80</v>
      </c>
      <c r="N461" s="132">
        <v>37463363.000020698</v>
      </c>
      <c r="O461" t="s">
        <v>99</v>
      </c>
    </row>
    <row r="462" spans="3:15" ht="14.1" customHeight="1" x14ac:dyDescent="0.25">
      <c r="C462" t="s">
        <v>5</v>
      </c>
      <c r="D462" t="s">
        <v>67</v>
      </c>
      <c r="E462" t="s">
        <v>27</v>
      </c>
      <c r="F462" t="s">
        <v>20</v>
      </c>
      <c r="G462" s="132">
        <v>2340.64706740773</v>
      </c>
      <c r="H462" t="s">
        <v>44</v>
      </c>
      <c r="I462" t="s">
        <v>44</v>
      </c>
      <c r="J462" s="132">
        <v>25.390077848740798</v>
      </c>
      <c r="K462" s="132">
        <v>136.34600771586</v>
      </c>
      <c r="L462" s="132">
        <v>161.73608556460101</v>
      </c>
      <c r="M462" t="s">
        <v>80</v>
      </c>
      <c r="N462" s="132">
        <v>8116.37</v>
      </c>
      <c r="O462" t="s">
        <v>99</v>
      </c>
    </row>
    <row r="463" spans="3:15" ht="14.1" customHeight="1" x14ac:dyDescent="0.25">
      <c r="C463" t="s">
        <v>15</v>
      </c>
      <c r="D463" t="s">
        <v>67</v>
      </c>
      <c r="E463" t="s">
        <v>35</v>
      </c>
      <c r="F463" t="s">
        <v>20</v>
      </c>
      <c r="G463" s="132" t="s">
        <v>100</v>
      </c>
      <c r="H463" t="s">
        <v>46</v>
      </c>
      <c r="I463" t="s">
        <v>46</v>
      </c>
      <c r="J463" s="132">
        <v>3.9014279038000002</v>
      </c>
      <c r="K463" s="132">
        <v>20.950859600400001</v>
      </c>
      <c r="L463" s="132">
        <v>24.8522875042</v>
      </c>
      <c r="M463" t="s">
        <v>80</v>
      </c>
      <c r="N463" s="132">
        <v>18621393.083414901</v>
      </c>
      <c r="O463" t="s">
        <v>99</v>
      </c>
    </row>
    <row r="464" spans="3:15" ht="14.1" customHeight="1" x14ac:dyDescent="0.25">
      <c r="C464" t="s">
        <v>13</v>
      </c>
      <c r="D464" t="s">
        <v>57</v>
      </c>
      <c r="E464" t="s">
        <v>31</v>
      </c>
      <c r="F464" t="s">
        <v>20</v>
      </c>
      <c r="G464" s="132">
        <v>7899.0669223549603</v>
      </c>
      <c r="H464" t="s">
        <v>44</v>
      </c>
      <c r="I464" t="s">
        <v>44</v>
      </c>
      <c r="J464" s="132">
        <v>96.526280155554502</v>
      </c>
      <c r="K464" s="132">
        <v>241.491393164632</v>
      </c>
      <c r="L464" s="132">
        <v>338.01767332018699</v>
      </c>
      <c r="M464" t="s">
        <v>80</v>
      </c>
      <c r="N464" s="132">
        <v>16226657.910901399</v>
      </c>
      <c r="O464" t="s">
        <v>99</v>
      </c>
    </row>
    <row r="465" spans="3:15" ht="14.1" customHeight="1" x14ac:dyDescent="0.25">
      <c r="C465" t="s">
        <v>13</v>
      </c>
      <c r="D465" t="s">
        <v>55</v>
      </c>
      <c r="E465" t="s">
        <v>23</v>
      </c>
      <c r="F465" t="s">
        <v>20</v>
      </c>
      <c r="G465" s="132" t="s">
        <v>100</v>
      </c>
      <c r="H465" t="s">
        <v>46</v>
      </c>
      <c r="I465" t="s">
        <v>46</v>
      </c>
      <c r="J465" s="132">
        <v>8.7271609568499997</v>
      </c>
      <c r="K465" s="132">
        <v>46.865283282299998</v>
      </c>
      <c r="L465" s="132">
        <v>55.592444239149998</v>
      </c>
      <c r="M465" t="s">
        <v>80</v>
      </c>
      <c r="N465" s="132">
        <v>378429.22</v>
      </c>
      <c r="O465" t="s">
        <v>99</v>
      </c>
    </row>
    <row r="466" spans="3:15" ht="14.1" customHeight="1" x14ac:dyDescent="0.25">
      <c r="C466" t="s">
        <v>13</v>
      </c>
      <c r="D466" t="s">
        <v>61</v>
      </c>
      <c r="E466" t="s">
        <v>39</v>
      </c>
      <c r="F466" t="s">
        <v>20</v>
      </c>
      <c r="G466" s="132">
        <v>448.21711695594098</v>
      </c>
      <c r="H466" t="s">
        <v>44</v>
      </c>
      <c r="I466" t="s">
        <v>44</v>
      </c>
      <c r="J466" s="132">
        <v>4.8620993171381999</v>
      </c>
      <c r="K466" s="132">
        <v>26.109720299368199</v>
      </c>
      <c r="L466" s="132">
        <v>30.971819616506401</v>
      </c>
      <c r="M466" t="s">
        <v>80</v>
      </c>
      <c r="N466" s="132">
        <v>139939.4</v>
      </c>
      <c r="O466" t="s">
        <v>99</v>
      </c>
    </row>
    <row r="467" spans="3:15" ht="14.1" customHeight="1" x14ac:dyDescent="0.25">
      <c r="C467" t="s">
        <v>5</v>
      </c>
      <c r="D467" t="s">
        <v>63</v>
      </c>
      <c r="E467" t="s">
        <v>100</v>
      </c>
      <c r="F467" t="s">
        <v>18</v>
      </c>
      <c r="G467" s="132" t="s">
        <v>100</v>
      </c>
      <c r="H467" t="s">
        <v>50</v>
      </c>
      <c r="I467" t="s">
        <v>50</v>
      </c>
      <c r="J467" s="132" t="s">
        <v>100</v>
      </c>
      <c r="K467" s="132" t="s">
        <v>100</v>
      </c>
      <c r="L467" s="132" t="s">
        <v>100</v>
      </c>
      <c r="M467" t="s">
        <v>80</v>
      </c>
      <c r="N467" s="132">
        <v>2184.4619138757598</v>
      </c>
      <c r="O467" t="s">
        <v>99</v>
      </c>
    </row>
    <row r="468" spans="3:15" ht="14.1" customHeight="1" x14ac:dyDescent="0.25">
      <c r="C468" t="s">
        <v>5</v>
      </c>
      <c r="D468" t="s">
        <v>61</v>
      </c>
      <c r="E468" t="s">
        <v>27</v>
      </c>
      <c r="F468" t="s">
        <v>20</v>
      </c>
      <c r="G468" s="132">
        <v>349.20034624999897</v>
      </c>
      <c r="H468" t="s">
        <v>44</v>
      </c>
      <c r="I468" t="s">
        <v>44</v>
      </c>
      <c r="J468" s="132">
        <v>3.7880123382045001</v>
      </c>
      <c r="K468" s="132">
        <v>20.341818665129502</v>
      </c>
      <c r="L468" s="132">
        <v>24.129831003334001</v>
      </c>
      <c r="M468" t="s">
        <v>80</v>
      </c>
      <c r="N468" s="132">
        <v>30786.554809843401</v>
      </c>
      <c r="O468" t="s">
        <v>99</v>
      </c>
    </row>
    <row r="469" spans="3:15" ht="14.1" customHeight="1" x14ac:dyDescent="0.25">
      <c r="C469" t="s">
        <v>5</v>
      </c>
      <c r="D469" t="s">
        <v>55</v>
      </c>
      <c r="E469" t="s">
        <v>33</v>
      </c>
      <c r="F469" t="s">
        <v>20</v>
      </c>
      <c r="G469" s="132">
        <v>194427.81629395601</v>
      </c>
      <c r="H469" t="s">
        <v>44</v>
      </c>
      <c r="I469" t="s">
        <v>44</v>
      </c>
      <c r="J469" s="132">
        <v>2775.1972802174801</v>
      </c>
      <c r="K469" s="132">
        <v>6943.0444892976102</v>
      </c>
      <c r="L469" s="132">
        <v>9718.2417695150998</v>
      </c>
      <c r="M469" t="s">
        <v>80</v>
      </c>
      <c r="N469" s="132">
        <v>2078526.4597207799</v>
      </c>
      <c r="O469" t="s">
        <v>99</v>
      </c>
    </row>
    <row r="470" spans="3:15" ht="14.1" customHeight="1" x14ac:dyDescent="0.25">
      <c r="C470" t="s">
        <v>5</v>
      </c>
      <c r="D470" t="s">
        <v>53</v>
      </c>
      <c r="E470" t="s">
        <v>31</v>
      </c>
      <c r="F470" t="s">
        <v>18</v>
      </c>
      <c r="G470" s="132" t="s">
        <v>100</v>
      </c>
      <c r="H470" t="s">
        <v>46</v>
      </c>
      <c r="I470" t="s">
        <v>46</v>
      </c>
      <c r="J470" s="132">
        <v>29.0749877322</v>
      </c>
      <c r="K470" s="132">
        <v>60.090267871199998</v>
      </c>
      <c r="L470" s="132">
        <v>89.165255603399999</v>
      </c>
      <c r="M470" t="s">
        <v>80</v>
      </c>
      <c r="N470" s="132">
        <v>5236200.5454780003</v>
      </c>
      <c r="O470" t="s">
        <v>99</v>
      </c>
    </row>
    <row r="471" spans="3:15" ht="14.1" customHeight="1" x14ac:dyDescent="0.25">
      <c r="C471" t="s">
        <v>13</v>
      </c>
      <c r="D471" t="s">
        <v>53</v>
      </c>
      <c r="E471" t="s">
        <v>33</v>
      </c>
      <c r="F471" t="s">
        <v>18</v>
      </c>
      <c r="G471" s="132" t="s">
        <v>100</v>
      </c>
      <c r="H471" t="s">
        <v>46</v>
      </c>
      <c r="I471" t="s">
        <v>46</v>
      </c>
      <c r="J471" s="132">
        <v>4.9395939281999999</v>
      </c>
      <c r="K471" s="132">
        <v>10.2088270872</v>
      </c>
      <c r="L471" s="132">
        <v>15.1484210154</v>
      </c>
      <c r="M471" t="s">
        <v>80</v>
      </c>
      <c r="N471" s="132">
        <v>2987541.64</v>
      </c>
      <c r="O471" t="s">
        <v>99</v>
      </c>
    </row>
    <row r="472" spans="3:15" ht="14.1" customHeight="1" x14ac:dyDescent="0.25">
      <c r="C472" t="s">
        <v>13</v>
      </c>
      <c r="D472" t="s">
        <v>59</v>
      </c>
      <c r="E472" t="s">
        <v>100</v>
      </c>
      <c r="F472" t="s">
        <v>21</v>
      </c>
      <c r="G472" s="132" t="s">
        <v>100</v>
      </c>
      <c r="H472" t="s">
        <v>46</v>
      </c>
      <c r="I472" t="s">
        <v>46</v>
      </c>
      <c r="J472" s="132">
        <v>0</v>
      </c>
      <c r="K472" s="132">
        <v>0</v>
      </c>
      <c r="L472" s="132">
        <v>0</v>
      </c>
      <c r="M472" t="s">
        <v>80</v>
      </c>
      <c r="N472" s="132">
        <v>4.63785063795542E-2</v>
      </c>
      <c r="O472" t="s">
        <v>99</v>
      </c>
    </row>
    <row r="473" spans="3:15" ht="14.1" customHeight="1" x14ac:dyDescent="0.25">
      <c r="C473" t="s">
        <v>9</v>
      </c>
      <c r="D473" t="s">
        <v>59</v>
      </c>
      <c r="E473" t="s">
        <v>35</v>
      </c>
      <c r="F473" t="s">
        <v>18</v>
      </c>
      <c r="G473" s="132" t="s">
        <v>100</v>
      </c>
      <c r="H473" t="s">
        <v>46</v>
      </c>
      <c r="I473" t="s">
        <v>46</v>
      </c>
      <c r="J473" s="132">
        <v>3.1629438973999999</v>
      </c>
      <c r="K473" s="132">
        <v>16.985164189199999</v>
      </c>
      <c r="L473" s="132">
        <v>20.148108086600001</v>
      </c>
      <c r="M473" t="s">
        <v>80</v>
      </c>
      <c r="N473" s="132">
        <v>1282012.8</v>
      </c>
      <c r="O473" t="s">
        <v>99</v>
      </c>
    </row>
    <row r="474" spans="3:15" ht="14.1" customHeight="1" x14ac:dyDescent="0.25">
      <c r="C474" t="s">
        <v>9</v>
      </c>
      <c r="D474" t="s">
        <v>100</v>
      </c>
      <c r="E474" t="s">
        <v>100</v>
      </c>
      <c r="F474" t="s">
        <v>100</v>
      </c>
      <c r="G474" s="132" t="s">
        <v>100</v>
      </c>
      <c r="H474" t="s">
        <v>100</v>
      </c>
      <c r="I474" t="s">
        <v>100</v>
      </c>
      <c r="J474" s="132" t="s">
        <v>100</v>
      </c>
      <c r="K474" s="132" t="s">
        <v>100</v>
      </c>
      <c r="L474" s="132" t="s">
        <v>100</v>
      </c>
      <c r="M474" t="s">
        <v>82</v>
      </c>
      <c r="N474" s="132">
        <v>28111361.93</v>
      </c>
      <c r="O474" t="s">
        <v>99</v>
      </c>
    </row>
    <row r="475" spans="3:15" ht="14.1" customHeight="1" x14ac:dyDescent="0.25">
      <c r="C475" t="s">
        <v>13</v>
      </c>
      <c r="D475" t="s">
        <v>53</v>
      </c>
      <c r="E475" t="s">
        <v>23</v>
      </c>
      <c r="F475" t="s">
        <v>20</v>
      </c>
      <c r="G475" s="132" t="s">
        <v>100</v>
      </c>
      <c r="H475" t="s">
        <v>46</v>
      </c>
      <c r="I475" t="s">
        <v>46</v>
      </c>
      <c r="J475" s="132">
        <v>2.3882991113999998</v>
      </c>
      <c r="K475" s="132">
        <v>4.9359791544</v>
      </c>
      <c r="L475" s="132">
        <v>7.3242782658000003</v>
      </c>
      <c r="M475" t="s">
        <v>80</v>
      </c>
      <c r="N475" s="132">
        <v>820477.63</v>
      </c>
      <c r="O475" t="s">
        <v>99</v>
      </c>
    </row>
    <row r="476" spans="3:15" ht="14.1" customHeight="1" x14ac:dyDescent="0.25">
      <c r="C476" t="s">
        <v>13</v>
      </c>
      <c r="D476" t="s">
        <v>55</v>
      </c>
      <c r="E476" t="s">
        <v>29</v>
      </c>
      <c r="F476" t="s">
        <v>20</v>
      </c>
      <c r="G476" s="132" t="s">
        <v>100</v>
      </c>
      <c r="H476" t="s">
        <v>46</v>
      </c>
      <c r="I476" t="s">
        <v>46</v>
      </c>
      <c r="J476" s="132">
        <v>267.49240456119998</v>
      </c>
      <c r="K476" s="132">
        <v>1436.4473598695999</v>
      </c>
      <c r="L476" s="132">
        <v>1703.9397644308001</v>
      </c>
      <c r="M476" t="s">
        <v>80</v>
      </c>
      <c r="N476" s="132">
        <v>9269804.0648361705</v>
      </c>
      <c r="O476" t="s">
        <v>99</v>
      </c>
    </row>
    <row r="477" spans="3:15" ht="14.1" customHeight="1" x14ac:dyDescent="0.25">
      <c r="C477" t="s">
        <v>15</v>
      </c>
      <c r="D477" t="s">
        <v>55</v>
      </c>
      <c r="E477" t="s">
        <v>29</v>
      </c>
      <c r="F477" t="s">
        <v>18</v>
      </c>
      <c r="G477" s="132">
        <v>17794.281300158498</v>
      </c>
      <c r="H477" t="s">
        <v>42</v>
      </c>
      <c r="I477" t="s">
        <v>42</v>
      </c>
      <c r="J477" s="132">
        <v>83.044698977673406</v>
      </c>
      <c r="K477" s="132">
        <v>233.693260831327</v>
      </c>
      <c r="L477" s="132">
        <v>316.73795980900002</v>
      </c>
      <c r="M477" t="s">
        <v>80</v>
      </c>
      <c r="N477" s="132">
        <v>26448492.129999999</v>
      </c>
      <c r="O477" t="s">
        <v>99</v>
      </c>
    </row>
    <row r="478" spans="3:15" ht="14.1" customHeight="1" x14ac:dyDescent="0.25">
      <c r="C478" t="s">
        <v>5</v>
      </c>
      <c r="D478" t="s">
        <v>53</v>
      </c>
      <c r="E478" t="s">
        <v>27</v>
      </c>
      <c r="F478" t="s">
        <v>18</v>
      </c>
      <c r="G478" s="132" t="s">
        <v>100</v>
      </c>
      <c r="H478" t="s">
        <v>46</v>
      </c>
      <c r="I478" t="s">
        <v>46</v>
      </c>
      <c r="J478" s="132">
        <v>4.4910304068000002</v>
      </c>
      <c r="K478" s="132">
        <v>9.2817655727999995</v>
      </c>
      <c r="L478" s="132">
        <v>13.7727959796</v>
      </c>
      <c r="M478" t="s">
        <v>80</v>
      </c>
      <c r="N478" s="132">
        <v>951685.81</v>
      </c>
      <c r="O478" t="s">
        <v>99</v>
      </c>
    </row>
    <row r="479" spans="3:15" ht="14.1" customHeight="1" x14ac:dyDescent="0.25">
      <c r="C479" t="s">
        <v>13</v>
      </c>
      <c r="D479" t="s">
        <v>53</v>
      </c>
      <c r="E479" t="s">
        <v>27</v>
      </c>
      <c r="F479" t="s">
        <v>18</v>
      </c>
      <c r="G479" s="132">
        <v>756.51660218983102</v>
      </c>
      <c r="H479" t="s">
        <v>42</v>
      </c>
      <c r="I479" t="s">
        <v>42</v>
      </c>
      <c r="J479" s="132">
        <v>1.0861857021300001</v>
      </c>
      <c r="K479" s="132">
        <v>1.93987747386999</v>
      </c>
      <c r="L479" s="132">
        <v>3.0260631760000001</v>
      </c>
      <c r="M479" t="s">
        <v>80</v>
      </c>
      <c r="N479" s="132">
        <v>4208207.87</v>
      </c>
      <c r="O479" t="s">
        <v>99</v>
      </c>
    </row>
    <row r="480" spans="3:15" ht="14.1" customHeight="1" x14ac:dyDescent="0.25">
      <c r="C480" t="s">
        <v>9</v>
      </c>
      <c r="D480" t="s">
        <v>53</v>
      </c>
      <c r="E480" t="s">
        <v>25</v>
      </c>
      <c r="F480" t="s">
        <v>20</v>
      </c>
      <c r="G480" s="132">
        <v>10253.272871097601</v>
      </c>
      <c r="H480" t="s">
        <v>44</v>
      </c>
      <c r="I480" t="s">
        <v>44</v>
      </c>
      <c r="J480" s="132">
        <v>50.240973377700001</v>
      </c>
      <c r="K480" s="132">
        <v>103.5579247173</v>
      </c>
      <c r="L480" s="132">
        <v>153.798898095</v>
      </c>
      <c r="M480" t="s">
        <v>80</v>
      </c>
      <c r="N480" s="132">
        <v>24948470.286424801</v>
      </c>
      <c r="O480" t="s">
        <v>99</v>
      </c>
    </row>
    <row r="481" spans="3:15" ht="14.1" customHeight="1" x14ac:dyDescent="0.25">
      <c r="C481" t="s">
        <v>13</v>
      </c>
      <c r="D481" t="s">
        <v>55</v>
      </c>
      <c r="E481" t="s">
        <v>37</v>
      </c>
      <c r="F481" t="s">
        <v>18</v>
      </c>
      <c r="G481" s="132" t="s">
        <v>100</v>
      </c>
      <c r="H481" t="s">
        <v>46</v>
      </c>
      <c r="I481" t="s">
        <v>46</v>
      </c>
      <c r="J481" s="132">
        <v>1.98768266655</v>
      </c>
      <c r="K481" s="132">
        <v>10.6739536149</v>
      </c>
      <c r="L481" s="132">
        <v>12.661636281450001</v>
      </c>
      <c r="M481" t="s">
        <v>80</v>
      </c>
      <c r="N481" s="132">
        <v>96784.75</v>
      </c>
      <c r="O481" t="s">
        <v>99</v>
      </c>
    </row>
    <row r="482" spans="3:15" ht="14.1" customHeight="1" x14ac:dyDescent="0.25">
      <c r="C482" t="s">
        <v>9</v>
      </c>
      <c r="D482" t="s">
        <v>55</v>
      </c>
      <c r="E482" t="s">
        <v>23</v>
      </c>
      <c r="F482" t="s">
        <v>18</v>
      </c>
      <c r="G482" s="132">
        <v>2176.62498221331</v>
      </c>
      <c r="H482" t="s">
        <v>42</v>
      </c>
      <c r="I482" t="s">
        <v>42</v>
      </c>
      <c r="J482" s="132">
        <v>1.4267045994382599</v>
      </c>
      <c r="K482" s="132">
        <v>4.0148408530617399</v>
      </c>
      <c r="L482" s="132">
        <v>5.4415454524999998</v>
      </c>
      <c r="M482" t="s">
        <v>80</v>
      </c>
      <c r="N482" s="132">
        <v>1281288.6200000001</v>
      </c>
      <c r="O482" t="s">
        <v>99</v>
      </c>
    </row>
    <row r="483" spans="3:15" ht="14.1" customHeight="1" x14ac:dyDescent="0.25">
      <c r="C483" t="s">
        <v>5</v>
      </c>
      <c r="D483" t="s">
        <v>59</v>
      </c>
      <c r="E483" t="s">
        <v>25</v>
      </c>
      <c r="F483" t="s">
        <v>20</v>
      </c>
      <c r="G483" s="132" t="s">
        <v>100</v>
      </c>
      <c r="H483" t="s">
        <v>46</v>
      </c>
      <c r="I483" t="s">
        <v>46</v>
      </c>
      <c r="J483" s="132">
        <v>5.5673243342500003</v>
      </c>
      <c r="K483" s="132">
        <v>29.8968053115</v>
      </c>
      <c r="L483" s="132">
        <v>35.464129645749999</v>
      </c>
      <c r="M483" t="s">
        <v>80</v>
      </c>
      <c r="N483" s="132">
        <v>187873.98690404801</v>
      </c>
      <c r="O483" t="s">
        <v>99</v>
      </c>
    </row>
    <row r="484" spans="3:15" ht="14.1" customHeight="1" x14ac:dyDescent="0.25">
      <c r="C484" t="s">
        <v>5</v>
      </c>
      <c r="D484" t="s">
        <v>55</v>
      </c>
      <c r="E484" t="s">
        <v>25</v>
      </c>
      <c r="F484" t="s">
        <v>20</v>
      </c>
      <c r="G484" s="132">
        <v>3892.0425416697999</v>
      </c>
      <c r="H484" t="s">
        <v>44</v>
      </c>
      <c r="I484" t="s">
        <v>44</v>
      </c>
      <c r="J484" s="132">
        <v>55.5536588074226</v>
      </c>
      <c r="K484" s="132">
        <v>138.98526327936099</v>
      </c>
      <c r="L484" s="132">
        <v>194.538922086784</v>
      </c>
      <c r="M484" t="s">
        <v>80</v>
      </c>
      <c r="N484" s="132">
        <v>268219.03307941701</v>
      </c>
      <c r="O484" t="s">
        <v>99</v>
      </c>
    </row>
    <row r="485" spans="3:15" ht="14.1" customHeight="1" x14ac:dyDescent="0.25">
      <c r="C485" t="s">
        <v>5</v>
      </c>
      <c r="D485" t="s">
        <v>78</v>
      </c>
      <c r="E485" t="s">
        <v>39</v>
      </c>
      <c r="F485" t="s">
        <v>20</v>
      </c>
      <c r="G485" s="132" t="s">
        <v>100</v>
      </c>
      <c r="H485" t="s">
        <v>46</v>
      </c>
      <c r="I485" t="s">
        <v>46</v>
      </c>
      <c r="J485" s="132">
        <v>0.53394938835000005</v>
      </c>
      <c r="K485" s="132">
        <v>2.8673344592999999</v>
      </c>
      <c r="L485" s="132">
        <v>3.4012838476499998</v>
      </c>
      <c r="M485" t="s">
        <v>80</v>
      </c>
      <c r="N485" s="132">
        <v>8116.67</v>
      </c>
      <c r="O485" t="s">
        <v>99</v>
      </c>
    </row>
    <row r="486" spans="3:15" ht="14.1" customHeight="1" x14ac:dyDescent="0.25">
      <c r="C486" t="s">
        <v>9</v>
      </c>
      <c r="D486" t="s">
        <v>53</v>
      </c>
      <c r="E486" t="s">
        <v>37</v>
      </c>
      <c r="F486" t="s">
        <v>18</v>
      </c>
      <c r="G486" s="132">
        <v>1715.87362944302</v>
      </c>
      <c r="H486" t="s">
        <v>42</v>
      </c>
      <c r="I486" t="s">
        <v>42</v>
      </c>
      <c r="J486" s="132">
        <v>9.9160023977684908</v>
      </c>
      <c r="K486" s="132">
        <v>17.709522086831399</v>
      </c>
      <c r="L486" s="132">
        <v>27.6255244845999</v>
      </c>
      <c r="M486" t="s">
        <v>80</v>
      </c>
      <c r="N486" s="132">
        <v>4744680.3663477199</v>
      </c>
      <c r="O486" t="s">
        <v>99</v>
      </c>
    </row>
    <row r="487" spans="3:15" ht="14.1" customHeight="1" x14ac:dyDescent="0.25">
      <c r="C487" t="s">
        <v>5</v>
      </c>
      <c r="D487" t="s">
        <v>55</v>
      </c>
      <c r="E487" t="s">
        <v>25</v>
      </c>
      <c r="F487" t="s">
        <v>18</v>
      </c>
      <c r="G487" s="132">
        <v>326.60999451612798</v>
      </c>
      <c r="H487" t="s">
        <v>42</v>
      </c>
      <c r="I487" t="s">
        <v>42</v>
      </c>
      <c r="J487" s="132">
        <v>0.65080870845956296</v>
      </c>
      <c r="K487" s="132">
        <v>1.83141863514043</v>
      </c>
      <c r="L487" s="132">
        <v>2.4822273436</v>
      </c>
      <c r="M487" t="s">
        <v>80</v>
      </c>
      <c r="N487" s="132">
        <v>150902.642856544</v>
      </c>
      <c r="O487" t="s">
        <v>99</v>
      </c>
    </row>
    <row r="488" spans="3:15" ht="14.1" customHeight="1" x14ac:dyDescent="0.25">
      <c r="C488" t="s">
        <v>13</v>
      </c>
      <c r="D488" t="s">
        <v>98</v>
      </c>
      <c r="E488" t="s">
        <v>35</v>
      </c>
      <c r="F488" t="s">
        <v>20</v>
      </c>
      <c r="G488" s="132" t="s">
        <v>100</v>
      </c>
      <c r="H488" t="s">
        <v>46</v>
      </c>
      <c r="I488" t="s">
        <v>46</v>
      </c>
      <c r="J488" s="132">
        <v>3.9948556270000002</v>
      </c>
      <c r="K488" s="132">
        <v>21.452571066000001</v>
      </c>
      <c r="L488" s="132">
        <v>25.447426693000001</v>
      </c>
      <c r="M488" t="s">
        <v>80</v>
      </c>
      <c r="N488" s="132">
        <v>7247917.2800000003</v>
      </c>
      <c r="O488" t="s">
        <v>99</v>
      </c>
    </row>
    <row r="489" spans="3:15" ht="14.1" customHeight="1" x14ac:dyDescent="0.25">
      <c r="C489" t="s">
        <v>13</v>
      </c>
      <c r="D489" t="s">
        <v>61</v>
      </c>
      <c r="E489" t="s">
        <v>27</v>
      </c>
      <c r="F489" t="s">
        <v>20</v>
      </c>
      <c r="G489" s="132">
        <v>2322.7084179840399</v>
      </c>
      <c r="H489" t="s">
        <v>44</v>
      </c>
      <c r="I489" t="s">
        <v>44</v>
      </c>
      <c r="J489" s="132">
        <v>25.196024493296999</v>
      </c>
      <c r="K489" s="132">
        <v>135.30393134034699</v>
      </c>
      <c r="L489" s="132">
        <v>160.49995583364401</v>
      </c>
      <c r="M489" t="s">
        <v>80</v>
      </c>
      <c r="N489" s="132">
        <v>1639193.3855769199</v>
      </c>
      <c r="O489" t="s">
        <v>99</v>
      </c>
    </row>
    <row r="490" spans="3:15" ht="14.1" customHeight="1" x14ac:dyDescent="0.25">
      <c r="C490" t="s">
        <v>13</v>
      </c>
      <c r="D490" t="s">
        <v>59</v>
      </c>
      <c r="E490" t="s">
        <v>29</v>
      </c>
      <c r="F490" t="s">
        <v>20</v>
      </c>
      <c r="G490" s="132" t="s">
        <v>100</v>
      </c>
      <c r="H490" t="s">
        <v>46</v>
      </c>
      <c r="I490" t="s">
        <v>46</v>
      </c>
      <c r="J490" s="132">
        <v>189.03720281705</v>
      </c>
      <c r="K490" s="132">
        <v>1015.1390703939001</v>
      </c>
      <c r="L490" s="132">
        <v>1204.1762732109501</v>
      </c>
      <c r="M490" t="s">
        <v>80</v>
      </c>
      <c r="N490" s="132">
        <v>15605475.690729801</v>
      </c>
      <c r="O490" t="s">
        <v>99</v>
      </c>
    </row>
    <row r="491" spans="3:15" ht="14.1" customHeight="1" x14ac:dyDescent="0.25">
      <c r="C491" t="s">
        <v>13</v>
      </c>
      <c r="D491" t="s">
        <v>65</v>
      </c>
      <c r="E491" t="s">
        <v>100</v>
      </c>
      <c r="F491" t="s">
        <v>20</v>
      </c>
      <c r="G491" s="132" t="s">
        <v>100</v>
      </c>
      <c r="H491" t="s">
        <v>50</v>
      </c>
      <c r="I491" t="s">
        <v>50</v>
      </c>
      <c r="J491" s="132" t="s">
        <v>100</v>
      </c>
      <c r="K491" s="132" t="s">
        <v>100</v>
      </c>
      <c r="L491" s="132" t="s">
        <v>100</v>
      </c>
      <c r="M491" t="s">
        <v>80</v>
      </c>
      <c r="N491" s="132">
        <v>26268.9586030645</v>
      </c>
      <c r="O491" t="s">
        <v>99</v>
      </c>
    </row>
    <row r="492" spans="3:15" ht="14.1" customHeight="1" x14ac:dyDescent="0.25">
      <c r="C492" t="s">
        <v>5</v>
      </c>
      <c r="D492" t="s">
        <v>59</v>
      </c>
      <c r="E492" t="s">
        <v>31</v>
      </c>
      <c r="F492" t="s">
        <v>20</v>
      </c>
      <c r="G492" s="132">
        <v>2093.52425710234</v>
      </c>
      <c r="H492" t="s">
        <v>44</v>
      </c>
      <c r="I492" t="s">
        <v>44</v>
      </c>
      <c r="J492" s="132">
        <v>23.712810620963999</v>
      </c>
      <c r="K492" s="132">
        <v>59.325187539366397</v>
      </c>
      <c r="L492" s="132">
        <v>83.037998160330403</v>
      </c>
      <c r="M492" t="s">
        <v>80</v>
      </c>
      <c r="N492" s="132">
        <v>450225.663386047</v>
      </c>
      <c r="O492" t="s">
        <v>99</v>
      </c>
    </row>
    <row r="493" spans="3:15" ht="14.1" customHeight="1" x14ac:dyDescent="0.25">
      <c r="C493" t="s">
        <v>13</v>
      </c>
      <c r="D493" t="s">
        <v>67</v>
      </c>
      <c r="E493" t="s">
        <v>37</v>
      </c>
      <c r="F493" t="s">
        <v>20</v>
      </c>
      <c r="G493" s="132">
        <v>322504.83747801598</v>
      </c>
      <c r="H493" t="s">
        <v>44</v>
      </c>
      <c r="I493" t="s">
        <v>44</v>
      </c>
      <c r="J493" s="132">
        <v>3498.2996111522498</v>
      </c>
      <c r="K493" s="132">
        <v>18786.0466051392</v>
      </c>
      <c r="L493" s="132">
        <v>22284.3462162914</v>
      </c>
      <c r="M493" t="s">
        <v>80</v>
      </c>
      <c r="N493" s="132">
        <v>1072677.5899999901</v>
      </c>
      <c r="O493" t="s">
        <v>99</v>
      </c>
    </row>
    <row r="494" spans="3:15" ht="14.1" customHeight="1" x14ac:dyDescent="0.25">
      <c r="C494" t="s">
        <v>5</v>
      </c>
      <c r="D494" t="s">
        <v>57</v>
      </c>
      <c r="E494" t="s">
        <v>39</v>
      </c>
      <c r="F494" t="s">
        <v>20</v>
      </c>
      <c r="G494" s="132" t="s">
        <v>100</v>
      </c>
      <c r="H494" t="s">
        <v>46</v>
      </c>
      <c r="I494" t="s">
        <v>46</v>
      </c>
      <c r="J494" s="132">
        <v>1.5182310510499999</v>
      </c>
      <c r="K494" s="132">
        <v>8.1529753658999997</v>
      </c>
      <c r="L494" s="132">
        <v>9.6712064169499996</v>
      </c>
      <c r="M494" t="s">
        <v>80</v>
      </c>
      <c r="N494" s="132">
        <v>29570.41</v>
      </c>
      <c r="O494" t="s">
        <v>99</v>
      </c>
    </row>
    <row r="495" spans="3:15" ht="14.1" customHeight="1" x14ac:dyDescent="0.25">
      <c r="C495" t="s">
        <v>13</v>
      </c>
      <c r="D495" t="s">
        <v>53</v>
      </c>
      <c r="E495" t="s">
        <v>23</v>
      </c>
      <c r="F495" t="s">
        <v>18</v>
      </c>
      <c r="G495" s="132">
        <v>132.28374487260601</v>
      </c>
      <c r="H495" t="s">
        <v>42</v>
      </c>
      <c r="I495" t="s">
        <v>42</v>
      </c>
      <c r="J495" s="132">
        <v>3.7985819108766403E-2</v>
      </c>
      <c r="K495" s="132">
        <v>6.7840917691233502E-2</v>
      </c>
      <c r="L495" s="132">
        <v>0.1058267368</v>
      </c>
      <c r="M495" t="s">
        <v>80</v>
      </c>
      <c r="N495" s="132">
        <v>290669.64</v>
      </c>
      <c r="O495" t="s">
        <v>99</v>
      </c>
    </row>
    <row r="496" spans="3:15" ht="14.1" customHeight="1" x14ac:dyDescent="0.25">
      <c r="C496" t="s">
        <v>9</v>
      </c>
      <c r="D496" t="s">
        <v>53</v>
      </c>
      <c r="E496" t="s">
        <v>35</v>
      </c>
      <c r="F496" t="s">
        <v>20</v>
      </c>
      <c r="G496" s="132" t="s">
        <v>100</v>
      </c>
      <c r="H496" t="s">
        <v>46</v>
      </c>
      <c r="I496" t="s">
        <v>46</v>
      </c>
      <c r="J496" s="132">
        <v>5.8193052743999996</v>
      </c>
      <c r="K496" s="132">
        <v>12.026956502399999</v>
      </c>
      <c r="L496" s="132">
        <v>17.846261776799999</v>
      </c>
      <c r="M496" t="s">
        <v>80</v>
      </c>
      <c r="N496" s="132">
        <v>2330697.3499388802</v>
      </c>
      <c r="O496" t="s">
        <v>99</v>
      </c>
    </row>
    <row r="497" spans="3:15" ht="14.1" customHeight="1" x14ac:dyDescent="0.25">
      <c r="C497" t="s">
        <v>9</v>
      </c>
      <c r="D497" t="s">
        <v>53</v>
      </c>
      <c r="E497" t="s">
        <v>27</v>
      </c>
      <c r="F497" t="s">
        <v>18</v>
      </c>
      <c r="G497" s="132" t="s">
        <v>100</v>
      </c>
      <c r="H497" t="s">
        <v>46</v>
      </c>
      <c r="I497" t="s">
        <v>46</v>
      </c>
      <c r="J497" s="132">
        <v>0.2893139502</v>
      </c>
      <c r="K497" s="132">
        <v>0.59793499920000004</v>
      </c>
      <c r="L497" s="132">
        <v>0.88724894939999999</v>
      </c>
      <c r="M497" t="s">
        <v>80</v>
      </c>
      <c r="N497" s="132">
        <v>297407.82</v>
      </c>
      <c r="O497" t="s">
        <v>99</v>
      </c>
    </row>
    <row r="498" spans="3:15" ht="14.1" customHeight="1" x14ac:dyDescent="0.25">
      <c r="C498" t="s">
        <v>13</v>
      </c>
      <c r="D498" t="s">
        <v>57</v>
      </c>
      <c r="E498" t="s">
        <v>27</v>
      </c>
      <c r="F498" t="s">
        <v>20</v>
      </c>
      <c r="G498" s="132">
        <v>775.43350340377799</v>
      </c>
      <c r="H498" t="s">
        <v>44</v>
      </c>
      <c r="I498" t="s">
        <v>44</v>
      </c>
      <c r="J498" s="132">
        <v>9.4757669848208703</v>
      </c>
      <c r="K498" s="132">
        <v>23.706664825166101</v>
      </c>
      <c r="L498" s="132">
        <v>33.182431809987001</v>
      </c>
      <c r="M498" t="s">
        <v>80</v>
      </c>
      <c r="N498" s="132">
        <v>608305.52615672199</v>
      </c>
      <c r="O498" t="s">
        <v>99</v>
      </c>
    </row>
    <row r="499" spans="3:15" ht="14.1" customHeight="1" x14ac:dyDescent="0.25">
      <c r="C499" t="s">
        <v>9</v>
      </c>
      <c r="D499" t="s">
        <v>71</v>
      </c>
      <c r="E499" t="s">
        <v>33</v>
      </c>
      <c r="F499" t="s">
        <v>20</v>
      </c>
      <c r="G499" s="132" t="s">
        <v>100</v>
      </c>
      <c r="H499" t="s">
        <v>46</v>
      </c>
      <c r="I499" t="s">
        <v>46</v>
      </c>
      <c r="J499" s="132">
        <v>1.8853127999999999E-3</v>
      </c>
      <c r="K499" s="132">
        <v>1.0124222400000001E-2</v>
      </c>
      <c r="L499" s="132">
        <v>1.2009535199999999E-2</v>
      </c>
      <c r="M499" t="s">
        <v>80</v>
      </c>
      <c r="N499" s="132">
        <v>194.52</v>
      </c>
      <c r="O499" t="s">
        <v>99</v>
      </c>
    </row>
    <row r="500" spans="3:15" ht="14.1" customHeight="1" x14ac:dyDescent="0.25">
      <c r="C500" t="s">
        <v>9</v>
      </c>
      <c r="D500" t="s">
        <v>57</v>
      </c>
      <c r="E500" t="s">
        <v>35</v>
      </c>
      <c r="F500" t="s">
        <v>20</v>
      </c>
      <c r="G500" s="132">
        <v>80.424393526011499</v>
      </c>
      <c r="H500" t="s">
        <v>44</v>
      </c>
      <c r="I500" t="s">
        <v>44</v>
      </c>
      <c r="J500" s="132">
        <v>0.98278309218253801</v>
      </c>
      <c r="K500" s="132">
        <v>2.4587465478555401</v>
      </c>
      <c r="L500" s="132">
        <v>3.4415296400380702</v>
      </c>
      <c r="M500" t="s">
        <v>80</v>
      </c>
      <c r="N500" s="132">
        <v>131258.68</v>
      </c>
      <c r="O500" t="s">
        <v>99</v>
      </c>
    </row>
    <row r="501" spans="3:15" ht="14.1" customHeight="1" x14ac:dyDescent="0.25">
      <c r="C501" t="s">
        <v>5</v>
      </c>
      <c r="D501" t="s">
        <v>55</v>
      </c>
      <c r="E501" t="s">
        <v>35</v>
      </c>
      <c r="F501" t="s">
        <v>20</v>
      </c>
      <c r="G501" s="132">
        <v>2762.00542750761</v>
      </c>
      <c r="H501" t="s">
        <v>44</v>
      </c>
      <c r="I501" t="s">
        <v>44</v>
      </c>
      <c r="J501" s="132">
        <v>39.423883969776902</v>
      </c>
      <c r="K501" s="132">
        <v>98.631467497552705</v>
      </c>
      <c r="L501" s="132">
        <v>138.05535146732899</v>
      </c>
      <c r="M501" t="s">
        <v>80</v>
      </c>
      <c r="N501" s="132">
        <v>750496.83715550904</v>
      </c>
      <c r="O501" t="s">
        <v>99</v>
      </c>
    </row>
    <row r="502" spans="3:15" ht="14.1" customHeight="1" x14ac:dyDescent="0.25">
      <c r="C502" t="s">
        <v>9</v>
      </c>
      <c r="D502" t="s">
        <v>53</v>
      </c>
      <c r="E502" t="s">
        <v>35</v>
      </c>
      <c r="F502" t="s">
        <v>18</v>
      </c>
      <c r="G502" s="132">
        <v>1449.0532600643201</v>
      </c>
      <c r="H502" t="s">
        <v>42</v>
      </c>
      <c r="I502" t="s">
        <v>42</v>
      </c>
      <c r="J502" s="132">
        <v>7.4898410234981698</v>
      </c>
      <c r="K502" s="132">
        <v>13.376509979701799</v>
      </c>
      <c r="L502" s="132">
        <v>20.866351003199998</v>
      </c>
      <c r="M502" t="s">
        <v>80</v>
      </c>
      <c r="N502" s="132">
        <v>2949060.02510106</v>
      </c>
      <c r="O502" t="s">
        <v>99</v>
      </c>
    </row>
    <row r="503" spans="3:15" ht="14.1" customHeight="1" x14ac:dyDescent="0.25">
      <c r="C503" t="s">
        <v>5</v>
      </c>
      <c r="D503" t="s">
        <v>53</v>
      </c>
      <c r="E503" t="s">
        <v>29</v>
      </c>
      <c r="F503" t="s">
        <v>18</v>
      </c>
      <c r="G503" s="132" t="s">
        <v>100</v>
      </c>
      <c r="H503" t="s">
        <v>46</v>
      </c>
      <c r="I503" t="s">
        <v>46</v>
      </c>
      <c r="J503" s="132">
        <v>4.6553351526000002</v>
      </c>
      <c r="K503" s="132">
        <v>9.6213397896000004</v>
      </c>
      <c r="L503" s="132">
        <v>14.2766749422</v>
      </c>
      <c r="M503" t="s">
        <v>80</v>
      </c>
      <c r="N503" s="132">
        <v>963095.35</v>
      </c>
      <c r="O503" t="s">
        <v>99</v>
      </c>
    </row>
    <row r="504" spans="3:15" ht="14.1" customHeight="1" x14ac:dyDescent="0.25">
      <c r="C504" t="s">
        <v>9</v>
      </c>
      <c r="D504" t="s">
        <v>59</v>
      </c>
      <c r="E504" t="s">
        <v>29</v>
      </c>
      <c r="F504" t="s">
        <v>20</v>
      </c>
      <c r="G504" s="132" t="s">
        <v>100</v>
      </c>
      <c r="H504" t="s">
        <v>46</v>
      </c>
      <c r="I504" t="s">
        <v>46</v>
      </c>
      <c r="J504" s="132">
        <v>34.846367406900001</v>
      </c>
      <c r="K504" s="132">
        <v>187.1267056902</v>
      </c>
      <c r="L504" s="132">
        <v>221.97307309710001</v>
      </c>
      <c r="M504" t="s">
        <v>80</v>
      </c>
      <c r="N504" s="132">
        <v>3426981.0599999898</v>
      </c>
      <c r="O504" t="s">
        <v>99</v>
      </c>
    </row>
    <row r="505" spans="3:15" ht="14.1" customHeight="1" x14ac:dyDescent="0.25">
      <c r="C505" t="s">
        <v>13</v>
      </c>
      <c r="D505" t="s">
        <v>59</v>
      </c>
      <c r="E505" t="s">
        <v>23</v>
      </c>
      <c r="F505" t="s">
        <v>20</v>
      </c>
      <c r="G505" s="132">
        <v>907.70781146654303</v>
      </c>
      <c r="H505" t="s">
        <v>44</v>
      </c>
      <c r="I505" t="s">
        <v>44</v>
      </c>
      <c r="J505" s="132">
        <v>10.281312594492</v>
      </c>
      <c r="K505" s="132">
        <v>25.721995067082101</v>
      </c>
      <c r="L505" s="132">
        <v>36.003307661574098</v>
      </c>
      <c r="M505" t="s">
        <v>80</v>
      </c>
      <c r="N505" s="132">
        <v>78108.740000000005</v>
      </c>
      <c r="O505" t="s">
        <v>99</v>
      </c>
    </row>
    <row r="506" spans="3:15" ht="14.1" customHeight="1" x14ac:dyDescent="0.25">
      <c r="C506" t="s">
        <v>13</v>
      </c>
      <c r="D506" t="s">
        <v>75</v>
      </c>
      <c r="E506" t="s">
        <v>27</v>
      </c>
      <c r="F506" t="s">
        <v>20</v>
      </c>
      <c r="G506" s="132">
        <v>0.70990816181689098</v>
      </c>
      <c r="H506" t="s">
        <v>44</v>
      </c>
      <c r="I506" t="s">
        <v>44</v>
      </c>
      <c r="J506" s="132">
        <v>7.7008690116000004E-3</v>
      </c>
      <c r="K506" s="132">
        <v>4.1354057751599997E-2</v>
      </c>
      <c r="L506" s="132">
        <v>4.9054926763200002E-2</v>
      </c>
      <c r="M506" t="s">
        <v>80</v>
      </c>
      <c r="N506" s="132">
        <v>100026.06</v>
      </c>
      <c r="O506" t="s">
        <v>99</v>
      </c>
    </row>
    <row r="507" spans="3:15" ht="14.1" customHeight="1" x14ac:dyDescent="0.25">
      <c r="C507" t="s">
        <v>5</v>
      </c>
      <c r="D507" t="s">
        <v>55</v>
      </c>
      <c r="E507" t="s">
        <v>23</v>
      </c>
      <c r="F507" t="s">
        <v>20</v>
      </c>
      <c r="G507" s="132" t="s">
        <v>100</v>
      </c>
      <c r="H507" t="s">
        <v>46</v>
      </c>
      <c r="I507" t="s">
        <v>46</v>
      </c>
      <c r="J507" s="132">
        <v>1.69849663095</v>
      </c>
      <c r="K507" s="132">
        <v>9.1210103901000004</v>
      </c>
      <c r="L507" s="132">
        <v>10.819507021050001</v>
      </c>
      <c r="M507" t="s">
        <v>80</v>
      </c>
      <c r="N507" s="132">
        <v>19354.05</v>
      </c>
      <c r="O507" t="s">
        <v>99</v>
      </c>
    </row>
    <row r="508" spans="3:15" ht="14.1" customHeight="1" x14ac:dyDescent="0.25">
      <c r="C508" t="s">
        <v>13</v>
      </c>
      <c r="D508" t="s">
        <v>57</v>
      </c>
      <c r="E508" t="s">
        <v>29</v>
      </c>
      <c r="F508" t="s">
        <v>18</v>
      </c>
      <c r="G508" s="132" t="s">
        <v>100</v>
      </c>
      <c r="H508" t="s">
        <v>46</v>
      </c>
      <c r="I508" t="s">
        <v>46</v>
      </c>
      <c r="J508" s="132">
        <v>3.0495021822999999</v>
      </c>
      <c r="K508" s="132">
        <v>16.375976603400002</v>
      </c>
      <c r="L508" s="132">
        <v>19.425478785700001</v>
      </c>
      <c r="M508" t="s">
        <v>80</v>
      </c>
      <c r="N508" s="132">
        <v>55900.98</v>
      </c>
      <c r="O508" t="s">
        <v>99</v>
      </c>
    </row>
    <row r="509" spans="3:15" ht="14.1" customHeight="1" x14ac:dyDescent="0.25">
      <c r="C509" t="s">
        <v>13</v>
      </c>
      <c r="D509" t="s">
        <v>59</v>
      </c>
      <c r="E509" t="s">
        <v>25</v>
      </c>
      <c r="F509" t="s">
        <v>20</v>
      </c>
      <c r="G509" s="132">
        <v>11922.669404640599</v>
      </c>
      <c r="H509" t="s">
        <v>44</v>
      </c>
      <c r="I509" t="s">
        <v>44</v>
      </c>
      <c r="J509" s="132">
        <v>135.04496496011399</v>
      </c>
      <c r="K509" s="132">
        <v>337.85821514650399</v>
      </c>
      <c r="L509" s="132">
        <v>472.90318010661798</v>
      </c>
      <c r="M509" t="s">
        <v>80</v>
      </c>
      <c r="N509" s="132">
        <v>4646801.6395804696</v>
      </c>
      <c r="O509" t="s">
        <v>99</v>
      </c>
    </row>
    <row r="510" spans="3:15" ht="14.1" customHeight="1" x14ac:dyDescent="0.25">
      <c r="C510" t="s">
        <v>5</v>
      </c>
      <c r="D510" t="s">
        <v>59</v>
      </c>
      <c r="E510" t="s">
        <v>31</v>
      </c>
      <c r="F510" t="s">
        <v>20</v>
      </c>
      <c r="G510" s="132" t="s">
        <v>100</v>
      </c>
      <c r="H510" t="s">
        <v>46</v>
      </c>
      <c r="I510" t="s">
        <v>46</v>
      </c>
      <c r="J510" s="132">
        <v>94.075668550499998</v>
      </c>
      <c r="K510" s="132">
        <v>505.190963979</v>
      </c>
      <c r="L510" s="132">
        <v>599.26663252950004</v>
      </c>
      <c r="M510" t="s">
        <v>80</v>
      </c>
      <c r="N510" s="132">
        <v>2782811.6847991198</v>
      </c>
      <c r="O510" t="s">
        <v>99</v>
      </c>
    </row>
    <row r="511" spans="3:15" ht="14.1" customHeight="1" x14ac:dyDescent="0.25">
      <c r="C511" t="s">
        <v>9</v>
      </c>
      <c r="D511" t="s">
        <v>69</v>
      </c>
      <c r="E511" t="s">
        <v>33</v>
      </c>
      <c r="F511" t="s">
        <v>20</v>
      </c>
      <c r="G511" s="132">
        <v>3567.7349192158199</v>
      </c>
      <c r="H511" t="s">
        <v>44</v>
      </c>
      <c r="I511" t="s">
        <v>44</v>
      </c>
      <c r="J511" s="132">
        <v>49.249499419555001</v>
      </c>
      <c r="K511" s="132">
        <v>123.213390263487</v>
      </c>
      <c r="L511" s="132">
        <v>172.46288968304199</v>
      </c>
      <c r="M511" t="s">
        <v>80</v>
      </c>
      <c r="N511" s="132">
        <v>10787286.609999999</v>
      </c>
      <c r="O511" t="s">
        <v>99</v>
      </c>
    </row>
    <row r="512" spans="3:15" ht="14.1" customHeight="1" x14ac:dyDescent="0.25">
      <c r="C512" t="s">
        <v>5</v>
      </c>
      <c r="D512" t="s">
        <v>53</v>
      </c>
      <c r="E512" t="s">
        <v>31</v>
      </c>
      <c r="F512" t="s">
        <v>18</v>
      </c>
      <c r="G512" s="132">
        <v>2178202.3951531802</v>
      </c>
      <c r="H512" t="s">
        <v>42</v>
      </c>
      <c r="I512" t="s">
        <v>42</v>
      </c>
      <c r="J512" s="132">
        <v>6254.8078962454101</v>
      </c>
      <c r="K512" s="132">
        <v>11170.797882458501</v>
      </c>
      <c r="L512" s="132">
        <v>17425.605778704001</v>
      </c>
      <c r="M512" t="s">
        <v>80</v>
      </c>
      <c r="N512" s="132">
        <v>3205024690.2358198</v>
      </c>
      <c r="O512" t="s">
        <v>99</v>
      </c>
    </row>
    <row r="513" spans="3:15" ht="14.1" customHeight="1" x14ac:dyDescent="0.25">
      <c r="C513" t="s">
        <v>13</v>
      </c>
      <c r="D513" t="s">
        <v>59</v>
      </c>
      <c r="E513" t="s">
        <v>31</v>
      </c>
      <c r="F513" t="s">
        <v>20</v>
      </c>
      <c r="G513" s="132" t="s">
        <v>100</v>
      </c>
      <c r="H513" t="s">
        <v>46</v>
      </c>
      <c r="I513" t="s">
        <v>46</v>
      </c>
      <c r="J513" s="132">
        <v>771.2083145977</v>
      </c>
      <c r="K513" s="132">
        <v>4141.4265546365996</v>
      </c>
      <c r="L513" s="132">
        <v>4912.6348692342999</v>
      </c>
      <c r="M513" t="s">
        <v>80</v>
      </c>
      <c r="N513" s="132">
        <v>65373864.6513789</v>
      </c>
      <c r="O513" t="s">
        <v>99</v>
      </c>
    </row>
    <row r="514" spans="3:15" ht="14.1" customHeight="1" x14ac:dyDescent="0.25">
      <c r="C514" t="s">
        <v>13</v>
      </c>
      <c r="D514" t="s">
        <v>61</v>
      </c>
      <c r="E514" t="s">
        <v>33</v>
      </c>
      <c r="F514" t="s">
        <v>20</v>
      </c>
      <c r="G514" s="132" t="s">
        <v>100</v>
      </c>
      <c r="H514" t="s">
        <v>46</v>
      </c>
      <c r="I514" t="s">
        <v>46</v>
      </c>
      <c r="J514" s="132">
        <v>3.3139958572000001</v>
      </c>
      <c r="K514" s="132">
        <v>17.796320637600001</v>
      </c>
      <c r="L514" s="132">
        <v>21.110316494799999</v>
      </c>
      <c r="M514" t="s">
        <v>80</v>
      </c>
      <c r="N514" s="132">
        <v>1321505.04679294</v>
      </c>
      <c r="O514" t="s">
        <v>99</v>
      </c>
    </row>
    <row r="515" spans="3:15" ht="14.1" customHeight="1" x14ac:dyDescent="0.25">
      <c r="C515" t="s">
        <v>9</v>
      </c>
      <c r="D515" t="s">
        <v>55</v>
      </c>
      <c r="E515" t="s">
        <v>27</v>
      </c>
      <c r="F515" t="s">
        <v>20</v>
      </c>
      <c r="G515" s="132">
        <v>4439.3015484462603</v>
      </c>
      <c r="H515" t="s">
        <v>44</v>
      </c>
      <c r="I515" t="s">
        <v>44</v>
      </c>
      <c r="J515" s="132">
        <v>63.364842107818802</v>
      </c>
      <c r="K515" s="132">
        <v>158.52743909342001</v>
      </c>
      <c r="L515" s="132">
        <v>221.892281201239</v>
      </c>
      <c r="M515" t="s">
        <v>80</v>
      </c>
      <c r="N515" s="132">
        <v>7880460.1500000004</v>
      </c>
      <c r="O515" t="s">
        <v>99</v>
      </c>
    </row>
    <row r="516" spans="3:15" ht="14.1" customHeight="1" x14ac:dyDescent="0.25">
      <c r="C516" t="s">
        <v>13</v>
      </c>
      <c r="D516" t="s">
        <v>71</v>
      </c>
      <c r="E516" t="s">
        <v>23</v>
      </c>
      <c r="F516" t="s">
        <v>20</v>
      </c>
      <c r="G516" s="132" t="s">
        <v>100</v>
      </c>
      <c r="H516" t="s">
        <v>46</v>
      </c>
      <c r="I516" t="s">
        <v>46</v>
      </c>
      <c r="J516" s="132">
        <v>3.4993369435499999</v>
      </c>
      <c r="K516" s="132">
        <v>18.791611380900001</v>
      </c>
      <c r="L516" s="132">
        <v>22.29094832445</v>
      </c>
      <c r="M516" t="s">
        <v>80</v>
      </c>
      <c r="N516" s="132">
        <v>529212.73</v>
      </c>
      <c r="O516" t="s">
        <v>99</v>
      </c>
    </row>
    <row r="517" spans="3:15" ht="14.1" customHeight="1" x14ac:dyDescent="0.25">
      <c r="C517" t="s">
        <v>5</v>
      </c>
      <c r="D517" t="s">
        <v>53</v>
      </c>
      <c r="E517" t="s">
        <v>27</v>
      </c>
      <c r="F517" t="s">
        <v>20</v>
      </c>
      <c r="G517" s="132">
        <v>2115002.4712825599</v>
      </c>
      <c r="H517" t="s">
        <v>44</v>
      </c>
      <c r="I517" t="s">
        <v>44</v>
      </c>
      <c r="J517" s="132">
        <v>10363.4999419056</v>
      </c>
      <c r="K517" s="132">
        <v>21361.4998802544</v>
      </c>
      <c r="L517" s="132">
        <v>31724.99982216</v>
      </c>
      <c r="M517" t="s">
        <v>80</v>
      </c>
      <c r="N517" s="132">
        <v>551090830.05426705</v>
      </c>
      <c r="O517" t="s">
        <v>99</v>
      </c>
    </row>
    <row r="518" spans="3:15" ht="14.1" customHeight="1" x14ac:dyDescent="0.25">
      <c r="C518" t="s">
        <v>13</v>
      </c>
      <c r="D518" t="s">
        <v>61</v>
      </c>
      <c r="E518" t="s">
        <v>25</v>
      </c>
      <c r="F518" t="s">
        <v>20</v>
      </c>
      <c r="G518" s="132">
        <v>2389.93005701539</v>
      </c>
      <c r="H518" t="s">
        <v>44</v>
      </c>
      <c r="I518" t="s">
        <v>44</v>
      </c>
      <c r="J518" s="132">
        <v>25.925217919407899</v>
      </c>
      <c r="K518" s="132">
        <v>139.21973707734199</v>
      </c>
      <c r="L518" s="132">
        <v>165.14495499674999</v>
      </c>
      <c r="M518" t="s">
        <v>80</v>
      </c>
      <c r="N518" s="132">
        <v>1149651.58</v>
      </c>
      <c r="O518" t="s">
        <v>99</v>
      </c>
    </row>
    <row r="519" spans="3:15" ht="14.1" customHeight="1" x14ac:dyDescent="0.25">
      <c r="C519" t="s">
        <v>15</v>
      </c>
      <c r="D519" t="s">
        <v>67</v>
      </c>
      <c r="E519" t="s">
        <v>35</v>
      </c>
      <c r="F519" t="s">
        <v>20</v>
      </c>
      <c r="G519" s="132">
        <v>267.43642289065798</v>
      </c>
      <c r="H519" t="s">
        <v>44</v>
      </c>
      <c r="I519" t="s">
        <v>44</v>
      </c>
      <c r="J519" s="132">
        <v>2.9010658985648998</v>
      </c>
      <c r="K519" s="132">
        <v>15.578871232549901</v>
      </c>
      <c r="L519" s="132">
        <v>18.479937131114799</v>
      </c>
      <c r="M519" t="s">
        <v>80</v>
      </c>
      <c r="N519" s="132">
        <v>393960.45</v>
      </c>
      <c r="O519" t="s">
        <v>99</v>
      </c>
    </row>
    <row r="520" spans="3:15" ht="14.1" customHeight="1" x14ac:dyDescent="0.25">
      <c r="C520" t="s">
        <v>5</v>
      </c>
      <c r="D520" t="s">
        <v>53</v>
      </c>
      <c r="E520" t="s">
        <v>29</v>
      </c>
      <c r="F520" t="s">
        <v>20</v>
      </c>
      <c r="G520" s="132">
        <v>686308.80456848105</v>
      </c>
      <c r="H520" t="s">
        <v>44</v>
      </c>
      <c r="I520" t="s">
        <v>44</v>
      </c>
      <c r="J520" s="132">
        <v>3362.9093682807002</v>
      </c>
      <c r="K520" s="132">
        <v>6931.7111468642997</v>
      </c>
      <c r="L520" s="132">
        <v>10294.620515144999</v>
      </c>
      <c r="M520" t="s">
        <v>80</v>
      </c>
      <c r="N520" s="132">
        <v>572691694.23782897</v>
      </c>
      <c r="O520" t="s">
        <v>99</v>
      </c>
    </row>
    <row r="521" spans="3:15" ht="14.1" customHeight="1" x14ac:dyDescent="0.25">
      <c r="C521" t="s">
        <v>5</v>
      </c>
      <c r="D521" t="s">
        <v>57</v>
      </c>
      <c r="E521" t="s">
        <v>29</v>
      </c>
      <c r="F521" t="s">
        <v>18</v>
      </c>
      <c r="G521" s="132">
        <v>241.43533819999999</v>
      </c>
      <c r="H521" t="s">
        <v>42</v>
      </c>
      <c r="I521" t="s">
        <v>42</v>
      </c>
      <c r="J521" s="132">
        <v>1.1647430431107499</v>
      </c>
      <c r="K521" s="132">
        <v>3.2776637536892301</v>
      </c>
      <c r="L521" s="132">
        <v>4.4424067967999799</v>
      </c>
      <c r="M521" t="s">
        <v>80</v>
      </c>
      <c r="N521" s="132">
        <v>492725.18</v>
      </c>
      <c r="O521" t="s">
        <v>99</v>
      </c>
    </row>
    <row r="522" spans="3:15" ht="14.1" customHeight="1" x14ac:dyDescent="0.25">
      <c r="C522" t="s">
        <v>5</v>
      </c>
      <c r="D522" t="s">
        <v>53</v>
      </c>
      <c r="E522" t="s">
        <v>23</v>
      </c>
      <c r="F522" t="s">
        <v>18</v>
      </c>
      <c r="G522" s="132" t="s">
        <v>100</v>
      </c>
      <c r="H522" t="s">
        <v>46</v>
      </c>
      <c r="I522" t="s">
        <v>46</v>
      </c>
      <c r="J522" s="132">
        <v>1.7437806683999999</v>
      </c>
      <c r="K522" s="132">
        <v>3.6039309263999999</v>
      </c>
      <c r="L522" s="132">
        <v>5.3477115947999998</v>
      </c>
      <c r="M522" t="s">
        <v>80</v>
      </c>
      <c r="N522" s="132">
        <v>354294.3</v>
      </c>
      <c r="O522" t="s">
        <v>99</v>
      </c>
    </row>
    <row r="523" spans="3:15" ht="14.1" customHeight="1" x14ac:dyDescent="0.25">
      <c r="C523" t="s">
        <v>13</v>
      </c>
      <c r="D523" t="s">
        <v>53</v>
      </c>
      <c r="E523" t="s">
        <v>25</v>
      </c>
      <c r="F523" t="s">
        <v>20</v>
      </c>
      <c r="G523" s="132" t="s">
        <v>100</v>
      </c>
      <c r="H523" t="s">
        <v>46</v>
      </c>
      <c r="I523" t="s">
        <v>46</v>
      </c>
      <c r="J523" s="132">
        <v>6.4457523137999999</v>
      </c>
      <c r="K523" s="132">
        <v>13.3216559448</v>
      </c>
      <c r="L523" s="132">
        <v>19.7674082586</v>
      </c>
      <c r="M523" t="s">
        <v>80</v>
      </c>
      <c r="N523" s="132">
        <v>5339615.0538794501</v>
      </c>
      <c r="O523" t="s">
        <v>99</v>
      </c>
    </row>
    <row r="524" spans="3:15" ht="14.1" customHeight="1" x14ac:dyDescent="0.25">
      <c r="C524" t="s">
        <v>13</v>
      </c>
      <c r="D524" t="s">
        <v>100</v>
      </c>
      <c r="E524" t="s">
        <v>100</v>
      </c>
      <c r="F524" t="s">
        <v>100</v>
      </c>
      <c r="G524" s="132" t="s">
        <v>100</v>
      </c>
      <c r="H524" t="s">
        <v>100</v>
      </c>
      <c r="I524" t="s">
        <v>100</v>
      </c>
      <c r="J524" s="132" t="s">
        <v>100</v>
      </c>
      <c r="K524" s="132" t="s">
        <v>100</v>
      </c>
      <c r="L524" s="132" t="s">
        <v>100</v>
      </c>
      <c r="M524" t="s">
        <v>82</v>
      </c>
      <c r="N524" s="132">
        <v>24675974.100000001</v>
      </c>
      <c r="O524" t="s">
        <v>99</v>
      </c>
    </row>
    <row r="525" spans="3:15" ht="14.1" customHeight="1" x14ac:dyDescent="0.25">
      <c r="C525" t="s">
        <v>9</v>
      </c>
      <c r="D525" t="s">
        <v>57</v>
      </c>
      <c r="E525" t="s">
        <v>31</v>
      </c>
      <c r="F525" t="s">
        <v>20</v>
      </c>
      <c r="G525" s="132" t="s">
        <v>100</v>
      </c>
      <c r="H525" t="s">
        <v>46</v>
      </c>
      <c r="I525" t="s">
        <v>46</v>
      </c>
      <c r="J525" s="132">
        <v>70.557412581600005</v>
      </c>
      <c r="K525" s="132">
        <v>378.89677349279998</v>
      </c>
      <c r="L525" s="132">
        <v>449.45418607440001</v>
      </c>
      <c r="M525" t="s">
        <v>80</v>
      </c>
      <c r="N525" s="132">
        <v>3642904.4943981501</v>
      </c>
      <c r="O525" t="s">
        <v>99</v>
      </c>
    </row>
    <row r="526" spans="3:15" ht="14.1" customHeight="1" x14ac:dyDescent="0.25">
      <c r="C526" t="s">
        <v>13</v>
      </c>
      <c r="D526" t="s">
        <v>57</v>
      </c>
      <c r="E526" t="s">
        <v>29</v>
      </c>
      <c r="F526" t="s">
        <v>20</v>
      </c>
      <c r="G526" s="132">
        <v>149.22665457983501</v>
      </c>
      <c r="H526" t="s">
        <v>44</v>
      </c>
      <c r="I526" t="s">
        <v>44</v>
      </c>
      <c r="J526" s="132">
        <v>1.8235444419647699</v>
      </c>
      <c r="K526" s="132">
        <v>4.56218023814891</v>
      </c>
      <c r="L526" s="132">
        <v>6.3857246801136904</v>
      </c>
      <c r="M526" t="s">
        <v>80</v>
      </c>
      <c r="N526" s="132">
        <v>231109.02482960999</v>
      </c>
      <c r="O526" t="s">
        <v>99</v>
      </c>
    </row>
    <row r="527" spans="3:15" ht="14.1" customHeight="1" x14ac:dyDescent="0.25">
      <c r="C527" t="s">
        <v>9</v>
      </c>
      <c r="D527" t="s">
        <v>53</v>
      </c>
      <c r="E527" t="s">
        <v>31</v>
      </c>
      <c r="F527" t="s">
        <v>18</v>
      </c>
      <c r="G527" s="132" t="s">
        <v>100</v>
      </c>
      <c r="H527" t="s">
        <v>46</v>
      </c>
      <c r="I527" t="s">
        <v>46</v>
      </c>
      <c r="J527" s="132">
        <v>1.4717038013999999</v>
      </c>
      <c r="K527" s="132">
        <v>3.0416203944000002</v>
      </c>
      <c r="L527" s="132">
        <v>4.5133241958000001</v>
      </c>
      <c r="M527" t="s">
        <v>80</v>
      </c>
      <c r="N527" s="132">
        <v>507327.78387978103</v>
      </c>
      <c r="O527" t="s">
        <v>99</v>
      </c>
    </row>
    <row r="528" spans="3:15" ht="14.1" customHeight="1" x14ac:dyDescent="0.25">
      <c r="C528" t="s">
        <v>13</v>
      </c>
      <c r="D528" t="s">
        <v>67</v>
      </c>
      <c r="E528" t="s">
        <v>39</v>
      </c>
      <c r="F528" t="s">
        <v>20</v>
      </c>
      <c r="G528" s="132" t="s">
        <v>100</v>
      </c>
      <c r="H528" t="s">
        <v>46</v>
      </c>
      <c r="I528" t="s">
        <v>46</v>
      </c>
      <c r="J528" s="132">
        <v>3.4347562518500001</v>
      </c>
      <c r="K528" s="132">
        <v>18.4448098923</v>
      </c>
      <c r="L528" s="132">
        <v>21.879566144150001</v>
      </c>
      <c r="M528" t="s">
        <v>80</v>
      </c>
      <c r="N528" s="132">
        <v>354222.32792531099</v>
      </c>
      <c r="O528" t="s">
        <v>99</v>
      </c>
    </row>
    <row r="529" spans="3:15" ht="14.1" customHeight="1" x14ac:dyDescent="0.25">
      <c r="C529" t="s">
        <v>9</v>
      </c>
      <c r="D529" t="s">
        <v>55</v>
      </c>
      <c r="E529" t="s">
        <v>31</v>
      </c>
      <c r="F529" t="s">
        <v>18</v>
      </c>
      <c r="G529" s="132" t="s">
        <v>100</v>
      </c>
      <c r="H529" t="s">
        <v>46</v>
      </c>
      <c r="I529" t="s">
        <v>46</v>
      </c>
      <c r="J529" s="132">
        <v>9.4064147194499999</v>
      </c>
      <c r="K529" s="132">
        <v>50.512909373100001</v>
      </c>
      <c r="L529" s="132">
        <v>59.919324092549999</v>
      </c>
      <c r="M529" t="s">
        <v>80</v>
      </c>
      <c r="N529" s="132">
        <v>537076.1</v>
      </c>
      <c r="O529" t="s">
        <v>99</v>
      </c>
    </row>
    <row r="530" spans="3:15" ht="14.1" customHeight="1" x14ac:dyDescent="0.25">
      <c r="C530" t="s">
        <v>9</v>
      </c>
      <c r="D530" t="s">
        <v>67</v>
      </c>
      <c r="E530" t="s">
        <v>23</v>
      </c>
      <c r="F530" t="s">
        <v>20</v>
      </c>
      <c r="G530" s="132">
        <v>129.035253117802</v>
      </c>
      <c r="H530" t="s">
        <v>44</v>
      </c>
      <c r="I530" t="s">
        <v>44</v>
      </c>
      <c r="J530" s="132">
        <v>1.3905688325400001</v>
      </c>
      <c r="K530" s="132">
        <v>7.46742526354</v>
      </c>
      <c r="L530" s="132">
        <v>8.8579940960800005</v>
      </c>
      <c r="M530" t="s">
        <v>80</v>
      </c>
      <c r="N530" s="132">
        <v>71.959664537435302</v>
      </c>
      <c r="O530" t="s">
        <v>99</v>
      </c>
    </row>
    <row r="531" spans="3:15" ht="14.1" customHeight="1" x14ac:dyDescent="0.25">
      <c r="C531" t="s">
        <v>13</v>
      </c>
      <c r="D531" t="s">
        <v>61</v>
      </c>
      <c r="E531" t="s">
        <v>31</v>
      </c>
      <c r="F531" t="s">
        <v>20</v>
      </c>
      <c r="G531" s="132" t="s">
        <v>100</v>
      </c>
      <c r="H531" t="s">
        <v>46</v>
      </c>
      <c r="I531" t="s">
        <v>46</v>
      </c>
      <c r="J531" s="132">
        <v>25.459643732250001</v>
      </c>
      <c r="K531" s="132">
        <v>136.71953819550001</v>
      </c>
      <c r="L531" s="132">
        <v>162.17918192774999</v>
      </c>
      <c r="M531" t="s">
        <v>80</v>
      </c>
      <c r="N531" s="132">
        <v>7831445.7450410603</v>
      </c>
      <c r="O531" t="s">
        <v>99</v>
      </c>
    </row>
    <row r="532" spans="3:15" ht="14.1" customHeight="1" x14ac:dyDescent="0.25">
      <c r="C532" t="s">
        <v>9</v>
      </c>
      <c r="D532" t="s">
        <v>65</v>
      </c>
      <c r="E532" t="s">
        <v>100</v>
      </c>
      <c r="F532" t="s">
        <v>20</v>
      </c>
      <c r="G532" s="132" t="s">
        <v>100</v>
      </c>
      <c r="H532" t="s">
        <v>50</v>
      </c>
      <c r="I532" t="s">
        <v>50</v>
      </c>
      <c r="J532" s="132" t="s">
        <v>100</v>
      </c>
      <c r="K532" s="132" t="s">
        <v>100</v>
      </c>
      <c r="L532" s="132" t="s">
        <v>100</v>
      </c>
      <c r="M532" t="s">
        <v>80</v>
      </c>
      <c r="N532" s="132">
        <v>6339.0597520814699</v>
      </c>
      <c r="O532" t="s">
        <v>99</v>
      </c>
    </row>
    <row r="533" spans="3:15" ht="14.1" customHeight="1" x14ac:dyDescent="0.25">
      <c r="C533" t="s">
        <v>9</v>
      </c>
      <c r="D533" t="s">
        <v>63</v>
      </c>
      <c r="E533" t="s">
        <v>100</v>
      </c>
      <c r="F533" t="s">
        <v>20</v>
      </c>
      <c r="G533" s="132" t="s">
        <v>100</v>
      </c>
      <c r="H533" t="s">
        <v>50</v>
      </c>
      <c r="I533" t="s">
        <v>50</v>
      </c>
      <c r="J533" s="132" t="s">
        <v>100</v>
      </c>
      <c r="K533" s="132" t="s">
        <v>100</v>
      </c>
      <c r="L533" s="132" t="s">
        <v>100</v>
      </c>
      <c r="M533" t="s">
        <v>80</v>
      </c>
      <c r="N533" s="132">
        <v>66888.765269995594</v>
      </c>
      <c r="O533" t="s">
        <v>99</v>
      </c>
    </row>
    <row r="534" spans="3:15" ht="14.1" customHeight="1" x14ac:dyDescent="0.25">
      <c r="C534" t="s">
        <v>5</v>
      </c>
      <c r="D534" t="s">
        <v>71</v>
      </c>
      <c r="E534" t="s">
        <v>31</v>
      </c>
      <c r="F534" t="s">
        <v>20</v>
      </c>
      <c r="G534" s="132" t="s">
        <v>100</v>
      </c>
      <c r="H534" t="s">
        <v>46</v>
      </c>
      <c r="I534" t="s">
        <v>46</v>
      </c>
      <c r="J534" s="132">
        <v>1.55907949505</v>
      </c>
      <c r="K534" s="132">
        <v>8.3723335178999996</v>
      </c>
      <c r="L534" s="132">
        <v>9.9314130129499993</v>
      </c>
      <c r="M534" t="s">
        <v>80</v>
      </c>
      <c r="N534" s="132">
        <v>93777.47</v>
      </c>
      <c r="O534" t="s">
        <v>99</v>
      </c>
    </row>
    <row r="535" spans="3:15" ht="14.1" customHeight="1" x14ac:dyDescent="0.25">
      <c r="C535" t="s">
        <v>5</v>
      </c>
      <c r="D535" t="s">
        <v>53</v>
      </c>
      <c r="E535" t="s">
        <v>37</v>
      </c>
      <c r="F535" t="s">
        <v>20</v>
      </c>
      <c r="G535" s="132">
        <v>2864949.5311289802</v>
      </c>
      <c r="H535" t="s">
        <v>44</v>
      </c>
      <c r="I535" t="s">
        <v>44</v>
      </c>
      <c r="J535" s="132">
        <v>14038.2386193686</v>
      </c>
      <c r="K535" s="132">
        <v>28935.961235841402</v>
      </c>
      <c r="L535" s="132">
        <v>42974.199855209998</v>
      </c>
      <c r="M535" t="s">
        <v>80</v>
      </c>
      <c r="N535" s="132">
        <v>878636326.06181097</v>
      </c>
      <c r="O535" t="s">
        <v>99</v>
      </c>
    </row>
    <row r="536" spans="3:15" ht="14.1" customHeight="1" x14ac:dyDescent="0.25">
      <c r="C536" t="s">
        <v>5</v>
      </c>
      <c r="D536" t="s">
        <v>59</v>
      </c>
      <c r="E536" t="s">
        <v>29</v>
      </c>
      <c r="F536" t="s">
        <v>20</v>
      </c>
      <c r="G536" s="132">
        <v>54.991644444444397</v>
      </c>
      <c r="H536" t="s">
        <v>44</v>
      </c>
      <c r="I536" t="s">
        <v>44</v>
      </c>
      <c r="J536" s="132">
        <v>0.62287631714130298</v>
      </c>
      <c r="K536" s="132">
        <v>1.5583245241949</v>
      </c>
      <c r="L536" s="132">
        <v>2.1812008413361998</v>
      </c>
      <c r="M536" t="s">
        <v>80</v>
      </c>
      <c r="N536" s="132">
        <v>6186.56</v>
      </c>
      <c r="O536" t="s">
        <v>99</v>
      </c>
    </row>
    <row r="537" spans="3:15" ht="14.1" customHeight="1" x14ac:dyDescent="0.25">
      <c r="C537" t="s">
        <v>15</v>
      </c>
      <c r="D537" t="s">
        <v>53</v>
      </c>
      <c r="E537" t="s">
        <v>33</v>
      </c>
      <c r="F537" t="s">
        <v>18</v>
      </c>
      <c r="G537" s="132">
        <v>2688.2772368614601</v>
      </c>
      <c r="H537" t="s">
        <v>42</v>
      </c>
      <c r="I537" t="s">
        <v>42</v>
      </c>
      <c r="J537" s="132">
        <v>10.807317192384099</v>
      </c>
      <c r="K537" s="132">
        <v>19.3013691244158</v>
      </c>
      <c r="L537" s="132">
        <v>30.1086863168</v>
      </c>
      <c r="M537" t="s">
        <v>80</v>
      </c>
      <c r="N537" s="132">
        <v>8266064.7699999996</v>
      </c>
      <c r="O537" t="s">
        <v>99</v>
      </c>
    </row>
    <row r="538" spans="3:15" ht="14.1" customHeight="1" x14ac:dyDescent="0.25">
      <c r="C538" t="s">
        <v>15</v>
      </c>
      <c r="D538" t="s">
        <v>67</v>
      </c>
      <c r="E538" t="s">
        <v>31</v>
      </c>
      <c r="F538" t="s">
        <v>20</v>
      </c>
      <c r="G538" s="132">
        <v>1160.1965887404599</v>
      </c>
      <c r="H538" t="s">
        <v>44</v>
      </c>
      <c r="I538" t="s">
        <v>44</v>
      </c>
      <c r="J538" s="132">
        <v>12.585431138426999</v>
      </c>
      <c r="K538" s="132">
        <v>67.584404479976996</v>
      </c>
      <c r="L538" s="132">
        <v>80.169835618403994</v>
      </c>
      <c r="M538" t="s">
        <v>80</v>
      </c>
      <c r="N538" s="132">
        <v>5379974.9499999899</v>
      </c>
      <c r="O538" t="s">
        <v>99</v>
      </c>
    </row>
    <row r="539" spans="3:15" ht="14.1" customHeight="1" x14ac:dyDescent="0.25">
      <c r="C539" t="s">
        <v>9</v>
      </c>
      <c r="D539" t="s">
        <v>53</v>
      </c>
      <c r="E539" t="s">
        <v>27</v>
      </c>
      <c r="F539" t="s">
        <v>18</v>
      </c>
      <c r="G539" s="132">
        <v>1317.6045013124101</v>
      </c>
      <c r="H539" t="s">
        <v>42</v>
      </c>
      <c r="I539" t="s">
        <v>42</v>
      </c>
      <c r="J539" s="132">
        <v>1.8917800770964801</v>
      </c>
      <c r="K539" s="132">
        <v>3.3786318029035098</v>
      </c>
      <c r="L539" s="132">
        <v>5.2704118800000002</v>
      </c>
      <c r="M539" t="s">
        <v>80</v>
      </c>
      <c r="N539" s="132">
        <v>11788132.5499999</v>
      </c>
      <c r="O539" t="s">
        <v>99</v>
      </c>
    </row>
    <row r="540" spans="3:15" ht="14.1" customHeight="1" x14ac:dyDescent="0.25">
      <c r="C540" t="s">
        <v>13</v>
      </c>
      <c r="D540" t="s">
        <v>53</v>
      </c>
      <c r="E540" t="s">
        <v>35</v>
      </c>
      <c r="F540" t="s">
        <v>18</v>
      </c>
      <c r="G540" s="132" t="s">
        <v>100</v>
      </c>
      <c r="H540" t="s">
        <v>46</v>
      </c>
      <c r="I540" t="s">
        <v>46</v>
      </c>
      <c r="J540" s="132">
        <v>2.8156100118</v>
      </c>
      <c r="K540" s="132">
        <v>5.8191171527999996</v>
      </c>
      <c r="L540" s="132">
        <v>8.6347271645999992</v>
      </c>
      <c r="M540" t="s">
        <v>80</v>
      </c>
      <c r="N540" s="132">
        <v>867632.19</v>
      </c>
      <c r="O540" t="s">
        <v>99</v>
      </c>
    </row>
    <row r="541" spans="3:15" ht="14.1" customHeight="1" x14ac:dyDescent="0.25">
      <c r="C541" t="s">
        <v>5</v>
      </c>
      <c r="D541" t="s">
        <v>55</v>
      </c>
      <c r="E541" t="s">
        <v>31</v>
      </c>
      <c r="F541" t="s">
        <v>18</v>
      </c>
      <c r="G541" s="132">
        <v>0.51435999999999904</v>
      </c>
      <c r="H541" t="s">
        <v>42</v>
      </c>
      <c r="I541" t="s">
        <v>42</v>
      </c>
      <c r="J541" s="132">
        <v>3.42522466194033E-3</v>
      </c>
      <c r="K541" s="132">
        <v>9.6388081380596492E-3</v>
      </c>
      <c r="L541" s="132">
        <v>1.3064032799999899E-2</v>
      </c>
      <c r="M541" t="s">
        <v>80</v>
      </c>
      <c r="N541" s="132">
        <v>128.59</v>
      </c>
      <c r="O541" t="s">
        <v>99</v>
      </c>
    </row>
    <row r="542" spans="3:15" ht="14.1" customHeight="1" x14ac:dyDescent="0.25">
      <c r="C542" t="s">
        <v>5</v>
      </c>
      <c r="D542" t="s">
        <v>55</v>
      </c>
      <c r="E542" t="s">
        <v>37</v>
      </c>
      <c r="F542" t="s">
        <v>20</v>
      </c>
      <c r="G542" s="132" t="s">
        <v>100</v>
      </c>
      <c r="H542" t="s">
        <v>46</v>
      </c>
      <c r="I542" t="s">
        <v>46</v>
      </c>
      <c r="J542" s="132">
        <v>12.055239926100001</v>
      </c>
      <c r="K542" s="132">
        <v>64.737230923799999</v>
      </c>
      <c r="L542" s="132">
        <v>76.792470849899999</v>
      </c>
      <c r="M542" t="s">
        <v>80</v>
      </c>
      <c r="N542" s="132">
        <v>309894.36374511302</v>
      </c>
      <c r="O542" t="s">
        <v>99</v>
      </c>
    </row>
    <row r="543" spans="3:15" ht="14.1" customHeight="1" x14ac:dyDescent="0.25">
      <c r="C543" t="s">
        <v>5</v>
      </c>
      <c r="D543" t="s">
        <v>67</v>
      </c>
      <c r="E543" t="s">
        <v>33</v>
      </c>
      <c r="F543" t="s">
        <v>20</v>
      </c>
      <c r="G543" s="132" t="s">
        <v>100</v>
      </c>
      <c r="H543" t="s">
        <v>46</v>
      </c>
      <c r="I543" t="s">
        <v>46</v>
      </c>
      <c r="J543" s="132">
        <v>3.21378188075</v>
      </c>
      <c r="K543" s="132">
        <v>17.258166658499999</v>
      </c>
      <c r="L543" s="132">
        <v>20.47194853925</v>
      </c>
      <c r="M543" t="s">
        <v>80</v>
      </c>
      <c r="N543" s="132">
        <v>41430.669999999896</v>
      </c>
      <c r="O543" t="s">
        <v>99</v>
      </c>
    </row>
    <row r="544" spans="3:15" ht="14.1" customHeight="1" x14ac:dyDescent="0.25">
      <c r="C544" t="s">
        <v>13</v>
      </c>
      <c r="D544" t="s">
        <v>59</v>
      </c>
      <c r="E544" t="s">
        <v>23</v>
      </c>
      <c r="F544" t="s">
        <v>20</v>
      </c>
      <c r="G544" s="132" t="s">
        <v>100</v>
      </c>
      <c r="H544" t="s">
        <v>46</v>
      </c>
      <c r="I544" t="s">
        <v>46</v>
      </c>
      <c r="J544" s="132">
        <v>24.619544857249998</v>
      </c>
      <c r="K544" s="132">
        <v>132.20816594550001</v>
      </c>
      <c r="L544" s="132">
        <v>156.82771080275</v>
      </c>
      <c r="M544" t="s">
        <v>80</v>
      </c>
      <c r="N544" s="132">
        <v>944373.19609777303</v>
      </c>
      <c r="O544" t="s">
        <v>99</v>
      </c>
    </row>
    <row r="545" spans="3:15" ht="14.1" customHeight="1" x14ac:dyDescent="0.25">
      <c r="C545" t="s">
        <v>15</v>
      </c>
      <c r="D545" t="s">
        <v>59</v>
      </c>
      <c r="E545" t="s">
        <v>31</v>
      </c>
      <c r="F545" t="s">
        <v>20</v>
      </c>
      <c r="G545" s="132">
        <v>9771.5828124002401</v>
      </c>
      <c r="H545" t="s">
        <v>44</v>
      </c>
      <c r="I545" t="s">
        <v>44</v>
      </c>
      <c r="J545" s="132">
        <v>110.680134250367</v>
      </c>
      <c r="K545" s="132">
        <v>276.90179060766002</v>
      </c>
      <c r="L545" s="132">
        <v>387.581924858028</v>
      </c>
      <c r="M545" t="s">
        <v>80</v>
      </c>
      <c r="N545" s="132">
        <v>6955413.9474291299</v>
      </c>
      <c r="O545" t="s">
        <v>99</v>
      </c>
    </row>
    <row r="546" spans="3:15" ht="14.1" customHeight="1" x14ac:dyDescent="0.25">
      <c r="C546" t="s">
        <v>9</v>
      </c>
      <c r="D546" t="s">
        <v>55</v>
      </c>
      <c r="E546" t="s">
        <v>100</v>
      </c>
      <c r="F546" t="s">
        <v>21</v>
      </c>
      <c r="G546" s="132" t="s">
        <v>100</v>
      </c>
      <c r="H546" t="s">
        <v>46</v>
      </c>
      <c r="I546" t="s">
        <v>46</v>
      </c>
      <c r="J546" s="132">
        <v>2.0754762721</v>
      </c>
      <c r="K546" s="132">
        <v>11.1454095918</v>
      </c>
      <c r="L546" s="132">
        <v>13.2208858639</v>
      </c>
      <c r="M546" t="s">
        <v>80</v>
      </c>
      <c r="N546" s="132">
        <v>123173.88</v>
      </c>
      <c r="O546" t="s">
        <v>99</v>
      </c>
    </row>
    <row r="547" spans="3:15" ht="14.1" customHeight="1" x14ac:dyDescent="0.25">
      <c r="C547" t="s">
        <v>5</v>
      </c>
      <c r="D547" t="s">
        <v>65</v>
      </c>
      <c r="E547" t="s">
        <v>100</v>
      </c>
      <c r="F547" t="s">
        <v>18</v>
      </c>
      <c r="G547" s="132" t="s">
        <v>100</v>
      </c>
      <c r="H547" t="s">
        <v>50</v>
      </c>
      <c r="I547" t="s">
        <v>50</v>
      </c>
      <c r="J547" s="132" t="s">
        <v>100</v>
      </c>
      <c r="K547" s="132" t="s">
        <v>100</v>
      </c>
      <c r="L547" s="132" t="s">
        <v>100</v>
      </c>
      <c r="M547" t="s">
        <v>80</v>
      </c>
      <c r="N547" s="132">
        <v>86323.741589122699</v>
      </c>
      <c r="O547" t="s">
        <v>99</v>
      </c>
    </row>
    <row r="548" spans="3:15" ht="14.1" customHeight="1" x14ac:dyDescent="0.25">
      <c r="C548" t="s">
        <v>5</v>
      </c>
      <c r="D548" t="s">
        <v>55</v>
      </c>
      <c r="E548" t="s">
        <v>31</v>
      </c>
      <c r="F548" t="s">
        <v>18</v>
      </c>
      <c r="G548" s="132" t="s">
        <v>100</v>
      </c>
      <c r="H548" t="s">
        <v>46</v>
      </c>
      <c r="I548" t="s">
        <v>46</v>
      </c>
      <c r="J548" s="132">
        <v>11.878552949199999</v>
      </c>
      <c r="K548" s="132">
        <v>63.788413173599999</v>
      </c>
      <c r="L548" s="132">
        <v>75.666966122800005</v>
      </c>
      <c r="M548" t="s">
        <v>80</v>
      </c>
      <c r="N548" s="132">
        <v>281201.78000000003</v>
      </c>
      <c r="O548" t="s">
        <v>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5" zeroHeight="1" x14ac:dyDescent="0.25"/>
  <cols>
    <col min="1" max="1" width="3.42578125" customWidth="1"/>
    <col min="2" max="2" width="19.28515625" customWidth="1"/>
    <col min="3" max="10" width="8.42578125" customWidth="1"/>
    <col min="11" max="11" width="3.42578125" customWidth="1"/>
    <col min="12" max="16384" width="8.710937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2:2" x14ac:dyDescent="0.25"/>
    <row r="18" spans="2:2" x14ac:dyDescent="0.25">
      <c r="B18" s="91">
        <f ca="1">TODAY()</f>
        <v>46080</v>
      </c>
    </row>
    <row r="19" spans="2:2" x14ac:dyDescent="0.25"/>
    <row r="20" spans="2:2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43.7109375" style="24" customWidth="1"/>
    <col min="4" max="4" width="144.42578125" style="24" customWidth="1"/>
    <col min="5" max="5" width="3.42578125" style="24" customWidth="1"/>
    <col min="6" max="6" width="3.140625" style="24" customWidth="1"/>
    <col min="7" max="16384" width="9" style="24" hidden="1"/>
  </cols>
  <sheetData>
    <row r="1" spans="1:6" ht="14.1" customHeight="1" x14ac:dyDescent="0.25">
      <c r="A1" s="23"/>
      <c r="B1" s="23"/>
      <c r="C1" s="23"/>
      <c r="D1" s="23"/>
      <c r="E1" s="23"/>
      <c r="F1" s="23"/>
    </row>
    <row r="2" spans="1:6" ht="14.1" customHeight="1" x14ac:dyDescent="0.25">
      <c r="A2" s="23"/>
      <c r="B2" s="23"/>
      <c r="C2" s="23"/>
      <c r="D2" s="23"/>
      <c r="E2" s="23"/>
      <c r="F2" s="23"/>
    </row>
    <row r="3" spans="1:6" ht="14.1" customHeight="1" x14ac:dyDescent="0.25">
      <c r="A3" s="23"/>
      <c r="B3" s="23"/>
      <c r="C3" s="23"/>
      <c r="D3" s="23"/>
      <c r="E3" s="23"/>
      <c r="F3" s="23"/>
    </row>
    <row r="4" spans="1:6" ht="5.0999999999999996" customHeight="1" x14ac:dyDescent="0.25">
      <c r="A4" s="25"/>
      <c r="B4" s="25"/>
      <c r="C4" s="25"/>
      <c r="D4" s="25"/>
      <c r="E4" s="25"/>
      <c r="F4" s="25"/>
    </row>
    <row r="5" spans="1:6" ht="14.1" customHeight="1" x14ac:dyDescent="0.25">
      <c r="A5" s="26"/>
      <c r="B5" s="26"/>
    </row>
    <row r="6" spans="1:6" ht="18" customHeight="1" x14ac:dyDescent="0.25">
      <c r="A6" s="26"/>
      <c r="B6" s="28" t="s">
        <v>101</v>
      </c>
      <c r="C6" s="28"/>
      <c r="D6" s="29"/>
      <c r="E6" s="29"/>
    </row>
    <row r="7" spans="1:6" ht="14.1" customHeight="1" x14ac:dyDescent="0.25">
      <c r="A7" s="26"/>
      <c r="B7" s="26"/>
    </row>
    <row r="8" spans="1:6" ht="14.1" customHeight="1" x14ac:dyDescent="0.25">
      <c r="C8" s="2" t="s">
        <v>102</v>
      </c>
      <c r="D8" s="1"/>
    </row>
    <row r="9" spans="1:6" ht="5.0999999999999996" customHeight="1" x14ac:dyDescent="0.25">
      <c r="C9" s="1"/>
      <c r="D9" s="1"/>
    </row>
    <row r="10" spans="1:6" ht="14.1" customHeight="1" x14ac:dyDescent="0.25">
      <c r="C10" s="4" t="s">
        <v>103</v>
      </c>
      <c r="D10" s="3" t="s">
        <v>101</v>
      </c>
    </row>
    <row r="11" spans="1:6" ht="15" x14ac:dyDescent="0.25">
      <c r="C11" s="9" t="s">
        <v>104</v>
      </c>
      <c r="D11" s="5" t="s">
        <v>105</v>
      </c>
    </row>
    <row r="12" spans="1:6" ht="25.5" x14ac:dyDescent="0.25">
      <c r="C12" s="148" t="s">
        <v>106</v>
      </c>
      <c r="D12" s="6" t="s">
        <v>107</v>
      </c>
    </row>
    <row r="13" spans="1:6" ht="25.5" x14ac:dyDescent="0.25">
      <c r="C13" s="149"/>
      <c r="D13" s="6" t="s">
        <v>108</v>
      </c>
    </row>
    <row r="14" spans="1:6" ht="25.5" x14ac:dyDescent="0.25">
      <c r="C14" s="149"/>
      <c r="D14" s="6" t="s">
        <v>109</v>
      </c>
    </row>
    <row r="15" spans="1:6" ht="15" x14ac:dyDescent="0.25">
      <c r="C15" s="150"/>
      <c r="D15" s="7" t="s">
        <v>110</v>
      </c>
    </row>
    <row r="16" spans="1:6" ht="25.5" x14ac:dyDescent="0.25">
      <c r="C16" s="145" t="s">
        <v>111</v>
      </c>
      <c r="D16" s="8" t="s">
        <v>112</v>
      </c>
    </row>
    <row r="17" spans="3:4" ht="25.5" x14ac:dyDescent="0.25">
      <c r="C17" s="146"/>
      <c r="D17" s="8" t="s">
        <v>113</v>
      </c>
    </row>
    <row r="18" spans="3:4" ht="15" x14ac:dyDescent="0.25">
      <c r="C18" s="146"/>
      <c r="D18" s="8" t="s">
        <v>114</v>
      </c>
    </row>
    <row r="19" spans="3:4" ht="15" x14ac:dyDescent="0.25">
      <c r="C19" s="146"/>
      <c r="D19" s="8" t="s">
        <v>115</v>
      </c>
    </row>
    <row r="20" spans="3:4" ht="15" x14ac:dyDescent="0.25">
      <c r="C20" s="147"/>
      <c r="D20" s="8" t="s">
        <v>116</v>
      </c>
    </row>
    <row r="21" spans="3:4" ht="15" x14ac:dyDescent="0.25">
      <c r="C21" s="10" t="s">
        <v>117</v>
      </c>
      <c r="D21" s="5" t="s">
        <v>118</v>
      </c>
    </row>
    <row r="22" spans="3:4" ht="38.25" x14ac:dyDescent="0.25">
      <c r="C22" s="143" t="s">
        <v>119</v>
      </c>
      <c r="D22" s="6" t="s">
        <v>120</v>
      </c>
    </row>
    <row r="23" spans="3:4" ht="15" x14ac:dyDescent="0.25">
      <c r="C23" s="144"/>
      <c r="D23" s="6" t="s">
        <v>121</v>
      </c>
    </row>
    <row r="24" spans="3:4" ht="15" x14ac:dyDescent="0.25">
      <c r="C24" s="145" t="s">
        <v>122</v>
      </c>
      <c r="D24" s="6" t="s">
        <v>123</v>
      </c>
    </row>
    <row r="25" spans="3:4" ht="25.5" x14ac:dyDescent="0.25">
      <c r="C25" s="146"/>
      <c r="D25" s="7" t="s">
        <v>124</v>
      </c>
    </row>
    <row r="26" spans="3:4" ht="15" x14ac:dyDescent="0.25">
      <c r="C26" s="146"/>
      <c r="D26" s="6" t="s">
        <v>125</v>
      </c>
    </row>
    <row r="27" spans="3:4" ht="25.5" x14ac:dyDescent="0.25">
      <c r="C27" s="147"/>
      <c r="D27" s="7" t="s">
        <v>126</v>
      </c>
    </row>
    <row r="28" spans="3:4" ht="14.1" customHeight="1" x14ac:dyDescent="0.25"/>
    <row r="29" spans="3:4" ht="14.1" customHeight="1" x14ac:dyDescent="0.25"/>
  </sheetData>
  <mergeCells count="4">
    <mergeCell ref="C22:C23"/>
    <mergeCell ref="C24:C27"/>
    <mergeCell ref="C12:C15"/>
    <mergeCell ref="C16:C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tabSelected="1" zoomScaleNormal="100" workbookViewId="0"/>
  </sheetViews>
  <sheetFormatPr defaultColWidth="0" defaultRowHeight="14.1" customHeight="1" zeroHeight="1" x14ac:dyDescent="0.25"/>
  <cols>
    <col min="1" max="1" width="3.140625" style="26" customWidth="1"/>
    <col min="2" max="2" width="3.42578125" style="26" customWidth="1"/>
    <col min="3" max="3" width="35.7109375" style="24" bestFit="1" customWidth="1"/>
    <col min="4" max="7" width="20.42578125" style="24" customWidth="1"/>
    <col min="8" max="8" width="22.42578125" style="24" customWidth="1"/>
    <col min="9" max="9" width="20.42578125" style="24" customWidth="1"/>
    <col min="10" max="10" width="3.42578125" style="24" customWidth="1"/>
    <col min="11" max="11" width="3.140625" style="24" customWidth="1"/>
    <col min="12" max="16384" width="9.140625" style="24" hidden="1"/>
  </cols>
  <sheetData>
    <row r="1" spans="1:11" ht="14.1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4.1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5.0999999999999996" customHeight="1" x14ac:dyDescent="0.25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</row>
    <row r="5" spans="1:11" ht="14.1" customHeight="1" x14ac:dyDescent="0.25"/>
    <row r="6" spans="1:11" ht="18" customHeight="1" x14ac:dyDescent="0.25">
      <c r="B6" s="28" t="s">
        <v>127</v>
      </c>
      <c r="C6" s="28"/>
      <c r="D6" s="29"/>
      <c r="E6" s="29"/>
      <c r="F6" s="29"/>
      <c r="G6" s="29"/>
      <c r="H6" s="29"/>
      <c r="I6" s="29"/>
      <c r="J6" s="29"/>
    </row>
    <row r="7" spans="1:11" ht="14.1" customHeight="1" x14ac:dyDescent="0.25"/>
    <row r="8" spans="1:11" ht="14.1" customHeight="1" x14ac:dyDescent="0.25">
      <c r="C8" s="88" t="s">
        <v>128</v>
      </c>
      <c r="H8" s="131"/>
      <c r="I8"/>
    </row>
    <row r="9" spans="1:11" ht="5.0999999999999996" customHeight="1" x14ac:dyDescent="0.25">
      <c r="D9" s="65" t="s">
        <v>129</v>
      </c>
      <c r="E9" s="64"/>
      <c r="F9" s="65"/>
      <c r="H9" s="131"/>
      <c r="I9"/>
    </row>
    <row r="10" spans="1:11" s="32" customFormat="1" ht="14.1" customHeight="1" x14ac:dyDescent="0.25">
      <c r="A10" s="30"/>
      <c r="B10" s="30"/>
      <c r="C10" s="151" t="s">
        <v>130</v>
      </c>
      <c r="D10" s="155" t="s">
        <v>131</v>
      </c>
      <c r="E10" s="155" t="s">
        <v>132</v>
      </c>
      <c r="F10" s="157" t="s">
        <v>133</v>
      </c>
      <c r="G10" s="66"/>
      <c r="H10" s="126"/>
      <c r="I10" s="66"/>
      <c r="J10" s="66"/>
    </row>
    <row r="11" spans="1:11" s="32" customFormat="1" ht="14.1" customHeight="1" x14ac:dyDescent="0.25">
      <c r="A11" s="67" t="s">
        <v>134</v>
      </c>
      <c r="B11" s="67"/>
      <c r="C11" s="152"/>
      <c r="D11" s="156"/>
      <c r="E11" s="156"/>
      <c r="F11" s="158"/>
      <c r="G11" s="66"/>
      <c r="H11" s="126"/>
      <c r="I11" s="66"/>
      <c r="J11" s="66"/>
    </row>
    <row r="12" spans="1:11" s="32" customFormat="1" ht="14.1" customHeight="1" x14ac:dyDescent="0.25">
      <c r="A12" s="67" t="s">
        <v>9</v>
      </c>
      <c r="B12" s="67"/>
      <c r="C12" s="68" t="s">
        <v>135</v>
      </c>
      <c r="D12" s="120">
        <f>+SUMIFS(Input!N:N,Input!C:C,Index!D13)</f>
        <v>1269595965.8999991</v>
      </c>
      <c r="E12" s="69">
        <f>+D12/$D$16</f>
        <v>4.9880814955518687E-2</v>
      </c>
      <c r="F12" s="121">
        <f>+SUMIFS(Input!L:L,Input!C:C,Index!D13)</f>
        <v>101493.70361210298</v>
      </c>
      <c r="G12" s="139"/>
      <c r="H12" s="127"/>
      <c r="I12" s="66"/>
      <c r="J12" s="66"/>
    </row>
    <row r="13" spans="1:11" s="32" customFormat="1" ht="14.1" customHeight="1" x14ac:dyDescent="0.25">
      <c r="A13" s="67" t="s">
        <v>5</v>
      </c>
      <c r="B13" s="67"/>
      <c r="C13" s="70" t="s">
        <v>136</v>
      </c>
      <c r="D13" s="120">
        <f>+SUMIFS(Input!N:N,Input!C:C,Index!D11)</f>
        <v>23305986579.979698</v>
      </c>
      <c r="E13" s="69">
        <f>+D13/$D$16</f>
        <v>0.91566264794144459</v>
      </c>
      <c r="F13" s="121">
        <f>+SUMIFS(Input!L:L,Input!C:C,Index!D11)</f>
        <v>422389.15387719928</v>
      </c>
      <c r="G13" s="139"/>
      <c r="H13" s="128"/>
      <c r="I13" s="66"/>
      <c r="J13" s="66"/>
    </row>
    <row r="14" spans="1:11" s="32" customFormat="1" ht="14.1" customHeight="1" x14ac:dyDescent="0.25">
      <c r="A14" s="67" t="s">
        <v>15</v>
      </c>
      <c r="B14" s="67"/>
      <c r="C14" s="68" t="s">
        <v>137</v>
      </c>
      <c r="D14" s="120">
        <f>+SUMIFS(Input!N:N,Input!C:C,Index!D16)</f>
        <v>876406734.65999866</v>
      </c>
      <c r="E14" s="69">
        <f>+D14/$D$16</f>
        <v>3.4432908839904963E-2</v>
      </c>
      <c r="F14" s="121">
        <f>+SUMIFS(Input!L:L,Input!C:C,Index!D16)</f>
        <v>12148.850648519659</v>
      </c>
      <c r="G14" s="66"/>
      <c r="H14" s="129"/>
      <c r="I14" s="66"/>
      <c r="J14" s="66"/>
    </row>
    <row r="15" spans="1:11" s="32" customFormat="1" ht="14.1" customHeight="1" x14ac:dyDescent="0.25">
      <c r="A15" s="67"/>
      <c r="B15" s="67"/>
      <c r="C15" s="68" t="s">
        <v>138</v>
      </c>
      <c r="D15" s="120">
        <f>+SUMIFS(Input!N:N,Input!C:C,Index!D12)+SUMIFS(Input!N:N,Input!C:C,Index!D14)</f>
        <v>601400.51</v>
      </c>
      <c r="E15" s="69">
        <f>+D15/$D$16</f>
        <v>2.3628263131884755E-5</v>
      </c>
      <c r="F15" s="121">
        <f>+SUMIFS(Input!L:L,Input!C:C,Index!D12)+SUMIFS(Input!L:L,Input!C:C,Index!D14)</f>
        <v>0</v>
      </c>
      <c r="G15" s="66"/>
      <c r="H15" s="129"/>
      <c r="I15" s="66"/>
      <c r="J15" s="66"/>
    </row>
    <row r="16" spans="1:11" s="32" customFormat="1" ht="14.1" customHeight="1" x14ac:dyDescent="0.25">
      <c r="A16" s="30"/>
      <c r="B16" s="30"/>
      <c r="C16" s="71" t="s">
        <v>139</v>
      </c>
      <c r="D16" s="119">
        <f>+D14+D13+D12+D15</f>
        <v>25452590681.049694</v>
      </c>
      <c r="E16" s="73">
        <f>+E12+E13+E14</f>
        <v>0.99997637173686815</v>
      </c>
      <c r="F16" s="122">
        <f>+F14+F13+F12</f>
        <v>536031.70813782187</v>
      </c>
      <c r="G16" s="66"/>
      <c r="H16" s="129"/>
      <c r="I16" s="66"/>
      <c r="J16" s="66"/>
    </row>
    <row r="17" spans="1:10" ht="14.1" customHeight="1" x14ac:dyDescent="0.25">
      <c r="C17" s="74"/>
      <c r="D17" s="66"/>
      <c r="E17" s="66"/>
      <c r="F17" s="66"/>
      <c r="G17" s="75"/>
      <c r="H17" s="129"/>
      <c r="I17" s="124"/>
    </row>
    <row r="18" spans="1:10" ht="14.1" customHeight="1" x14ac:dyDescent="0.25">
      <c r="C18" s="66"/>
      <c r="D18" s="76"/>
      <c r="E18" s="66"/>
      <c r="F18" s="66"/>
      <c r="G18" s="77"/>
      <c r="H18" s="130"/>
    </row>
    <row r="19" spans="1:10" ht="14.1" customHeight="1" x14ac:dyDescent="0.25">
      <c r="C19" s="89" t="s">
        <v>140</v>
      </c>
      <c r="D19" s="125"/>
      <c r="E19" s="66"/>
      <c r="F19" s="66"/>
      <c r="G19" s="77"/>
      <c r="H19" s="130"/>
      <c r="J19" s="78"/>
    </row>
    <row r="20" spans="1:10" ht="5.0999999999999996" customHeight="1" x14ac:dyDescent="0.25">
      <c r="C20" s="66"/>
      <c r="D20" s="66"/>
      <c r="E20" s="66"/>
      <c r="F20" s="66"/>
      <c r="G20" s="75"/>
      <c r="H20" s="75"/>
    </row>
    <row r="21" spans="1:10" s="32" customFormat="1" ht="14.1" customHeight="1" x14ac:dyDescent="0.25">
      <c r="A21" s="30"/>
      <c r="B21" s="30"/>
      <c r="C21" s="151" t="s">
        <v>130</v>
      </c>
      <c r="D21" s="155" t="s">
        <v>131</v>
      </c>
      <c r="E21" s="153" t="s">
        <v>141</v>
      </c>
      <c r="F21" s="153" t="s">
        <v>133</v>
      </c>
      <c r="G21" s="153" t="s">
        <v>142</v>
      </c>
      <c r="H21" s="153" t="s">
        <v>143</v>
      </c>
      <c r="I21" s="153" t="s">
        <v>144</v>
      </c>
      <c r="J21" s="78"/>
    </row>
    <row r="22" spans="1:10" s="32" customFormat="1" ht="14.1" customHeight="1" x14ac:dyDescent="0.25">
      <c r="A22" s="30"/>
      <c r="B22" s="30"/>
      <c r="C22" s="152"/>
      <c r="D22" s="156"/>
      <c r="E22" s="154"/>
      <c r="F22" s="154"/>
      <c r="G22" s="154"/>
      <c r="H22" s="154"/>
      <c r="I22" s="154"/>
      <c r="J22" s="78"/>
    </row>
    <row r="23" spans="1:10" s="32" customFormat="1" ht="14.1" customHeight="1" x14ac:dyDescent="0.25">
      <c r="A23" s="30"/>
      <c r="B23" s="30"/>
      <c r="C23" s="79" t="s">
        <v>135</v>
      </c>
      <c r="D23" s="118">
        <f>+D12</f>
        <v>1269595965.8999991</v>
      </c>
      <c r="E23" s="80" t="s">
        <v>145</v>
      </c>
      <c r="F23" s="81">
        <f>+F12</f>
        <v>101493.70361210298</v>
      </c>
      <c r="G23" s="82">
        <f>+('3. Área Ponderada'!D13+'3. Área Ponderada'!D14)*1000/'3. Área Ponderada'!F12</f>
        <v>48.865384088208749</v>
      </c>
      <c r="H23" s="82">
        <f>+F23/(D23/1000000)</f>
        <v>79.94173448728273</v>
      </c>
      <c r="I23" s="83">
        <f>+('3. Área Ponderada'!D13*3+'3. Área Ponderada'!D14*4+'3. Área Ponderada'!D15*5)/'3. Área Ponderada'!D12</f>
        <v>4.0513659051588169</v>
      </c>
      <c r="J23" s="24"/>
    </row>
    <row r="24" spans="1:10" s="32" customFormat="1" ht="14.1" customHeight="1" x14ac:dyDescent="0.25">
      <c r="A24" s="30"/>
      <c r="B24" s="30"/>
      <c r="C24" s="84" t="s">
        <v>136</v>
      </c>
      <c r="D24" s="118">
        <f>+D13</f>
        <v>23305986579.979698</v>
      </c>
      <c r="E24" s="80" t="s">
        <v>145</v>
      </c>
      <c r="F24" s="81">
        <f>+F13</f>
        <v>422389.15387719928</v>
      </c>
      <c r="G24" s="82">
        <f>+('3. Área Ponderada'!D17+'3. Área Ponderada'!D18)*1000/'3. Área Ponderada'!F16</f>
        <v>13.700122183457587</v>
      </c>
      <c r="H24" s="82">
        <f>+F24/(D24/1000000)</f>
        <v>18.123633274552724</v>
      </c>
      <c r="I24" s="83">
        <f>+('3. Área Ponderada'!D17*3+'3. Área Ponderada'!D18*4+'3. Área Ponderada'!D19*5)/'3. Área Ponderada'!D16</f>
        <v>3.835139578172023</v>
      </c>
      <c r="J24" s="24"/>
    </row>
    <row r="25" spans="1:10" s="32" customFormat="1" ht="14.1" customHeight="1" x14ac:dyDescent="0.25">
      <c r="A25" s="30"/>
      <c r="B25" s="30"/>
      <c r="C25" s="71" t="s">
        <v>139</v>
      </c>
      <c r="D25" s="119">
        <f>SUM(D23:D24)</f>
        <v>24575582545.879696</v>
      </c>
      <c r="E25" s="85"/>
      <c r="F25" s="72">
        <f>SUM(F23:F24)</f>
        <v>523882.85748930229</v>
      </c>
      <c r="G25" s="86"/>
      <c r="H25" s="87"/>
      <c r="I25" s="85"/>
      <c r="J25" s="24"/>
    </row>
    <row r="26" spans="1:10" ht="14.1" customHeight="1" x14ac:dyDescent="0.25">
      <c r="C26" s="66"/>
      <c r="D26" s="66"/>
      <c r="E26" s="66"/>
      <c r="F26" s="66"/>
      <c r="G26" s="75"/>
      <c r="H26" s="75"/>
    </row>
    <row r="27" spans="1:10" ht="14.1" hidden="1" customHeight="1" x14ac:dyDescent="0.25">
      <c r="C27" s="75"/>
      <c r="D27" s="75"/>
      <c r="E27" s="75"/>
      <c r="F27" s="75"/>
      <c r="G27" s="75"/>
      <c r="H27" s="75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5" activePane="bottomLeft" state="frozen"/>
      <selection pane="bottomLeft" activeCell="C8" sqref="C8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51.7109375" style="24" customWidth="1"/>
    <col min="4" max="6" width="21.5703125" style="24" customWidth="1"/>
    <col min="7" max="7" width="3.42578125" style="24" customWidth="1"/>
    <col min="8" max="8" width="3.140625" style="24" customWidth="1"/>
    <col min="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146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s="31" t="s">
        <v>147</v>
      </c>
      <c r="D8" s="32"/>
      <c r="E8" s="32"/>
      <c r="F8" s="32"/>
    </row>
    <row r="9" spans="1:8" ht="5.0999999999999996" customHeight="1" x14ac:dyDescent="0.25">
      <c r="C9" s="32"/>
      <c r="D9" s="32"/>
      <c r="E9" s="32"/>
      <c r="F9" s="32"/>
    </row>
    <row r="10" spans="1:8" ht="14.1" customHeight="1" x14ac:dyDescent="0.25">
      <c r="C10" s="159" t="s">
        <v>22</v>
      </c>
      <c r="D10" s="155" t="s">
        <v>131</v>
      </c>
      <c r="E10" s="155" t="s">
        <v>132</v>
      </c>
      <c r="F10" s="153" t="s">
        <v>133</v>
      </c>
    </row>
    <row r="11" spans="1:8" ht="14.1" customHeight="1" x14ac:dyDescent="0.25">
      <c r="C11" s="159"/>
      <c r="D11" s="156"/>
      <c r="E11" s="156"/>
      <c r="F11" s="154"/>
    </row>
    <row r="12" spans="1:8" ht="14.1" customHeight="1" x14ac:dyDescent="0.25">
      <c r="C12" s="35" t="s">
        <v>148</v>
      </c>
      <c r="D12" s="36"/>
      <c r="E12" s="36"/>
      <c r="F12" s="36"/>
    </row>
    <row r="13" spans="1:8" ht="14.1" customHeight="1" x14ac:dyDescent="0.25">
      <c r="C13" s="37" t="s">
        <v>149</v>
      </c>
      <c r="D13" s="111">
        <f>+SUM(D14:D22)</f>
        <v>174696701.1149506</v>
      </c>
      <c r="E13" s="94">
        <f>+SUM(E14:E22)</f>
        <v>1</v>
      </c>
      <c r="F13" s="113">
        <f>+SUM(F14:F22)</f>
        <v>1373.4743250728984</v>
      </c>
    </row>
    <row r="14" spans="1:8" ht="14.1" customHeight="1" x14ac:dyDescent="0.25">
      <c r="C14" s="38" t="s">
        <v>150</v>
      </c>
      <c r="D14" s="110">
        <f>+SUMIFS(Input!$N:$N,Input!$C:$C,Index!$D$13,Input!$H:$H,Index!$D$29,Input!$F:$F,Index!$D$17,Input!$E:$E,Index!D20)</f>
        <v>1281288.6200000001</v>
      </c>
      <c r="E14" s="93">
        <f>+D14/$D$13</f>
        <v>7.3343607052826429E-3</v>
      </c>
      <c r="F14" s="114">
        <f>+SUMIFS(Input!$L:$L,Input!$C:$C,Index!$D$13,Input!$H:$H,Index!$D$29,Input!$F:$F,Index!$D$17,Input!$E:$E,Index!D20)</f>
        <v>5.4415454524999998</v>
      </c>
    </row>
    <row r="15" spans="1:8" ht="14.1" customHeight="1" x14ac:dyDescent="0.25">
      <c r="C15" s="38" t="s">
        <v>151</v>
      </c>
      <c r="D15" s="110">
        <f>+SUMIFS(Input!$N:$N,Input!$C:$C,Index!$D$13,Input!$H:$H,Index!$D$29,Input!$F:$F,Index!$D$17,Input!$E:$E,Index!D21)</f>
        <v>7114027.916175182</v>
      </c>
      <c r="E15" s="93">
        <f t="shared" ref="E15:E22" si="0">+D15/$D$13</f>
        <v>4.0722165162661798E-2</v>
      </c>
      <c r="F15" s="114">
        <f>+SUMIFS(Input!$L:$L,Input!$C:$C,Index!$D$13,Input!$H:$H,Index!$D$29,Input!$F:$F,Index!$D$17,Input!$E:$E,Index!D21)</f>
        <v>7.545786443199999</v>
      </c>
    </row>
    <row r="16" spans="1:8" ht="14.1" customHeight="1" x14ac:dyDescent="0.25">
      <c r="C16" s="38" t="s">
        <v>152</v>
      </c>
      <c r="D16" s="110">
        <f>+SUMIFS(Input!$N:$N,Input!$C:$C,Index!$D$13,Input!$H:$H,Index!$D$29,Input!$F:$F,Index!$D$17,Input!$E:$E,Index!D22)</f>
        <v>20095139.281057701</v>
      </c>
      <c r="E16" s="93">
        <f t="shared" si="0"/>
        <v>0.11502872780542707</v>
      </c>
      <c r="F16" s="114">
        <f>+SUMIFS(Input!$L:$L,Input!$C:$C,Index!$D$13,Input!$H:$H,Index!$D$29,Input!$F:$F,Index!$D$17,Input!$E:$E,Index!D22)</f>
        <v>47.633175109599996</v>
      </c>
    </row>
    <row r="17" spans="3:6" ht="14.1" customHeight="1" x14ac:dyDescent="0.25">
      <c r="C17" s="38" t="s">
        <v>153</v>
      </c>
      <c r="D17" s="110">
        <f>+SUMIFS(Input!$N:$N,Input!$C:$C,Index!$D$13,Input!$H:$H,Index!$D$29,Input!$F:$F,Index!$D$17,Input!$E:$E,Index!D23)</f>
        <v>25966868.793835178</v>
      </c>
      <c r="E17" s="93">
        <f t="shared" si="0"/>
        <v>0.14863972031589168</v>
      </c>
      <c r="F17" s="114">
        <f>+SUMIFS(Input!$L:$L,Input!$C:$C,Index!$D$13,Input!$H:$H,Index!$D$29,Input!$F:$F,Index!$D$17,Input!$E:$E,Index!D23)</f>
        <v>291.26534275359978</v>
      </c>
    </row>
    <row r="18" spans="3:6" ht="14.1" customHeight="1" x14ac:dyDescent="0.25">
      <c r="C18" s="38" t="s">
        <v>154</v>
      </c>
      <c r="D18" s="110">
        <f>+SUMIFS(Input!$N:$N,Input!$C:$C,Index!$D$13,Input!$H:$H,Index!$D$29,Input!$F:$F,Index!$D$17,Input!$E:$E,Index!D24)</f>
        <v>63408912.743275978</v>
      </c>
      <c r="E18" s="93">
        <f t="shared" si="0"/>
        <v>0.36296571336829569</v>
      </c>
      <c r="F18" s="114">
        <f>+SUMIFS(Input!$L:$L,Input!$C:$C,Index!$D$13,Input!$H:$H,Index!$D$29,Input!$F:$F,Index!$D$17,Input!$E:$E,Index!D24)</f>
        <v>667.29718878799883</v>
      </c>
    </row>
    <row r="19" spans="3:6" ht="14.1" customHeight="1" x14ac:dyDescent="0.25">
      <c r="C19" s="38" t="s">
        <v>155</v>
      </c>
      <c r="D19" s="110">
        <f>+SUMIFS(Input!$N:$N,Input!$C:$C,Index!$D$13,Input!$H:$H,Index!$D$29,Input!$F:$F,Index!$D$17,Input!$E:$E,Index!D25)</f>
        <v>45135181.716268472</v>
      </c>
      <c r="E19" s="93">
        <f t="shared" si="0"/>
        <v>0.2583631026127361</v>
      </c>
      <c r="F19" s="114">
        <f>+SUMIFS(Input!$L:$L,Input!$C:$C,Index!$D$13,Input!$H:$H,Index!$D$29,Input!$F:$F,Index!$D$17,Input!$E:$E,Index!D25)</f>
        <v>170.90432500779988</v>
      </c>
    </row>
    <row r="20" spans="3:6" ht="14.1" customHeight="1" x14ac:dyDescent="0.25">
      <c r="C20" s="38" t="s">
        <v>156</v>
      </c>
      <c r="D20" s="110">
        <f>+SUMIFS(Input!$N:$N,Input!$C:$C,Index!$D$13,Input!$H:$H,Index!$D$29,Input!$F:$F,Index!$D$17,Input!$E:$E,Index!D26)</f>
        <v>5593508.8643381</v>
      </c>
      <c r="E20" s="93">
        <f t="shared" si="0"/>
        <v>3.2018400053573801E-2</v>
      </c>
      <c r="F20" s="114">
        <f>+SUMIFS(Input!$L:$L,Input!$C:$C,Index!$D$13,Input!$H:$H,Index!$D$29,Input!$F:$F,Index!$D$17,Input!$E:$E,Index!D26)</f>
        <v>92.075797906299996</v>
      </c>
    </row>
    <row r="21" spans="3:6" ht="14.1" customHeight="1" x14ac:dyDescent="0.25">
      <c r="C21" s="38" t="s">
        <v>157</v>
      </c>
      <c r="D21" s="110">
        <f>+SUMIFS(Input!$N:$N,Input!$C:$C,Index!$D$13,Input!$H:$H,Index!$D$29,Input!$F:$F,Index!$D$17,Input!$E:$E,Index!D27)</f>
        <v>6101773.1799999904</v>
      </c>
      <c r="E21" s="93">
        <f t="shared" si="0"/>
        <v>3.4927809976131249E-2</v>
      </c>
      <c r="F21" s="114">
        <f>+SUMIFS(Input!$L:$L,Input!$C:$C,Index!$D$13,Input!$H:$H,Index!$D$29,Input!$F:$F,Index!$D$17,Input!$E:$E,Index!D27)</f>
        <v>91.3111636118999</v>
      </c>
    </row>
    <row r="22" spans="3:6" ht="14.1" customHeight="1" x14ac:dyDescent="0.25">
      <c r="C22" s="38" t="s">
        <v>158</v>
      </c>
      <c r="D22" s="110">
        <f>+SUMIFS(Input!$N:$N,Input!$C:$C,Index!$D$13,Input!$H:$H,Index!$D$29,Input!$F:$F,Index!$D$17,Input!$E:$E,Index!D28)</f>
        <v>0</v>
      </c>
      <c r="E22" s="93">
        <f t="shared" si="0"/>
        <v>0</v>
      </c>
      <c r="F22" s="114">
        <f>+SUMIFS(Input!$L:$L,Input!$C:$C,Index!$D$13,Input!$H:$H,Index!$D$29,Input!$F:$F,Index!$D$17,Input!$E:$E,Index!D28)</f>
        <v>0</v>
      </c>
    </row>
    <row r="23" spans="3:6" ht="14.1" customHeight="1" x14ac:dyDescent="0.25">
      <c r="C23" s="39" t="s">
        <v>139</v>
      </c>
      <c r="D23" s="112">
        <f>+D13</f>
        <v>174696701.1149506</v>
      </c>
      <c r="E23" s="41">
        <f>+E13</f>
        <v>1</v>
      </c>
      <c r="F23" s="115">
        <f>+F13</f>
        <v>1373.4743250728984</v>
      </c>
    </row>
    <row r="24" spans="3:6" ht="14.1" customHeight="1" x14ac:dyDescent="0.25">
      <c r="C24" s="26"/>
      <c r="D24" s="26"/>
      <c r="E24" s="26"/>
      <c r="F24" s="26"/>
    </row>
    <row r="25" spans="3:6" ht="14.1" customHeight="1" x14ac:dyDescent="0.25">
      <c r="C25" s="31" t="s">
        <v>159</v>
      </c>
      <c r="D25" s="26"/>
      <c r="E25" s="26"/>
      <c r="F25" s="26"/>
    </row>
    <row r="26" spans="3:6" ht="14.1" customHeight="1" x14ac:dyDescent="0.25">
      <c r="C26" s="42" t="s">
        <v>160</v>
      </c>
      <c r="D26" s="32"/>
      <c r="E26" s="32"/>
      <c r="F26" s="32"/>
    </row>
    <row r="27" spans="3:6" ht="5.0999999999999996" customHeight="1" x14ac:dyDescent="0.25">
      <c r="C27" s="32"/>
      <c r="D27" s="32"/>
      <c r="E27" s="32"/>
      <c r="F27" s="32"/>
    </row>
    <row r="28" spans="3:6" ht="14.1" customHeight="1" x14ac:dyDescent="0.25">
      <c r="C28" s="159" t="s">
        <v>22</v>
      </c>
      <c r="D28" s="155" t="s">
        <v>131</v>
      </c>
      <c r="E28" s="155" t="s">
        <v>132</v>
      </c>
      <c r="F28" s="153" t="s">
        <v>133</v>
      </c>
    </row>
    <row r="29" spans="3:6" ht="14.1" customHeight="1" x14ac:dyDescent="0.25">
      <c r="C29" s="159"/>
      <c r="D29" s="156"/>
      <c r="E29" s="156"/>
      <c r="F29" s="154"/>
    </row>
    <row r="30" spans="3:6" ht="14.1" customHeight="1" x14ac:dyDescent="0.25">
      <c r="C30" s="35" t="s">
        <v>161</v>
      </c>
      <c r="D30" s="36"/>
      <c r="E30" s="36"/>
      <c r="F30" s="36"/>
    </row>
    <row r="31" spans="3:6" ht="14.1" customHeight="1" x14ac:dyDescent="0.25">
      <c r="C31" s="37" t="s">
        <v>149</v>
      </c>
      <c r="D31" s="111">
        <f>+SUM(D32:D40)</f>
        <v>0</v>
      </c>
      <c r="E31" s="95">
        <f>+D31/$D$52</f>
        <v>0</v>
      </c>
      <c r="F31" s="113">
        <f>+SUM(F32:F40)</f>
        <v>0</v>
      </c>
    </row>
    <row r="32" spans="3:6" ht="14.1" customHeight="1" x14ac:dyDescent="0.25">
      <c r="C32" s="38" t="s">
        <v>150</v>
      </c>
      <c r="D32" s="110">
        <f>+SUMIFS(Input!$N:$N,Input!$C:$C,Index!$D$13,Input!$H:$H,Index!$D$30,Input!$F:$F,Index!$D$17,Input!$E:$E,Index!D20)</f>
        <v>0</v>
      </c>
      <c r="E32" s="93">
        <f t="shared" ref="E32:E40" si="1">+IFERROR(D32/$D$31,0)</f>
        <v>0</v>
      </c>
      <c r="F32" s="114">
        <f>+SUMIFS(Input!$L:$L,Input!$C:$C,Index!$D$13,Input!$H:$H,Index!$D$30,Input!$F:$F,Index!$D$17,Input!$E:$E,Index!D20)</f>
        <v>0</v>
      </c>
    </row>
    <row r="33" spans="3:6" ht="14.1" customHeight="1" x14ac:dyDescent="0.25">
      <c r="C33" s="38" t="s">
        <v>151</v>
      </c>
      <c r="D33" s="110">
        <f>+SUMIFS(Input!$N:$N,Input!$C:$C,Index!$D$13,Input!$H:$H,Index!$D$30,Input!$F:$F,Index!$D$17,Input!$E:$E,Index!D21)</f>
        <v>0</v>
      </c>
      <c r="E33" s="93">
        <f t="shared" si="1"/>
        <v>0</v>
      </c>
      <c r="F33" s="114">
        <f>+SUMIFS(Input!$L:$L,Input!$C:$C,Index!$D$13,Input!$H:$H,Index!$D$30,Input!$F:$F,Index!$D$17,Input!$E:$E,Index!D21)</f>
        <v>0</v>
      </c>
    </row>
    <row r="34" spans="3:6" ht="14.1" customHeight="1" x14ac:dyDescent="0.25">
      <c r="C34" s="38" t="s">
        <v>152</v>
      </c>
      <c r="D34" s="110">
        <f>+SUMIFS(Input!$N:$N,Input!$C:$C,Index!$D$13,Input!$H:$H,Index!$D$30,Input!$F:$F,Index!$D$17,Input!$E:$E,Index!D22)</f>
        <v>0</v>
      </c>
      <c r="E34" s="93">
        <f t="shared" si="1"/>
        <v>0</v>
      </c>
      <c r="F34" s="114">
        <f>+SUMIFS(Input!$L:$L,Input!$C:$C,Index!$D$13,Input!$H:$H,Index!$D$30,Input!$F:$F,Index!$D$17,Input!$E:$E,Index!D22)</f>
        <v>0</v>
      </c>
    </row>
    <row r="35" spans="3:6" ht="14.1" customHeight="1" x14ac:dyDescent="0.25">
      <c r="C35" s="38" t="s">
        <v>153</v>
      </c>
      <c r="D35" s="110">
        <f>+SUMIFS(Input!$N:$N,Input!$C:$C,Index!$D$13,Input!$H:$H,Index!$D$30,Input!$F:$F,Index!$D$17,Input!$E:$E,Index!D23)</f>
        <v>0</v>
      </c>
      <c r="E35" s="93">
        <f t="shared" si="1"/>
        <v>0</v>
      </c>
      <c r="F35" s="114">
        <f>+SUMIFS(Input!$L:$L,Input!$C:$C,Index!$D$13,Input!$H:$H,Index!$D$30,Input!$F:$F,Index!$D$17,Input!$E:$E,Index!D23)</f>
        <v>0</v>
      </c>
    </row>
    <row r="36" spans="3:6" ht="14.1" customHeight="1" x14ac:dyDescent="0.25">
      <c r="C36" s="38" t="s">
        <v>154</v>
      </c>
      <c r="D36" s="110">
        <f>+SUMIFS(Input!$N:$N,Input!$C:$C,Index!$D$13,Input!$H:$H,Index!$D$30,Input!$F:$F,Index!$D$17,Input!$E:$E,Index!D24)</f>
        <v>0</v>
      </c>
      <c r="E36" s="93">
        <f t="shared" si="1"/>
        <v>0</v>
      </c>
      <c r="F36" s="114">
        <f>+SUMIFS(Input!$L:$L,Input!$C:$C,Index!$D$13,Input!$H:$H,Index!$D$30,Input!$F:$F,Index!$D$17,Input!$E:$E,Index!D24)</f>
        <v>0</v>
      </c>
    </row>
    <row r="37" spans="3:6" ht="14.1" customHeight="1" x14ac:dyDescent="0.25">
      <c r="C37" s="38" t="s">
        <v>155</v>
      </c>
      <c r="D37" s="110">
        <f>+SUMIFS(Input!$N:$N,Input!$C:$C,Index!$D$13,Input!$H:$H,Index!$D$30,Input!$F:$F,Index!$D$17,Input!$E:$E,Index!D25)</f>
        <v>0</v>
      </c>
      <c r="E37" s="93">
        <f t="shared" si="1"/>
        <v>0</v>
      </c>
      <c r="F37" s="114">
        <f>+SUMIFS(Input!$L:$L,Input!$C:$C,Index!$D$13,Input!$H:$H,Index!$D$30,Input!$F:$F,Index!$D$17,Input!$E:$E,Index!D25)</f>
        <v>0</v>
      </c>
    </row>
    <row r="38" spans="3:6" ht="14.1" customHeight="1" x14ac:dyDescent="0.25">
      <c r="C38" s="38" t="s">
        <v>156</v>
      </c>
      <c r="D38" s="110">
        <f>+SUMIFS(Input!$N:$N,Input!$C:$C,Index!$D$13,Input!$H:$H,Index!$D$30,Input!$F:$F,Index!$D$17,Input!$E:$E,Index!D26)</f>
        <v>0</v>
      </c>
      <c r="E38" s="93">
        <f t="shared" si="1"/>
        <v>0</v>
      </c>
      <c r="F38" s="114">
        <f>+SUMIFS(Input!$L:$L,Input!$C:$C,Index!$D$13,Input!$H:$H,Index!$D$30,Input!$F:$F,Index!$D$17,Input!$E:$E,Index!D26)</f>
        <v>0</v>
      </c>
    </row>
    <row r="39" spans="3:6" ht="14.1" customHeight="1" x14ac:dyDescent="0.25">
      <c r="C39" s="38" t="s">
        <v>157</v>
      </c>
      <c r="D39" s="110">
        <f>+SUMIFS(Input!$N:$N,Input!$C:$C,Index!$D$13,Input!$H:$H,Index!$D$30,Input!$F:$F,Index!$D$17,Input!$E:$E,Index!D27)</f>
        <v>0</v>
      </c>
      <c r="E39" s="93">
        <f t="shared" si="1"/>
        <v>0</v>
      </c>
      <c r="F39" s="114">
        <f>+SUMIFS(Input!$L:$L,Input!$C:$C,Index!$D$13,Input!$H:$H,Index!$D$30,Input!$F:$F,Index!$D$17,Input!$E:$E,Index!D27)</f>
        <v>0</v>
      </c>
    </row>
    <row r="40" spans="3:6" ht="14.1" customHeight="1" x14ac:dyDescent="0.25">
      <c r="C40" s="38" t="s">
        <v>158</v>
      </c>
      <c r="D40" s="110">
        <f>+SUMIFS(Input!$N:$N,Input!$C:$C,Index!$D$13,Input!$H:$H,Index!$D$30,Input!$F:$F,Index!$D$17,Input!$E:$E,Index!D28)</f>
        <v>0</v>
      </c>
      <c r="E40" s="93">
        <f t="shared" si="1"/>
        <v>0</v>
      </c>
      <c r="F40" s="114">
        <f>+SUMIFS(Input!$L:$L,Input!$C:$C,Index!$D$13,Input!$H:$H,Index!$D$30,Input!$F:$F,Index!$D$17,Input!$E:$E,Index!D28)</f>
        <v>0</v>
      </c>
    </row>
    <row r="41" spans="3:6" ht="14.1" customHeight="1" x14ac:dyDescent="0.25">
      <c r="C41" s="37" t="s">
        <v>162</v>
      </c>
      <c r="D41" s="111">
        <f>+SUM(D42:D50)</f>
        <v>893002114.54369986</v>
      </c>
      <c r="E41" s="95">
        <f>+D41/$D$52</f>
        <v>1</v>
      </c>
      <c r="F41" s="113">
        <f>+SUM(F42:F50)</f>
        <v>93533.439008000743</v>
      </c>
    </row>
    <row r="42" spans="3:6" ht="14.1" customHeight="1" x14ac:dyDescent="0.25">
      <c r="C42" s="38" t="s">
        <v>150</v>
      </c>
      <c r="D42" s="110">
        <f>+SUMIFS(Input!$N:$N,Input!$C:$C,Index!$D$13,Input!$H:$H,Index!$D$30,Input!$F:$F,Index!$D$18,Input!$E:$E,Index!D20)</f>
        <v>3151669.8651731517</v>
      </c>
      <c r="E42" s="93">
        <f>+IFERROR(D42/$D$41,0)</f>
        <v>3.5292972030458972E-3</v>
      </c>
      <c r="F42" s="114">
        <f>+SUMIFS(Input!$L:$L,Input!$C:$C,Index!$D$13,Input!$H:$H,Index!$D$30,Input!$F:$F,Index!$D$18,Input!$E:$E,Index!D20)</f>
        <v>4303.04626154577</v>
      </c>
    </row>
    <row r="43" spans="3:6" ht="14.1" customHeight="1" x14ac:dyDescent="0.25">
      <c r="C43" s="38" t="s">
        <v>151</v>
      </c>
      <c r="D43" s="110">
        <f>+SUMIFS(Input!$N:$N,Input!$C:$C,Index!$D$13,Input!$H:$H,Index!$D$30,Input!$F:$F,Index!$D$18,Input!$E:$E,Index!D21)</f>
        <v>80946963.104819</v>
      </c>
      <c r="E43" s="93">
        <f t="shared" ref="E43:E50" si="2">+IFERROR(D43/$D$41,0)</f>
        <v>9.0645880660854564E-2</v>
      </c>
      <c r="F43" s="114">
        <f>+SUMIFS(Input!$L:$L,Input!$C:$C,Index!$D$13,Input!$H:$H,Index!$D$30,Input!$F:$F,Index!$D$18,Input!$E:$E,Index!D21)</f>
        <v>1557.4639780379516</v>
      </c>
    </row>
    <row r="44" spans="3:6" ht="14.1" customHeight="1" x14ac:dyDescent="0.25">
      <c r="C44" s="38" t="s">
        <v>152</v>
      </c>
      <c r="D44" s="110">
        <f>+SUMIFS(Input!$N:$N,Input!$C:$C,Index!$D$13,Input!$H:$H,Index!$D$30,Input!$F:$F,Index!$D$18,Input!$E:$E,Index!D22)</f>
        <v>13888250.261982109</v>
      </c>
      <c r="E44" s="93">
        <f t="shared" si="2"/>
        <v>1.5552315090629581E-2</v>
      </c>
      <c r="F44" s="114">
        <f>+SUMIFS(Input!$L:$L,Input!$C:$C,Index!$D$13,Input!$H:$H,Index!$D$30,Input!$F:$F,Index!$D$18,Input!$E:$E,Index!D22)</f>
        <v>655.803402817662</v>
      </c>
    </row>
    <row r="45" spans="3:6" ht="14.1" customHeight="1" x14ac:dyDescent="0.25">
      <c r="C45" s="38" t="s">
        <v>153</v>
      </c>
      <c r="D45" s="110">
        <f>+SUMIFS(Input!$N:$N,Input!$C:$C,Index!$D$13,Input!$H:$H,Index!$D$30,Input!$F:$F,Index!$D$18,Input!$E:$E,Index!D23)</f>
        <v>96816813.793065444</v>
      </c>
      <c r="E45" s="93">
        <f t="shared" si="2"/>
        <v>0.10841722792844252</v>
      </c>
      <c r="F45" s="114">
        <f>+SUMIFS(Input!$L:$L,Input!$C:$C,Index!$D$13,Input!$H:$H,Index!$D$30,Input!$F:$F,Index!$D$18,Input!$E:$E,Index!D23)</f>
        <v>2240.554726933759</v>
      </c>
    </row>
    <row r="46" spans="3:6" ht="14.1" customHeight="1" x14ac:dyDescent="0.25">
      <c r="C46" s="38" t="s">
        <v>154</v>
      </c>
      <c r="D46" s="110">
        <f>+SUMIFS(Input!$N:$N,Input!$C:$C,Index!$D$13,Input!$H:$H,Index!$D$30,Input!$F:$F,Index!$D$18,Input!$E:$E,Index!D24)</f>
        <v>445645908.26704067</v>
      </c>
      <c r="E46" s="93">
        <f t="shared" si="2"/>
        <v>0.49904238860033806</v>
      </c>
      <c r="F46" s="114">
        <f>+SUMIFS(Input!$L:$L,Input!$C:$C,Index!$D$13,Input!$H:$H,Index!$D$30,Input!$F:$F,Index!$D$18,Input!$E:$E,Index!D24)</f>
        <v>45455.200515908495</v>
      </c>
    </row>
    <row r="47" spans="3:6" ht="14.1" customHeight="1" x14ac:dyDescent="0.25">
      <c r="C47" s="38" t="s">
        <v>155</v>
      </c>
      <c r="D47" s="110">
        <f>+SUMIFS(Input!$N:$N,Input!$C:$C,Index!$D$13,Input!$H:$H,Index!$D$30,Input!$F:$F,Index!$D$18,Input!$E:$E,Index!D25)</f>
        <v>186323178.86699456</v>
      </c>
      <c r="E47" s="93">
        <f t="shared" si="2"/>
        <v>0.20864808249888714</v>
      </c>
      <c r="F47" s="114">
        <f>+SUMIFS(Input!$L:$L,Input!$C:$C,Index!$D$13,Input!$H:$H,Index!$D$30,Input!$F:$F,Index!$D$18,Input!$E:$E,Index!D25)</f>
        <v>33683.69684128341</v>
      </c>
    </row>
    <row r="48" spans="3:6" ht="14.1" customHeight="1" x14ac:dyDescent="0.25">
      <c r="C48" s="38" t="s">
        <v>156</v>
      </c>
      <c r="D48" s="110">
        <f>+SUMIFS(Input!$N:$N,Input!$C:$C,Index!$D$13,Input!$H:$H,Index!$D$30,Input!$F:$F,Index!$D$18,Input!$E:$E,Index!D26)</f>
        <v>50718684.243082739</v>
      </c>
      <c r="E48" s="93">
        <f t="shared" si="2"/>
        <v>5.6795704530888627E-2</v>
      </c>
      <c r="F48" s="114">
        <f>+SUMIFS(Input!$L:$L,Input!$C:$C,Index!$D$13,Input!$H:$H,Index!$D$30,Input!$F:$F,Index!$D$18,Input!$E:$E,Index!D26)</f>
        <v>4173.5030511704808</v>
      </c>
    </row>
    <row r="49" spans="3:6" ht="14.1" customHeight="1" x14ac:dyDescent="0.25">
      <c r="C49" s="38" t="s">
        <v>157</v>
      </c>
      <c r="D49" s="110">
        <f>+SUMIFS(Input!$N:$N,Input!$C:$C,Index!$D$13,Input!$H:$H,Index!$D$30,Input!$F:$F,Index!$D$18,Input!$E:$E,Index!D27)</f>
        <v>11195206.594730299</v>
      </c>
      <c r="E49" s="93">
        <f t="shared" si="2"/>
        <v>1.2536595840482135E-2</v>
      </c>
      <c r="F49" s="114">
        <f>+SUMIFS(Input!$L:$L,Input!$C:$C,Index!$D$13,Input!$H:$H,Index!$D$30,Input!$F:$F,Index!$D$18,Input!$E:$E,Index!D27)</f>
        <v>1369.7469864341324</v>
      </c>
    </row>
    <row r="50" spans="3:6" ht="14.1" customHeight="1" x14ac:dyDescent="0.25">
      <c r="C50" s="38" t="s">
        <v>158</v>
      </c>
      <c r="D50" s="110">
        <f>+SUMIFS(Input!$N:$N,Input!$C:$C,Index!$D$13,Input!$H:$H,Index!$D$30,Input!$F:$F,Index!$D$18,Input!$E:$E,Index!D28)</f>
        <v>4315439.5468118293</v>
      </c>
      <c r="E50" s="93">
        <f t="shared" si="2"/>
        <v>4.83250764643139E-3</v>
      </c>
      <c r="F50" s="114">
        <f>+SUMIFS(Input!$L:$L,Input!$C:$C,Index!$D$13,Input!$H:$H,Index!$D$30,Input!$F:$F,Index!$D$18,Input!$E:$E,Index!D28)</f>
        <v>94.4232438690875</v>
      </c>
    </row>
    <row r="51" spans="3:6" ht="14.1" customHeight="1" x14ac:dyDescent="0.25">
      <c r="C51" s="37" t="s">
        <v>163</v>
      </c>
      <c r="D51" s="111">
        <f>+SUMIFS(Input!$N:$N,Input!$C:$C,Index!$D$13,Input!$H:$H,Index!$D$30,Input!$F:$F,Index!$D$19)</f>
        <v>0</v>
      </c>
      <c r="E51" s="95">
        <f>+D51/$D$52</f>
        <v>0</v>
      </c>
      <c r="F51" s="113">
        <f>+SUMIFS(Input!$L:$L,Input!$C:$C,Index!$D$13,Input!$H:$H,Index!$D$30,Input!$F:$F,Index!$D$19)</f>
        <v>0</v>
      </c>
    </row>
    <row r="52" spans="3:6" ht="14.1" customHeight="1" x14ac:dyDescent="0.25">
      <c r="C52" s="39" t="s">
        <v>139</v>
      </c>
      <c r="D52" s="40">
        <f>+SUM(D51,D41,D31)</f>
        <v>893002114.54369986</v>
      </c>
      <c r="E52" s="41">
        <f>+SUM(E51,E41,E31)</f>
        <v>1</v>
      </c>
      <c r="F52" s="115">
        <f>+SUM(F51,F41,F31)</f>
        <v>93533.439008000743</v>
      </c>
    </row>
    <row r="53" spans="3:6" ht="14.1" customHeight="1" x14ac:dyDescent="0.25">
      <c r="C53" s="26"/>
      <c r="D53" s="26"/>
      <c r="E53" s="26"/>
      <c r="F53" s="26"/>
    </row>
    <row r="54" spans="3:6" ht="14.1" customHeight="1" x14ac:dyDescent="0.25">
      <c r="C54" s="31" t="s">
        <v>164</v>
      </c>
      <c r="D54" s="26"/>
      <c r="E54" s="26"/>
      <c r="F54" s="26"/>
    </row>
    <row r="55" spans="3:6" ht="14.1" customHeight="1" x14ac:dyDescent="0.25">
      <c r="C55" s="42" t="s">
        <v>160</v>
      </c>
      <c r="D55" s="32"/>
      <c r="E55" s="32"/>
      <c r="F55" s="32"/>
    </row>
    <row r="56" spans="3:6" ht="5.0999999999999996" customHeight="1" x14ac:dyDescent="0.25">
      <c r="C56" s="32"/>
      <c r="D56" s="32"/>
      <c r="E56" s="32"/>
      <c r="F56" s="32"/>
    </row>
    <row r="57" spans="3:6" ht="14.1" customHeight="1" x14ac:dyDescent="0.25">
      <c r="C57" s="159" t="s">
        <v>22</v>
      </c>
      <c r="D57" s="155" t="s">
        <v>131</v>
      </c>
      <c r="E57" s="155" t="s">
        <v>132</v>
      </c>
      <c r="F57" s="153" t="s">
        <v>133</v>
      </c>
    </row>
    <row r="58" spans="3:6" ht="14.1" customHeight="1" x14ac:dyDescent="0.25">
      <c r="C58" s="159"/>
      <c r="D58" s="156"/>
      <c r="E58" s="156"/>
      <c r="F58" s="154"/>
    </row>
    <row r="59" spans="3:6" ht="14.1" customHeight="1" x14ac:dyDescent="0.25">
      <c r="C59" s="35" t="s">
        <v>165</v>
      </c>
      <c r="D59" s="36"/>
      <c r="E59" s="36"/>
      <c r="F59" s="36"/>
    </row>
    <row r="60" spans="3:6" ht="14.1" customHeight="1" x14ac:dyDescent="0.25">
      <c r="C60" s="37" t="s">
        <v>149</v>
      </c>
      <c r="D60" s="109">
        <f>+SUM(D61:D69)</f>
        <v>14504687.138668502</v>
      </c>
      <c r="E60" s="95">
        <f>+D60/$D$81</f>
        <v>8.4025218183077635E-2</v>
      </c>
      <c r="F60" s="113">
        <f>+SUM(F61:F69)</f>
        <v>230.19190416634999</v>
      </c>
    </row>
    <row r="61" spans="3:6" ht="14.1" customHeight="1" x14ac:dyDescent="0.25">
      <c r="C61" s="38" t="s">
        <v>150</v>
      </c>
      <c r="D61" s="108">
        <f>+SUMIFS(Input!$N:$N,Input!$C:$C,Index!$D$13,Input!$H:$H,Index!$D$31,Input!$F:$F,Index!$D$17,Input!$E:$E,Index!D20)</f>
        <v>0</v>
      </c>
      <c r="E61" s="93">
        <f>+IFERROR(D61/$D$60,0)</f>
        <v>0</v>
      </c>
      <c r="F61" s="114">
        <f>+SUMIFS(Input!$L:$L,Input!$C:$C,Index!$D$13,Input!$H:$H,Index!$D$31,Input!$F:$F,Index!$D$17,Input!$E:$E,Index!D20)</f>
        <v>0</v>
      </c>
    </row>
    <row r="62" spans="3:6" ht="14.1" customHeight="1" x14ac:dyDescent="0.25">
      <c r="C62" s="38" t="s">
        <v>151</v>
      </c>
      <c r="D62" s="108">
        <f>+SUMIFS(Input!$N:$N,Input!$C:$C,Index!$D$13,Input!$H:$H,Index!$D$31,Input!$F:$F,Index!$D$17,Input!$E:$E,Index!D21)</f>
        <v>0</v>
      </c>
      <c r="E62" s="93">
        <f t="shared" ref="E62:E69" si="3">+IFERROR(D62/$D$60,0)</f>
        <v>0</v>
      </c>
      <c r="F62" s="114">
        <f>+SUMIFS(Input!$L:$L,Input!$C:$C,Index!$D$13,Input!$H:$H,Index!$D$31,Input!$F:$F,Index!$D$17,Input!$E:$E,Index!D21)</f>
        <v>0</v>
      </c>
    </row>
    <row r="63" spans="3:6" ht="14.1" customHeight="1" x14ac:dyDescent="0.25">
      <c r="C63" s="38" t="s">
        <v>152</v>
      </c>
      <c r="D63" s="108">
        <f>+SUMIFS(Input!$N:$N,Input!$C:$C,Index!$D$13,Input!$H:$H,Index!$D$31,Input!$F:$F,Index!$D$17,Input!$E:$E,Index!D22)</f>
        <v>300229.53999999998</v>
      </c>
      <c r="E63" s="93">
        <f t="shared" si="3"/>
        <v>2.0698794612371101E-2</v>
      </c>
      <c r="F63" s="114">
        <f>+SUMIFS(Input!$L:$L,Input!$C:$C,Index!$D$13,Input!$H:$H,Index!$D$31,Input!$F:$F,Index!$D$17,Input!$E:$E,Index!D22)</f>
        <v>4.0249624191999995</v>
      </c>
    </row>
    <row r="64" spans="3:6" ht="14.1" customHeight="1" x14ac:dyDescent="0.25">
      <c r="C64" s="38" t="s">
        <v>153</v>
      </c>
      <c r="D64" s="108">
        <f>+SUMIFS(Input!$N:$N,Input!$C:$C,Index!$D$13,Input!$H:$H,Index!$D$31,Input!$F:$F,Index!$D$17,Input!$E:$E,Index!D23)</f>
        <v>2229567.62</v>
      </c>
      <c r="E64" s="93">
        <f t="shared" si="3"/>
        <v>0.15371359607310148</v>
      </c>
      <c r="F64" s="114">
        <f>+SUMIFS(Input!$L:$L,Input!$C:$C,Index!$D$13,Input!$H:$H,Index!$D$31,Input!$F:$F,Index!$D$17,Input!$E:$E,Index!D23)</f>
        <v>54.133142092949996</v>
      </c>
    </row>
    <row r="65" spans="3:6" ht="14.1" customHeight="1" x14ac:dyDescent="0.25">
      <c r="C65" s="38" t="s">
        <v>154</v>
      </c>
      <c r="D65" s="108">
        <f>+SUMIFS(Input!$N:$N,Input!$C:$C,Index!$D$13,Input!$H:$H,Index!$D$31,Input!$F:$F,Index!$D$17,Input!$E:$E,Index!D24)</f>
        <v>7628999.0738797709</v>
      </c>
      <c r="E65" s="93">
        <f t="shared" si="3"/>
        <v>0.52596784756159143</v>
      </c>
      <c r="F65" s="114">
        <f>+SUMIFS(Input!$L:$L,Input!$C:$C,Index!$D$13,Input!$H:$H,Index!$D$31,Input!$F:$F,Index!$D$17,Input!$E:$E,Index!D24)</f>
        <v>136.21013739764999</v>
      </c>
    </row>
    <row r="66" spans="3:6" ht="14.1" customHeight="1" x14ac:dyDescent="0.25">
      <c r="C66" s="38" t="s">
        <v>155</v>
      </c>
      <c r="D66" s="108">
        <f>+SUMIFS(Input!$N:$N,Input!$C:$C,Index!$D$13,Input!$H:$H,Index!$D$31,Input!$F:$F,Index!$D$17,Input!$E:$E,Index!D25)</f>
        <v>1610058.1099999999</v>
      </c>
      <c r="E66" s="93">
        <f t="shared" si="3"/>
        <v>0.11100260864694525</v>
      </c>
      <c r="F66" s="114">
        <f>+SUMIFS(Input!$L:$L,Input!$C:$C,Index!$D$13,Input!$H:$H,Index!$D$31,Input!$F:$F,Index!$D$17,Input!$E:$E,Index!D25)</f>
        <v>10.325667914149999</v>
      </c>
    </row>
    <row r="67" spans="3:6" ht="14.1" customHeight="1" x14ac:dyDescent="0.25">
      <c r="C67" s="38" t="s">
        <v>156</v>
      </c>
      <c r="D67" s="108">
        <f>+SUMIFS(Input!$N:$N,Input!$C:$C,Index!$D$13,Input!$H:$H,Index!$D$31,Input!$F:$F,Index!$D$17,Input!$E:$E,Index!D26)</f>
        <v>2446611.7347887298</v>
      </c>
      <c r="E67" s="93">
        <f t="shared" si="3"/>
        <v>0.16867731867626642</v>
      </c>
      <c r="F67" s="114">
        <f>+SUMIFS(Input!$L:$L,Input!$C:$C,Index!$D$13,Input!$H:$H,Index!$D$31,Input!$F:$F,Index!$D$17,Input!$E:$E,Index!D26)</f>
        <v>23.7626385218</v>
      </c>
    </row>
    <row r="68" spans="3:6" ht="14.1" customHeight="1" x14ac:dyDescent="0.25">
      <c r="C68" s="38" t="s">
        <v>157</v>
      </c>
      <c r="D68" s="108">
        <f>+SUMIFS(Input!$N:$N,Input!$C:$C,Index!$D$13,Input!$H:$H,Index!$D$31,Input!$F:$F,Index!$D$17,Input!$E:$E,Index!D27)</f>
        <v>289221.06</v>
      </c>
      <c r="E68" s="93">
        <f t="shared" si="3"/>
        <v>1.9939834429724201E-2</v>
      </c>
      <c r="F68" s="114">
        <f>+SUMIFS(Input!$L:$L,Input!$C:$C,Index!$D$13,Input!$H:$H,Index!$D$31,Input!$F:$F,Index!$D$17,Input!$E:$E,Index!D27)</f>
        <v>1.7353558205999999</v>
      </c>
    </row>
    <row r="69" spans="3:6" ht="14.1" customHeight="1" x14ac:dyDescent="0.25">
      <c r="C69" s="38" t="s">
        <v>158</v>
      </c>
      <c r="D69" s="108">
        <f>+SUMIFS(Input!$N:$N,Input!$C:$C,Index!$D$13,Input!$H:$H,Index!$D$31,Input!$F:$F,Index!$D$17,Input!$E:$E,Index!D28)</f>
        <v>0</v>
      </c>
      <c r="E69" s="93">
        <f t="shared" si="3"/>
        <v>0</v>
      </c>
      <c r="F69" s="114">
        <f>+SUMIFS(Input!$L:$L,Input!$C:$C,Index!$D$13,Input!$H:$H,Index!$D$31,Input!$F:$F,Index!$D$17,Input!$E:$E,Index!D28)</f>
        <v>0</v>
      </c>
    </row>
    <row r="70" spans="3:6" ht="14.1" customHeight="1" x14ac:dyDescent="0.25">
      <c r="C70" s="37" t="s">
        <v>162</v>
      </c>
      <c r="D70" s="109">
        <f>+SUM(D71:D79)</f>
        <v>149428662.84491771</v>
      </c>
      <c r="E70" s="95">
        <f>+D70/$D$81</f>
        <v>0.86563576851491808</v>
      </c>
      <c r="F70" s="113">
        <f>+SUM(F71:F79)</f>
        <v>6180.8820959448003</v>
      </c>
    </row>
    <row r="71" spans="3:6" ht="14.1" customHeight="1" x14ac:dyDescent="0.25">
      <c r="C71" s="38" t="s">
        <v>150</v>
      </c>
      <c r="D71" s="108">
        <f>+SUMIFS(Input!$N:$N,Input!$C:$C,Index!$D$13,Input!$H:$H,Index!$D$31,Input!$F:$F,Index!$D$18,Input!$E:$E,Index!D20)</f>
        <v>59722.25</v>
      </c>
      <c r="E71" s="93">
        <f>+IFERROR(D71/$D$70,0)</f>
        <v>3.9967064459368038E-4</v>
      </c>
      <c r="F71" s="114">
        <f>+SUMIFS(Input!$L:$L,Input!$C:$C,Index!$D$13,Input!$H:$H,Index!$D$31,Input!$F:$F,Index!$D$18,Input!$E:$E,Index!D20)</f>
        <v>20.753366420799999</v>
      </c>
    </row>
    <row r="72" spans="3:6" ht="14.1" customHeight="1" x14ac:dyDescent="0.25">
      <c r="C72" s="38" t="s">
        <v>151</v>
      </c>
      <c r="D72" s="108">
        <f>+SUMIFS(Input!$N:$N,Input!$C:$C,Index!$D$13,Input!$H:$H,Index!$D$31,Input!$F:$F,Index!$D$18,Input!$E:$E,Index!D21)</f>
        <v>3247025.9999999963</v>
      </c>
      <c r="E72" s="93">
        <f t="shared" ref="E72:E79" si="4">+IFERROR(D72/$D$70,0)</f>
        <v>2.1729606209284449E-2</v>
      </c>
      <c r="F72" s="114">
        <f>+SUMIFS(Input!$L:$L,Input!$C:$C,Index!$D$13,Input!$H:$H,Index!$D$31,Input!$F:$F,Index!$D$18,Input!$E:$E,Index!D21)</f>
        <v>165.74604548409999</v>
      </c>
    </row>
    <row r="73" spans="3:6" ht="14.1" customHeight="1" x14ac:dyDescent="0.25">
      <c r="C73" s="38" t="s">
        <v>152</v>
      </c>
      <c r="D73" s="108">
        <f>+SUMIFS(Input!$N:$N,Input!$C:$C,Index!$D$13,Input!$H:$H,Index!$D$31,Input!$F:$F,Index!$D$18,Input!$E:$E,Index!D22)</f>
        <v>6107476.8787529394</v>
      </c>
      <c r="E73" s="93">
        <f t="shared" si="4"/>
        <v>4.0872191201305814E-2</v>
      </c>
      <c r="F73" s="114">
        <f>+SUMIFS(Input!$L:$L,Input!$C:$C,Index!$D$13,Input!$H:$H,Index!$D$31,Input!$F:$F,Index!$D$18,Input!$E:$E,Index!D22)</f>
        <v>400.55752123395001</v>
      </c>
    </row>
    <row r="74" spans="3:6" ht="14.1" customHeight="1" x14ac:dyDescent="0.25">
      <c r="C74" s="38" t="s">
        <v>153</v>
      </c>
      <c r="D74" s="108">
        <f>+SUMIFS(Input!$N:$N,Input!$C:$C,Index!$D$13,Input!$H:$H,Index!$D$31,Input!$F:$F,Index!$D$18,Input!$E:$E,Index!D23)</f>
        <v>10251367.436650939</v>
      </c>
      <c r="E74" s="93">
        <f t="shared" si="4"/>
        <v>6.8603755407288664E-2</v>
      </c>
      <c r="F74" s="114">
        <f>+SUMIFS(Input!$L:$L,Input!$C:$C,Index!$D$13,Input!$H:$H,Index!$D$31,Input!$F:$F,Index!$D$18,Input!$E:$E,Index!D23)</f>
        <v>544.80162455085008</v>
      </c>
    </row>
    <row r="75" spans="3:6" ht="14.1" customHeight="1" x14ac:dyDescent="0.25">
      <c r="C75" s="38" t="s">
        <v>154</v>
      </c>
      <c r="D75" s="108">
        <f>+SUMIFS(Input!$N:$N,Input!$C:$C,Index!$D$13,Input!$H:$H,Index!$D$31,Input!$F:$F,Index!$D$18,Input!$E:$E,Index!D24)</f>
        <v>103571448.12982833</v>
      </c>
      <c r="E75" s="93">
        <f t="shared" si="4"/>
        <v>0.69311634165741276</v>
      </c>
      <c r="F75" s="114">
        <f>+SUMIFS(Input!$L:$L,Input!$C:$C,Index!$D$13,Input!$H:$H,Index!$D$31,Input!$F:$F,Index!$D$18,Input!$E:$E,Index!D24)</f>
        <v>3466.8067799181499</v>
      </c>
    </row>
    <row r="76" spans="3:6" ht="14.1" customHeight="1" x14ac:dyDescent="0.25">
      <c r="C76" s="38" t="s">
        <v>155</v>
      </c>
      <c r="D76" s="108">
        <f>+SUMIFS(Input!$N:$N,Input!$C:$C,Index!$D$13,Input!$H:$H,Index!$D$31,Input!$F:$F,Index!$D$18,Input!$E:$E,Index!D25)</f>
        <v>11215409.601355338</v>
      </c>
      <c r="E76" s="93">
        <f t="shared" si="4"/>
        <v>7.5055276463225018E-2</v>
      </c>
      <c r="F76" s="114">
        <f>+SUMIFS(Input!$L:$L,Input!$C:$C,Index!$D$13,Input!$H:$H,Index!$D$31,Input!$F:$F,Index!$D$18,Input!$E:$E,Index!D25)</f>
        <v>684.14223877570009</v>
      </c>
    </row>
    <row r="77" spans="3:6" ht="14.1" customHeight="1" x14ac:dyDescent="0.25">
      <c r="C77" s="38" t="s">
        <v>156</v>
      </c>
      <c r="D77" s="108">
        <f>+SUMIFS(Input!$N:$N,Input!$C:$C,Index!$D$13,Input!$H:$H,Index!$D$31,Input!$F:$F,Index!$D$18,Input!$E:$E,Index!D26)</f>
        <v>12174649.916156251</v>
      </c>
      <c r="E77" s="93">
        <f t="shared" si="4"/>
        <v>8.1474662788032365E-2</v>
      </c>
      <c r="F77" s="114">
        <f>+SUMIFS(Input!$L:$L,Input!$C:$C,Index!$D$13,Input!$H:$H,Index!$D$31,Input!$F:$F,Index!$D$18,Input!$E:$E,Index!D26)</f>
        <v>755.34575804149995</v>
      </c>
    </row>
    <row r="78" spans="3:6" ht="14.1" customHeight="1" x14ac:dyDescent="0.25">
      <c r="C78" s="38" t="s">
        <v>157</v>
      </c>
      <c r="D78" s="108">
        <f>+SUMIFS(Input!$N:$N,Input!$C:$C,Index!$D$13,Input!$H:$H,Index!$D$31,Input!$F:$F,Index!$D$18,Input!$E:$E,Index!D27)</f>
        <v>1684731.6521739122</v>
      </c>
      <c r="E78" s="93">
        <f t="shared" si="4"/>
        <v>1.1274487906797276E-2</v>
      </c>
      <c r="F78" s="114">
        <f>+SUMIFS(Input!$L:$L,Input!$C:$C,Index!$D$13,Input!$H:$H,Index!$D$31,Input!$F:$F,Index!$D$18,Input!$E:$E,Index!D27)</f>
        <v>102.12285236304999</v>
      </c>
    </row>
    <row r="79" spans="3:6" ht="14.1" customHeight="1" x14ac:dyDescent="0.25">
      <c r="C79" s="38" t="s">
        <v>158</v>
      </c>
      <c r="D79" s="108">
        <f>+SUMIFS(Input!$N:$N,Input!$C:$C,Index!$D$13,Input!$H:$H,Index!$D$31,Input!$F:$F,Index!$D$18,Input!$E:$E,Index!D28)</f>
        <v>1116830.98</v>
      </c>
      <c r="E79" s="93">
        <f t="shared" si="4"/>
        <v>7.4740077220598984E-3</v>
      </c>
      <c r="F79" s="114">
        <f>+SUMIFS(Input!$L:$L,Input!$C:$C,Index!$D$13,Input!$H:$H,Index!$D$31,Input!$F:$F,Index!$D$18,Input!$E:$E,Index!D28)</f>
        <v>40.605909156699994</v>
      </c>
    </row>
    <row r="80" spans="3:6" ht="14.1" customHeight="1" x14ac:dyDescent="0.25">
      <c r="C80" s="37" t="s">
        <v>163</v>
      </c>
      <c r="D80" s="109">
        <f>+SUMIFS(Input!$N:$N,Input!$C:$C,Index!$D$13,Input!$H:$H,Index!$D$31,Input!$F:$F,Index!$D$19)</f>
        <v>8689672.6316611189</v>
      </c>
      <c r="E80" s="95">
        <f>+D80/$D$81</f>
        <v>5.0339013302004264E-2</v>
      </c>
      <c r="F80" s="113">
        <f>+SUMIFS(Input!$L:$L,Input!$C:$C,Index!$D$13,Input!$H:$H,Index!$D$31,Input!$F:$F,Index!$D$19)</f>
        <v>175.71627891809999</v>
      </c>
    </row>
    <row r="81" spans="3:6" ht="14.1" customHeight="1" x14ac:dyDescent="0.25">
      <c r="C81" s="39" t="s">
        <v>139</v>
      </c>
      <c r="D81" s="60">
        <f>+SUM(D80,D70,D60)</f>
        <v>172623022.61524734</v>
      </c>
      <c r="E81" s="41">
        <f>+SUM(E80,E70,E60)</f>
        <v>1</v>
      </c>
      <c r="F81" s="115">
        <f>+SUM(F80,F70,F60)</f>
        <v>6586.7902790292501</v>
      </c>
    </row>
    <row r="82" spans="3:6" ht="14.1" customHeight="1" x14ac:dyDescent="0.25">
      <c r="C82" s="26"/>
      <c r="D82" s="26"/>
      <c r="E82" s="26"/>
      <c r="F82" s="26"/>
    </row>
    <row r="83" spans="3:6" ht="14.1" customHeight="1" x14ac:dyDescent="0.25">
      <c r="C83" s="43" t="s">
        <v>140</v>
      </c>
      <c r="D83" s="44"/>
      <c r="E83" s="32"/>
      <c r="F83" s="32"/>
    </row>
    <row r="84" spans="3:6" ht="5.0999999999999996" customHeight="1" x14ac:dyDescent="0.25">
      <c r="C84" s="32"/>
      <c r="D84" s="32"/>
      <c r="E84" s="32"/>
      <c r="F84" s="32"/>
    </row>
    <row r="85" spans="3:6" ht="14.1" customHeight="1" x14ac:dyDescent="0.25">
      <c r="C85" s="30"/>
      <c r="D85" s="155" t="s">
        <v>131</v>
      </c>
      <c r="E85" s="155" t="s">
        <v>132</v>
      </c>
      <c r="F85" s="153" t="s">
        <v>133</v>
      </c>
    </row>
    <row r="86" spans="3:6" ht="14.1" customHeight="1" x14ac:dyDescent="0.25">
      <c r="C86" s="30"/>
      <c r="D86" s="156"/>
      <c r="E86" s="156"/>
      <c r="F86" s="154"/>
    </row>
    <row r="87" spans="3:6" ht="14.1" customHeight="1" x14ac:dyDescent="0.25">
      <c r="C87" s="45" t="s">
        <v>166</v>
      </c>
      <c r="D87" s="99">
        <f>+SUM(D60,D31,D13)</f>
        <v>189201388.2536191</v>
      </c>
      <c r="E87" s="100">
        <f>+D87/$D$94</f>
        <v>0.1489595193982001</v>
      </c>
      <c r="F87" s="116">
        <f>+SUM(F60,F31,F13)</f>
        <v>1603.6662292392484</v>
      </c>
    </row>
    <row r="88" spans="3:6" ht="14.1" customHeight="1" x14ac:dyDescent="0.25">
      <c r="C88" s="46" t="s">
        <v>167</v>
      </c>
      <c r="D88" s="97">
        <f>+D13</f>
        <v>174696701.1149506</v>
      </c>
      <c r="E88" s="98">
        <f>+D88/$D$87</f>
        <v>0.9233373112504577</v>
      </c>
      <c r="F88" s="117">
        <f>+F13</f>
        <v>1373.4743250728984</v>
      </c>
    </row>
    <row r="89" spans="3:6" ht="14.1" customHeight="1" x14ac:dyDescent="0.25">
      <c r="C89" s="46" t="s">
        <v>168</v>
      </c>
      <c r="D89" s="97">
        <f>+SUM(D60,D31)</f>
        <v>14504687.138668502</v>
      </c>
      <c r="E89" s="98">
        <f>+D89/$D$87</f>
        <v>7.6662688749542254E-2</v>
      </c>
      <c r="F89" s="117">
        <f>+SUM(F60,F31)</f>
        <v>230.19190416634999</v>
      </c>
    </row>
    <row r="90" spans="3:6" ht="14.1" customHeight="1" x14ac:dyDescent="0.25">
      <c r="C90" s="45" t="s">
        <v>169</v>
      </c>
      <c r="D90" s="99">
        <f>+SUM(D80,D70,D51,D41)</f>
        <v>1051120450.0202787</v>
      </c>
      <c r="E90" s="100">
        <f t="shared" ref="E90:E93" si="5">+D90/$D$94</f>
        <v>0.82755416601255039</v>
      </c>
      <c r="F90" s="116">
        <f>+SUM(F80,F70,F51,F41)</f>
        <v>99890.037382863637</v>
      </c>
    </row>
    <row r="91" spans="3:6" ht="14.1" customHeight="1" x14ac:dyDescent="0.25">
      <c r="C91" s="45" t="s">
        <v>170</v>
      </c>
      <c r="D91" s="99">
        <f>+SUMIFS(Input!N:N,Input!C:C,Index!D13,Input!H:H,Index!D33)</f>
        <v>1162765.6961011072</v>
      </c>
      <c r="E91" s="100">
        <f t="shared" si="5"/>
        <v>9.1545321555335565E-4</v>
      </c>
      <c r="F91" s="96" t="s">
        <v>171</v>
      </c>
    </row>
    <row r="92" spans="3:6" ht="14.1" customHeight="1" x14ac:dyDescent="0.25">
      <c r="C92" s="45" t="s">
        <v>172</v>
      </c>
      <c r="D92" s="99">
        <f>+SUMIFS(Input!N:N,Input!C:C,Index!D13,Input!M:M,Index!D50)</f>
        <v>28111361.93</v>
      </c>
      <c r="E92" s="100">
        <f t="shared" si="5"/>
        <v>2.2132263411875675E-2</v>
      </c>
      <c r="F92" s="96" t="s">
        <v>171</v>
      </c>
    </row>
    <row r="93" spans="3:6" ht="14.1" customHeight="1" x14ac:dyDescent="0.25">
      <c r="C93" s="45" t="s">
        <v>173</v>
      </c>
      <c r="D93" s="101">
        <f>+SUMIFS(Input!N:N,Input!C:C,Index!D14)</f>
        <v>557086.54</v>
      </c>
      <c r="E93" s="100">
        <f t="shared" si="5"/>
        <v>4.3859796182028725E-4</v>
      </c>
      <c r="F93" s="96" t="s">
        <v>171</v>
      </c>
    </row>
    <row r="94" spans="3:6" ht="14.1" customHeight="1" x14ac:dyDescent="0.25">
      <c r="C94" s="39" t="s">
        <v>139</v>
      </c>
      <c r="D94" s="40">
        <f>+SUM(D87,D90,D91:D93)</f>
        <v>1270153052.4399991</v>
      </c>
      <c r="E94" s="41">
        <f>+SUM(E87,E90,E91:E93)</f>
        <v>0.99999999999999978</v>
      </c>
      <c r="F94" s="115">
        <f>+SUM(F90,F87)</f>
        <v>101493.70361210288</v>
      </c>
    </row>
    <row r="95" spans="3:6" ht="5.0999999999999996" customHeight="1" x14ac:dyDescent="0.25"/>
    <row r="96" spans="3:6" ht="14.1" customHeight="1" x14ac:dyDescent="0.25">
      <c r="C96" t="s">
        <v>174</v>
      </c>
    </row>
    <row r="97" spans="3:3" ht="14.1" customHeight="1" x14ac:dyDescent="0.25">
      <c r="C97" t="s">
        <v>175</v>
      </c>
    </row>
    <row r="98" spans="3:3" ht="14.1" customHeight="1" x14ac:dyDescent="0.25">
      <c r="C98" t="s">
        <v>176</v>
      </c>
    </row>
    <row r="99" spans="3:3" ht="14.1" customHeight="1" x14ac:dyDescent="0.25">
      <c r="C99" t="s">
        <v>177</v>
      </c>
    </row>
    <row r="100" spans="3:3" ht="14.1" customHeight="1" x14ac:dyDescent="0.25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51.7109375" style="24" customWidth="1"/>
    <col min="4" max="6" width="21.5703125" style="24" customWidth="1"/>
    <col min="7" max="7" width="3.42578125" style="24" customWidth="1"/>
    <col min="8" max="8" width="3.140625" style="24" customWidth="1"/>
    <col min="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178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s="31" t="s">
        <v>147</v>
      </c>
      <c r="D8" s="32"/>
      <c r="E8" s="32"/>
      <c r="F8" s="32"/>
    </row>
    <row r="9" spans="1:8" ht="5.0999999999999996" customHeight="1" x14ac:dyDescent="0.25">
      <c r="C9" s="32"/>
      <c r="D9" s="32"/>
      <c r="E9" s="32"/>
      <c r="F9" s="32"/>
    </row>
    <row r="10" spans="1:8" ht="14.1" customHeight="1" x14ac:dyDescent="0.25">
      <c r="C10" s="159" t="s">
        <v>22</v>
      </c>
      <c r="D10" s="155" t="s">
        <v>131</v>
      </c>
      <c r="E10" s="155" t="s">
        <v>132</v>
      </c>
      <c r="F10" s="153" t="s">
        <v>133</v>
      </c>
    </row>
    <row r="11" spans="1:8" ht="14.1" customHeight="1" x14ac:dyDescent="0.25">
      <c r="C11" s="159"/>
      <c r="D11" s="156"/>
      <c r="E11" s="156"/>
      <c r="F11" s="154"/>
    </row>
    <row r="12" spans="1:8" ht="14.1" customHeight="1" x14ac:dyDescent="0.25">
      <c r="C12" s="35" t="s">
        <v>148</v>
      </c>
      <c r="D12" s="36"/>
      <c r="E12" s="36"/>
      <c r="F12" s="36"/>
    </row>
    <row r="13" spans="1:8" ht="14.1" customHeight="1" x14ac:dyDescent="0.25">
      <c r="C13" s="37" t="s">
        <v>149</v>
      </c>
      <c r="D13" s="111">
        <f>+SUM(D14:D22)</f>
        <v>12314289343.241425</v>
      </c>
      <c r="E13" s="94">
        <f>+SUM(E14:E22)</f>
        <v>1.0000000000000002</v>
      </c>
      <c r="F13" s="113">
        <f>+SUM(F14:F22)</f>
        <v>87350.829258739512</v>
      </c>
    </row>
    <row r="14" spans="1:8" ht="14.1" customHeight="1" x14ac:dyDescent="0.25">
      <c r="C14" s="38" t="s">
        <v>150</v>
      </c>
      <c r="D14" s="110">
        <f>+SUMIFS(Input!$N:$N,Input!$C:$C,Index!$D$11,Input!$H:$H,Index!$D$29,Input!$F:$F,Index!$D$17,Input!$E:$E,Index!D20)</f>
        <v>498684732.37188703</v>
      </c>
      <c r="E14" s="93">
        <f>+D14/$D$13</f>
        <v>4.0496428049710008E-2</v>
      </c>
      <c r="F14" s="114">
        <f>+SUMIFS(Input!$L:$L,Input!$C:$C,Index!$D$11,Input!$H:$H,Index!$D$29,Input!$F:$F,Index!$D$17,Input!$E:$E,Index!D20)</f>
        <v>297.01848425759999</v>
      </c>
    </row>
    <row r="15" spans="1:8" ht="14.1" customHeight="1" x14ac:dyDescent="0.25">
      <c r="C15" s="38" t="s">
        <v>151</v>
      </c>
      <c r="D15" s="110">
        <f>+SUMIFS(Input!$N:$N,Input!$C:$C,Index!$D$11,Input!$H:$H,Index!$D$29,Input!$F:$F,Index!$D$17,Input!$E:$E,Index!D21)</f>
        <v>1166790709.1243367</v>
      </c>
      <c r="E15" s="93">
        <f t="shared" ref="E15:E22" si="0">+D15/$D$13</f>
        <v>9.4750957737136349E-2</v>
      </c>
      <c r="F15" s="114">
        <f>+SUMIFS(Input!$L:$L,Input!$C:$C,Index!$D$11,Input!$H:$H,Index!$D$29,Input!$F:$F,Index!$D$17,Input!$E:$E,Index!D21)</f>
        <v>1815.7049287512</v>
      </c>
    </row>
    <row r="16" spans="1:8" ht="14.1" customHeight="1" x14ac:dyDescent="0.25">
      <c r="C16" s="38" t="s">
        <v>152</v>
      </c>
      <c r="D16" s="110">
        <f>+SUMIFS(Input!$N:$N,Input!$C:$C,Index!$D$11,Input!$H:$H,Index!$D$29,Input!$F:$F,Index!$D$17,Input!$E:$E,Index!D22)</f>
        <v>789078770.2141273</v>
      </c>
      <c r="E16" s="93">
        <f t="shared" si="0"/>
        <v>6.4078303523638205E-2</v>
      </c>
      <c r="F16" s="114">
        <f>+SUMIFS(Input!$L:$L,Input!$C:$C,Index!$D$11,Input!$H:$H,Index!$D$29,Input!$F:$F,Index!$D$17,Input!$E:$E,Index!D22)</f>
        <v>2288.3153536647001</v>
      </c>
    </row>
    <row r="17" spans="3:6" ht="14.1" customHeight="1" x14ac:dyDescent="0.25">
      <c r="C17" s="38" t="s">
        <v>153</v>
      </c>
      <c r="D17" s="110">
        <f>+SUMIFS(Input!$N:$N,Input!$C:$C,Index!$D$11,Input!$H:$H,Index!$D$29,Input!$F:$F,Index!$D$17,Input!$E:$E,Index!D23)</f>
        <v>861473921.65305495</v>
      </c>
      <c r="E17" s="93">
        <f t="shared" si="0"/>
        <v>6.9957258404510878E-2</v>
      </c>
      <c r="F17" s="114">
        <f>+SUMIFS(Input!$L:$L,Input!$C:$C,Index!$D$11,Input!$H:$H,Index!$D$29,Input!$F:$F,Index!$D$17,Input!$E:$E,Index!D23)</f>
        <v>3410.5564957261995</v>
      </c>
    </row>
    <row r="18" spans="3:6" ht="14.1" customHeight="1" x14ac:dyDescent="0.25">
      <c r="C18" s="38" t="s">
        <v>154</v>
      </c>
      <c r="D18" s="110">
        <f>+SUMIFS(Input!$N:$N,Input!$C:$C,Index!$D$11,Input!$H:$H,Index!$D$29,Input!$F:$F,Index!$D$17,Input!$E:$E,Index!D24)</f>
        <v>3205024818.82582</v>
      </c>
      <c r="E18" s="93">
        <f t="shared" si="0"/>
        <v>0.26026876009575545</v>
      </c>
      <c r="F18" s="114">
        <f>+SUMIFS(Input!$L:$L,Input!$C:$C,Index!$D$11,Input!$H:$H,Index!$D$29,Input!$F:$F,Index!$D$17,Input!$E:$E,Index!D24)</f>
        <v>17425.6188427368</v>
      </c>
    </row>
    <row r="19" spans="3:6" ht="14.1" customHeight="1" x14ac:dyDescent="0.25">
      <c r="C19" s="38" t="s">
        <v>155</v>
      </c>
      <c r="D19" s="110">
        <f>+SUMIFS(Input!$N:$N,Input!$C:$C,Index!$D$11,Input!$H:$H,Index!$D$29,Input!$F:$F,Index!$D$17,Input!$E:$E,Index!D25)</f>
        <v>3210771117.9623404</v>
      </c>
      <c r="E19" s="93">
        <f t="shared" si="0"/>
        <v>0.26073539677907115</v>
      </c>
      <c r="F19" s="114">
        <f>+SUMIFS(Input!$L:$L,Input!$C:$C,Index!$D$11,Input!$H:$H,Index!$D$29,Input!$F:$F,Index!$D$17,Input!$E:$E,Index!D25)</f>
        <v>26741.842689279598</v>
      </c>
    </row>
    <row r="20" spans="3:6" ht="14.1" customHeight="1" x14ac:dyDescent="0.25">
      <c r="C20" s="38" t="s">
        <v>156</v>
      </c>
      <c r="D20" s="110">
        <f>+SUMIFS(Input!$N:$N,Input!$C:$C,Index!$D$11,Input!$H:$H,Index!$D$29,Input!$F:$F,Index!$D$17,Input!$E:$E,Index!D26)</f>
        <v>1795008472.4951065</v>
      </c>
      <c r="E20" s="93">
        <f t="shared" si="0"/>
        <v>0.14576630631797516</v>
      </c>
      <c r="F20" s="114">
        <f>+SUMIFS(Input!$L:$L,Input!$C:$C,Index!$D$11,Input!$H:$H,Index!$D$29,Input!$F:$F,Index!$D$17,Input!$E:$E,Index!D26)</f>
        <v>21588.719603408703</v>
      </c>
    </row>
    <row r="21" spans="3:6" ht="14.1" customHeight="1" x14ac:dyDescent="0.25">
      <c r="C21" s="38" t="s">
        <v>157</v>
      </c>
      <c r="D21" s="110">
        <f>+SUMIFS(Input!$N:$N,Input!$C:$C,Index!$D$11,Input!$H:$H,Index!$D$29,Input!$F:$F,Index!$D$17,Input!$E:$E,Index!D27)</f>
        <v>787456800.59475422</v>
      </c>
      <c r="E21" s="93">
        <f t="shared" si="0"/>
        <v>6.3946589092203035E-2</v>
      </c>
      <c r="F21" s="114">
        <f>+SUMIFS(Input!$L:$L,Input!$C:$C,Index!$D$11,Input!$H:$H,Index!$D$29,Input!$F:$F,Index!$D$17,Input!$E:$E,Index!D27)</f>
        <v>13783.0528609147</v>
      </c>
    </row>
    <row r="22" spans="3:6" ht="14.1" customHeight="1" x14ac:dyDescent="0.25">
      <c r="C22" s="38" t="s">
        <v>158</v>
      </c>
      <c r="D22" s="110">
        <f>+SUMIFS(Input!$N:$N,Input!$C:$C,Index!$D$11,Input!$H:$H,Index!$D$29,Input!$F:$F,Index!$D$17,Input!$E:$E,Index!D28)</f>
        <v>0</v>
      </c>
      <c r="E22" s="93">
        <f t="shared" si="0"/>
        <v>0</v>
      </c>
      <c r="F22" s="114">
        <f>+SUMIFS(Input!$L:$L,Input!$C:$C,Index!$D$11,Input!$H:$H,Index!$D$29,Input!$F:$F,Index!$D$17,Input!$E:$E,Index!D28)</f>
        <v>0</v>
      </c>
    </row>
    <row r="23" spans="3:6" ht="14.1" customHeight="1" x14ac:dyDescent="0.25">
      <c r="C23" s="39" t="s">
        <v>139</v>
      </c>
      <c r="D23" s="112">
        <f>+D13</f>
        <v>12314289343.241425</v>
      </c>
      <c r="E23" s="41">
        <f>+E13</f>
        <v>1.0000000000000002</v>
      </c>
      <c r="F23" s="115">
        <f>+F13</f>
        <v>87350.829258739512</v>
      </c>
    </row>
    <row r="24" spans="3:6" ht="14.1" customHeight="1" x14ac:dyDescent="0.25">
      <c r="C24" s="26"/>
      <c r="D24" s="26"/>
      <c r="E24" s="26"/>
      <c r="F24" s="26"/>
    </row>
    <row r="25" spans="3:6" ht="14.1" customHeight="1" x14ac:dyDescent="0.25">
      <c r="C25" s="31" t="s">
        <v>159</v>
      </c>
      <c r="D25" s="26"/>
      <c r="E25" s="26"/>
      <c r="F25" s="26"/>
    </row>
    <row r="26" spans="3:6" ht="14.1" customHeight="1" x14ac:dyDescent="0.25">
      <c r="C26" s="42" t="s">
        <v>160</v>
      </c>
      <c r="D26" s="32"/>
      <c r="E26" s="32"/>
      <c r="F26" s="32"/>
    </row>
    <row r="27" spans="3:6" ht="5.0999999999999996" customHeight="1" x14ac:dyDescent="0.25">
      <c r="C27" s="32"/>
      <c r="D27" s="32"/>
      <c r="E27" s="32"/>
      <c r="F27" s="32"/>
    </row>
    <row r="28" spans="3:6" ht="14.1" customHeight="1" x14ac:dyDescent="0.25">
      <c r="C28" s="159" t="s">
        <v>22</v>
      </c>
      <c r="D28" s="155" t="s">
        <v>131</v>
      </c>
      <c r="E28" s="155" t="s">
        <v>132</v>
      </c>
      <c r="F28" s="153" t="s">
        <v>133</v>
      </c>
    </row>
    <row r="29" spans="3:6" ht="14.1" customHeight="1" x14ac:dyDescent="0.25">
      <c r="C29" s="159"/>
      <c r="D29" s="156"/>
      <c r="E29" s="156"/>
      <c r="F29" s="154"/>
    </row>
    <row r="30" spans="3:6" ht="14.1" customHeight="1" x14ac:dyDescent="0.25">
      <c r="C30" s="35" t="s">
        <v>161</v>
      </c>
      <c r="D30" s="36"/>
      <c r="E30" s="36"/>
      <c r="F30" s="36"/>
    </row>
    <row r="31" spans="3:6" ht="14.1" customHeight="1" x14ac:dyDescent="0.25">
      <c r="C31" s="37" t="s">
        <v>149</v>
      </c>
      <c r="D31" s="111">
        <f>+SUM(D32:D40)</f>
        <v>2266359.6800000002</v>
      </c>
      <c r="E31" s="95">
        <f>+D31/$D$52</f>
        <v>2.1657207142880929E-4</v>
      </c>
      <c r="F31" s="113">
        <f>+SUM(F32:F40)</f>
        <v>36.781589250000003</v>
      </c>
    </row>
    <row r="32" spans="3:6" ht="14.1" customHeight="1" x14ac:dyDescent="0.25">
      <c r="C32" s="38" t="s">
        <v>150</v>
      </c>
      <c r="D32" s="110">
        <f>+SUMIFS(Input!$N:$N,Input!$C:$C,Index!$D$11,Input!$H:$H,Index!$D$30,Input!$F:$F,Index!$D$17,Input!$E:$E,Index!D20)</f>
        <v>0</v>
      </c>
      <c r="E32" s="93">
        <f>+IFERROR(D32/$D$31,0)</f>
        <v>0</v>
      </c>
      <c r="F32" s="114">
        <f>+SUMIFS(Input!$L:$L,Input!$C:$C,Index!$D$11,Input!$H:$H,Index!$D$30,Input!$F:$F,Index!$D$17,Input!$E:$E,Index!D20)</f>
        <v>0</v>
      </c>
    </row>
    <row r="33" spans="3:6" ht="14.1" customHeight="1" x14ac:dyDescent="0.25">
      <c r="C33" s="38" t="s">
        <v>151</v>
      </c>
      <c r="D33" s="110">
        <f>+SUMIFS(Input!$N:$N,Input!$C:$C,Index!$D$11,Input!$H:$H,Index!$D$30,Input!$F:$F,Index!$D$17,Input!$E:$E,Index!D21)</f>
        <v>0</v>
      </c>
      <c r="E33" s="93">
        <f t="shared" ref="E33:E40" si="1">+IFERROR(D33/$D$31,0)</f>
        <v>0</v>
      </c>
      <c r="F33" s="114">
        <f>+SUMIFS(Input!$L:$L,Input!$C:$C,Index!$D$11,Input!$H:$H,Index!$D$30,Input!$F:$F,Index!$D$17,Input!$E:$E,Index!D21)</f>
        <v>0</v>
      </c>
    </row>
    <row r="34" spans="3:6" ht="14.1" customHeight="1" x14ac:dyDescent="0.25">
      <c r="C34" s="38" t="s">
        <v>152</v>
      </c>
      <c r="D34" s="110">
        <f>+SUMIFS(Input!$N:$N,Input!$C:$C,Index!$D$11,Input!$H:$H,Index!$D$30,Input!$F:$F,Index!$D$17,Input!$E:$E,Index!D22)</f>
        <v>0</v>
      </c>
      <c r="E34" s="93">
        <f t="shared" si="1"/>
        <v>0</v>
      </c>
      <c r="F34" s="114">
        <f>+SUMIFS(Input!$L:$L,Input!$C:$C,Index!$D$11,Input!$H:$H,Index!$D$30,Input!$F:$F,Index!$D$17,Input!$E:$E,Index!D22)</f>
        <v>0</v>
      </c>
    </row>
    <row r="35" spans="3:6" ht="14.1" customHeight="1" x14ac:dyDescent="0.25">
      <c r="C35" s="38" t="s">
        <v>153</v>
      </c>
      <c r="D35" s="110">
        <f>+SUMIFS(Input!$N:$N,Input!$C:$C,Index!$D$11,Input!$H:$H,Index!$D$30,Input!$F:$F,Index!$D$17,Input!$E:$E,Index!D23)</f>
        <v>0</v>
      </c>
      <c r="E35" s="93">
        <f t="shared" si="1"/>
        <v>0</v>
      </c>
      <c r="F35" s="114">
        <f>+SUMIFS(Input!$L:$L,Input!$C:$C,Index!$D$11,Input!$H:$H,Index!$D$30,Input!$F:$F,Index!$D$17,Input!$E:$E,Index!D23)</f>
        <v>0</v>
      </c>
    </row>
    <row r="36" spans="3:6" ht="14.1" customHeight="1" x14ac:dyDescent="0.25">
      <c r="C36" s="38" t="s">
        <v>154</v>
      </c>
      <c r="D36" s="110">
        <f>+SUMIFS(Input!$N:$N,Input!$C:$C,Index!$D$11,Input!$H:$H,Index!$D$30,Input!$F:$F,Index!$D$17,Input!$E:$E,Index!D24)</f>
        <v>0</v>
      </c>
      <c r="E36" s="93">
        <f t="shared" si="1"/>
        <v>0</v>
      </c>
      <c r="F36" s="114">
        <f>+SUMIFS(Input!$L:$L,Input!$C:$C,Index!$D$11,Input!$H:$H,Index!$D$30,Input!$F:$F,Index!$D$17,Input!$E:$E,Index!D24)</f>
        <v>0</v>
      </c>
    </row>
    <row r="37" spans="3:6" ht="14.1" customHeight="1" x14ac:dyDescent="0.25">
      <c r="C37" s="38" t="s">
        <v>155</v>
      </c>
      <c r="D37" s="110">
        <f>+SUMIFS(Input!$N:$N,Input!$C:$C,Index!$D$11,Input!$H:$H,Index!$D$30,Input!$F:$F,Index!$D$17,Input!$E:$E,Index!D25)</f>
        <v>0</v>
      </c>
      <c r="E37" s="93">
        <f t="shared" si="1"/>
        <v>0</v>
      </c>
      <c r="F37" s="114">
        <f>+SUMIFS(Input!$L:$L,Input!$C:$C,Index!$D$11,Input!$H:$H,Index!$D$30,Input!$F:$F,Index!$D$17,Input!$E:$E,Index!D25)</f>
        <v>0</v>
      </c>
    </row>
    <row r="38" spans="3:6" ht="14.1" customHeight="1" x14ac:dyDescent="0.25">
      <c r="C38" s="38" t="s">
        <v>156</v>
      </c>
      <c r="D38" s="110">
        <f>+SUMIFS(Input!$N:$N,Input!$C:$C,Index!$D$11,Input!$H:$H,Index!$D$30,Input!$F:$F,Index!$D$17,Input!$E:$E,Index!D26)</f>
        <v>0</v>
      </c>
      <c r="E38" s="93">
        <f t="shared" si="1"/>
        <v>0</v>
      </c>
      <c r="F38" s="114">
        <f>+SUMIFS(Input!$L:$L,Input!$C:$C,Index!$D$11,Input!$H:$H,Index!$D$30,Input!$F:$F,Index!$D$17,Input!$E:$E,Index!D26)</f>
        <v>0</v>
      </c>
    </row>
    <row r="39" spans="3:6" ht="14.1" customHeight="1" x14ac:dyDescent="0.25">
      <c r="C39" s="38" t="s">
        <v>157</v>
      </c>
      <c r="D39" s="110">
        <f>+SUMIFS(Input!$N:$N,Input!$C:$C,Index!$D$11,Input!$H:$H,Index!$D$30,Input!$F:$F,Index!$D$17,Input!$E:$E,Index!D27)</f>
        <v>0</v>
      </c>
      <c r="E39" s="93">
        <f t="shared" si="1"/>
        <v>0</v>
      </c>
      <c r="F39" s="114">
        <f>+SUMIFS(Input!$L:$L,Input!$C:$C,Index!$D$11,Input!$H:$H,Index!$D$30,Input!$F:$F,Index!$D$17,Input!$E:$E,Index!D27)</f>
        <v>0</v>
      </c>
    </row>
    <row r="40" spans="3:6" ht="14.1" customHeight="1" x14ac:dyDescent="0.25">
      <c r="C40" s="38" t="s">
        <v>158</v>
      </c>
      <c r="D40" s="110">
        <f>+SUMIFS(Input!$N:$N,Input!$C:$C,Index!$D$11,Input!$H:$H,Index!$D$30,Input!$F:$F,Index!$D$17,Input!$E:$E,Index!D28)</f>
        <v>2266359.6800000002</v>
      </c>
      <c r="E40" s="93">
        <f t="shared" si="1"/>
        <v>1</v>
      </c>
      <c r="F40" s="114">
        <f>+SUMIFS(Input!$L:$L,Input!$C:$C,Index!$D$11,Input!$H:$H,Index!$D$30,Input!$F:$F,Index!$D$17,Input!$E:$E,Index!D28)</f>
        <v>36.781589250000003</v>
      </c>
    </row>
    <row r="41" spans="3:6" ht="14.1" customHeight="1" x14ac:dyDescent="0.25">
      <c r="C41" s="37" t="s">
        <v>162</v>
      </c>
      <c r="D41" s="111">
        <f>+SUM(D42:D50)</f>
        <v>10461859173.535666</v>
      </c>
      <c r="E41" s="95">
        <f>+D41/$D$52</f>
        <v>0.99972944815586806</v>
      </c>
      <c r="F41" s="113">
        <f>+SUM(F42:F50)</f>
        <v>317276.39814585785</v>
      </c>
    </row>
    <row r="42" spans="3:6" ht="14.1" customHeight="1" x14ac:dyDescent="0.25">
      <c r="C42" s="38" t="s">
        <v>150</v>
      </c>
      <c r="D42" s="110">
        <f>+SUMIFS(Input!$N:$N,Input!$C:$C,Index!$D$11,Input!$H:$H,Index!$D$30,Input!$F:$F,Index!$D$18,Input!$E:$E,Index!D20)</f>
        <v>182510774.89932373</v>
      </c>
      <c r="E42" s="93">
        <f>+IFERROR(D42/$D$41,0)</f>
        <v>1.7445348085071078E-2</v>
      </c>
      <c r="F42" s="114">
        <f>+SUMIFS(Input!$L:$L,Input!$C:$C,Index!$D$11,Input!$H:$H,Index!$D$30,Input!$F:$F,Index!$D$18,Input!$E:$E,Index!D20)</f>
        <v>4034.4961479041431</v>
      </c>
    </row>
    <row r="43" spans="3:6" ht="14.1" customHeight="1" x14ac:dyDescent="0.25">
      <c r="C43" s="38" t="s">
        <v>151</v>
      </c>
      <c r="D43" s="110">
        <f>+SUMIFS(Input!$N:$N,Input!$C:$C,Index!$D$11,Input!$H:$H,Index!$D$30,Input!$F:$F,Index!$D$18,Input!$E:$E,Index!D21)</f>
        <v>494140167.21203542</v>
      </c>
      <c r="E43" s="93">
        <f t="shared" ref="E43:E50" si="2">+IFERROR(D43/$D$41,0)</f>
        <v>4.7232538597156148E-2</v>
      </c>
      <c r="F43" s="114">
        <f>+SUMIFS(Input!$L:$L,Input!$C:$C,Index!$D$11,Input!$H:$H,Index!$D$30,Input!$F:$F,Index!$D$18,Input!$E:$E,Index!D21)</f>
        <v>8596.0640400358679</v>
      </c>
    </row>
    <row r="44" spans="3:6" ht="14.1" customHeight="1" x14ac:dyDescent="0.25">
      <c r="C44" s="38" t="s">
        <v>152</v>
      </c>
      <c r="D44" s="110">
        <f>+SUMIFS(Input!$N:$N,Input!$C:$C,Index!$D$11,Input!$H:$H,Index!$D$30,Input!$F:$F,Index!$D$18,Input!$E:$E,Index!D22)</f>
        <v>551871861.8453691</v>
      </c>
      <c r="E44" s="93">
        <f t="shared" si="2"/>
        <v>5.2750840237018766E-2</v>
      </c>
      <c r="F44" s="114">
        <f>+SUMIFS(Input!$L:$L,Input!$C:$C,Index!$D$11,Input!$H:$H,Index!$D$30,Input!$F:$F,Index!$D$18,Input!$E:$E,Index!D22)</f>
        <v>32010.052034172542</v>
      </c>
    </row>
    <row r="45" spans="3:6" ht="14.1" customHeight="1" x14ac:dyDescent="0.25">
      <c r="C45" s="38" t="s">
        <v>153</v>
      </c>
      <c r="D45" s="110">
        <f>+SUMIFS(Input!$N:$N,Input!$C:$C,Index!$D$11,Input!$H:$H,Index!$D$30,Input!$F:$F,Index!$D$18,Input!$E:$E,Index!D23)</f>
        <v>573413325.5087291</v>
      </c>
      <c r="E45" s="93">
        <f t="shared" si="2"/>
        <v>5.4809887611490346E-2</v>
      </c>
      <c r="F45" s="114">
        <f>+SUMIFS(Input!$L:$L,Input!$C:$C,Index!$D$11,Input!$H:$H,Index!$D$30,Input!$F:$F,Index!$D$18,Input!$E:$E,Index!D23)</f>
        <v>10581.676700149132</v>
      </c>
    </row>
    <row r="46" spans="3:6" ht="14.1" customHeight="1" x14ac:dyDescent="0.25">
      <c r="C46" s="38" t="s">
        <v>154</v>
      </c>
      <c r="D46" s="110">
        <f>+SUMIFS(Input!$N:$N,Input!$C:$C,Index!$D$11,Input!$H:$H,Index!$D$30,Input!$F:$F,Index!$D$18,Input!$E:$E,Index!D24)</f>
        <v>3284706387.8933091</v>
      </c>
      <c r="E46" s="93">
        <f t="shared" si="2"/>
        <v>0.31396966193182063</v>
      </c>
      <c r="F46" s="114">
        <f>+SUMIFS(Input!$L:$L,Input!$C:$C,Index!$D$11,Input!$H:$H,Index!$D$30,Input!$F:$F,Index!$D$18,Input!$E:$E,Index!D24)</f>
        <v>63836.097160041587</v>
      </c>
    </row>
    <row r="47" spans="3:6" ht="14.1" customHeight="1" x14ac:dyDescent="0.25">
      <c r="C47" s="38" t="s">
        <v>155</v>
      </c>
      <c r="D47" s="110">
        <f>+SUMIFS(Input!$N:$N,Input!$C:$C,Index!$D$11,Input!$H:$H,Index!$D$30,Input!$F:$F,Index!$D$18,Input!$E:$E,Index!D25)</f>
        <v>3069469734.5466943</v>
      </c>
      <c r="E47" s="93">
        <f t="shared" si="2"/>
        <v>0.29339620077387674</v>
      </c>
      <c r="F47" s="114">
        <f>+SUMIFS(Input!$L:$L,Input!$C:$C,Index!$D$11,Input!$H:$H,Index!$D$30,Input!$F:$F,Index!$D$18,Input!$E:$E,Index!D25)</f>
        <v>126090.75221534456</v>
      </c>
    </row>
    <row r="48" spans="3:6" ht="14.1" customHeight="1" x14ac:dyDescent="0.25">
      <c r="C48" s="38" t="s">
        <v>156</v>
      </c>
      <c r="D48" s="110">
        <f>+SUMIFS(Input!$N:$N,Input!$C:$C,Index!$D$11,Input!$H:$H,Index!$D$30,Input!$F:$F,Index!$D$18,Input!$E:$E,Index!D26)</f>
        <v>1382362221.4942155</v>
      </c>
      <c r="E48" s="93">
        <f t="shared" si="2"/>
        <v>0.13213351456603822</v>
      </c>
      <c r="F48" s="114">
        <f>+SUMIFS(Input!$L:$L,Input!$C:$C,Index!$D$11,Input!$H:$H,Index!$D$30,Input!$F:$F,Index!$D$18,Input!$E:$E,Index!D26)</f>
        <v>28153.126380127018</v>
      </c>
    </row>
    <row r="49" spans="3:6" ht="14.1" customHeight="1" x14ac:dyDescent="0.25">
      <c r="C49" s="38" t="s">
        <v>157</v>
      </c>
      <c r="D49" s="110">
        <f>+SUMIFS(Input!$N:$N,Input!$C:$C,Index!$D$11,Input!$H:$H,Index!$D$30,Input!$F:$F,Index!$D$18,Input!$E:$E,Index!D27)</f>
        <v>879312700.97692013</v>
      </c>
      <c r="E49" s="93">
        <f t="shared" si="2"/>
        <v>8.4049372715820039E-2</v>
      </c>
      <c r="F49" s="114">
        <f>+SUMIFS(Input!$L:$L,Input!$C:$C,Index!$D$11,Input!$H:$H,Index!$D$30,Input!$F:$F,Index!$D$18,Input!$E:$E,Index!D27)</f>
        <v>43108.340945998803</v>
      </c>
    </row>
    <row r="50" spans="3:6" ht="14.1" customHeight="1" x14ac:dyDescent="0.25">
      <c r="C50" s="38" t="s">
        <v>158</v>
      </c>
      <c r="D50" s="110">
        <f>+SUMIFS(Input!$N:$N,Input!$C:$C,Index!$D$11,Input!$H:$H,Index!$D$30,Input!$F:$F,Index!$D$18,Input!$E:$E,Index!D28)</f>
        <v>44071999.159071162</v>
      </c>
      <c r="E50" s="93">
        <f t="shared" si="2"/>
        <v>4.2126354817082377E-3</v>
      </c>
      <c r="F50" s="114">
        <f>+SUMIFS(Input!$L:$L,Input!$C:$C,Index!$D$11,Input!$H:$H,Index!$D$30,Input!$F:$F,Index!$D$18,Input!$E:$E,Index!D28)</f>
        <v>865.79252208420473</v>
      </c>
    </row>
    <row r="51" spans="3:6" ht="14.1" customHeight="1" x14ac:dyDescent="0.25">
      <c r="C51" s="37" t="s">
        <v>163</v>
      </c>
      <c r="D51" s="111">
        <f>+SUMIFS(Input!$N:$N,Input!$C:$C,Index!$D$11,Input!$H:$H,Index!$D$30,Input!$F:$F,Index!$D$19)</f>
        <v>564881.61</v>
      </c>
      <c r="E51" s="95">
        <f>+D51/$D$52</f>
        <v>5.3979772703042785E-5</v>
      </c>
      <c r="F51" s="113">
        <f>+SUMIFS(Input!$L:$L,Input!$C:$C,Index!$D$11,Input!$H:$H,Index!$D$30,Input!$F:$F,Index!$D$19)</f>
        <v>9.5697083700000007</v>
      </c>
    </row>
    <row r="52" spans="3:6" ht="14.1" customHeight="1" x14ac:dyDescent="0.25">
      <c r="C52" s="39" t="s">
        <v>139</v>
      </c>
      <c r="D52" s="40">
        <f>+SUM(D51,D41,D31)</f>
        <v>10464690414.825666</v>
      </c>
      <c r="E52" s="41">
        <f>+SUM(E51,E41,E31)</f>
        <v>0.99999999999999989</v>
      </c>
      <c r="F52" s="115">
        <f>+SUM(F51,F41,F31)</f>
        <v>317322.74944347789</v>
      </c>
    </row>
    <row r="53" spans="3:6" ht="14.1" customHeight="1" x14ac:dyDescent="0.25">
      <c r="C53" s="26"/>
      <c r="D53" s="26"/>
      <c r="E53" s="26"/>
      <c r="F53" s="26"/>
    </row>
    <row r="54" spans="3:6" ht="14.1" customHeight="1" x14ac:dyDescent="0.25">
      <c r="C54" s="31" t="s">
        <v>164</v>
      </c>
      <c r="D54" s="26"/>
      <c r="E54" s="26"/>
      <c r="F54" s="26"/>
    </row>
    <row r="55" spans="3:6" ht="14.1" customHeight="1" x14ac:dyDescent="0.25">
      <c r="C55" s="42" t="s">
        <v>160</v>
      </c>
      <c r="D55" s="32"/>
      <c r="E55" s="32"/>
      <c r="F55" s="32"/>
    </row>
    <row r="56" spans="3:6" ht="5.0999999999999996" customHeight="1" x14ac:dyDescent="0.25">
      <c r="C56" s="32"/>
      <c r="D56" s="32"/>
      <c r="E56" s="32"/>
      <c r="F56" s="32"/>
    </row>
    <row r="57" spans="3:6" ht="14.1" customHeight="1" x14ac:dyDescent="0.25">
      <c r="C57" s="159" t="s">
        <v>22</v>
      </c>
      <c r="D57" s="155" t="s">
        <v>131</v>
      </c>
      <c r="E57" s="155" t="s">
        <v>132</v>
      </c>
      <c r="F57" s="153" t="s">
        <v>133</v>
      </c>
    </row>
    <row r="58" spans="3:6" ht="14.1" customHeight="1" x14ac:dyDescent="0.25">
      <c r="C58" s="159"/>
      <c r="D58" s="156"/>
      <c r="E58" s="156"/>
      <c r="F58" s="154"/>
    </row>
    <row r="59" spans="3:6" ht="14.1" customHeight="1" x14ac:dyDescent="0.25">
      <c r="C59" s="35" t="s">
        <v>165</v>
      </c>
      <c r="D59" s="36"/>
      <c r="E59" s="36"/>
      <c r="F59" s="36"/>
    </row>
    <row r="60" spans="3:6" ht="14.1" customHeight="1" x14ac:dyDescent="0.25">
      <c r="C60" s="37" t="s">
        <v>149</v>
      </c>
      <c r="D60" s="111">
        <f>+SUM(D61:D69)</f>
        <v>19385698.371440317</v>
      </c>
      <c r="E60" s="95">
        <f>+D60/$D$81</f>
        <v>3.9682196274997E-2</v>
      </c>
      <c r="F60" s="113">
        <f>+SUM(F61:F69)</f>
        <v>527.88196049695</v>
      </c>
    </row>
    <row r="61" spans="3:6" ht="14.1" customHeight="1" x14ac:dyDescent="0.25">
      <c r="C61" s="38" t="s">
        <v>150</v>
      </c>
      <c r="D61" s="110">
        <f>+SUMIFS(Input!$N:$N,Input!$C:$C,Index!$D$11,Input!$H:$H,Index!$D$31,Input!$F:$F,Index!$D$17,Input!$E:$E,Index!D20)</f>
        <v>354294.3</v>
      </c>
      <c r="E61" s="93">
        <f>+IFERROR(D61/$D$60,0)</f>
        <v>1.8276065850790221E-2</v>
      </c>
      <c r="F61" s="114">
        <f>+SUMIFS(Input!$L:$L,Input!$C:$C,Index!$D$11,Input!$H:$H,Index!$D$31,Input!$F:$F,Index!$D$17,Input!$E:$E,Index!D20)</f>
        <v>5.3477115947999998</v>
      </c>
    </row>
    <row r="62" spans="3:6" ht="14.1" customHeight="1" x14ac:dyDescent="0.25">
      <c r="C62" s="38" t="s">
        <v>151</v>
      </c>
      <c r="D62" s="110">
        <f>+SUMIFS(Input!$N:$N,Input!$C:$C,Index!$D$11,Input!$H:$H,Index!$D$31,Input!$F:$F,Index!$D$17,Input!$E:$E,Index!D21)</f>
        <v>639419.93000000005</v>
      </c>
      <c r="E62" s="93">
        <f t="shared" ref="E62:E69" si="3">+IFERROR(D62/$D$60,0)</f>
        <v>3.2984106001670573E-2</v>
      </c>
      <c r="F62" s="114">
        <f>+SUMIFS(Input!$L:$L,Input!$C:$C,Index!$D$11,Input!$H:$H,Index!$D$31,Input!$F:$F,Index!$D$17,Input!$E:$E,Index!D21)</f>
        <v>30.2610841057</v>
      </c>
    </row>
    <row r="63" spans="3:6" ht="14.1" customHeight="1" x14ac:dyDescent="0.25">
      <c r="C63" s="38" t="s">
        <v>152</v>
      </c>
      <c r="D63" s="110">
        <f>+SUMIFS(Input!$N:$N,Input!$C:$C,Index!$D$11,Input!$H:$H,Index!$D$31,Input!$F:$F,Index!$D$17,Input!$E:$E,Index!D22)</f>
        <v>988148.54</v>
      </c>
      <c r="E63" s="93">
        <f t="shared" si="3"/>
        <v>5.097306896385919E-2</v>
      </c>
      <c r="F63" s="114">
        <f>+SUMIFS(Input!$L:$L,Input!$C:$C,Index!$D$11,Input!$H:$H,Index!$D$31,Input!$F:$F,Index!$D$17,Input!$E:$E,Index!D22)</f>
        <v>25.03565500845</v>
      </c>
    </row>
    <row r="64" spans="3:6" ht="14.1" customHeight="1" x14ac:dyDescent="0.25">
      <c r="C64" s="38" t="s">
        <v>153</v>
      </c>
      <c r="D64" s="110">
        <f>+SUMIFS(Input!$N:$N,Input!$C:$C,Index!$D$11,Input!$H:$H,Index!$D$31,Input!$F:$F,Index!$D$17,Input!$E:$E,Index!D23)</f>
        <v>1361081.5699999998</v>
      </c>
      <c r="E64" s="93">
        <f t="shared" si="3"/>
        <v>7.0210602884711773E-2</v>
      </c>
      <c r="F64" s="114">
        <f>+SUMIFS(Input!$L:$L,Input!$C:$C,Index!$D$11,Input!$H:$H,Index!$D$31,Input!$F:$F,Index!$D$17,Input!$E:$E,Index!D23)</f>
        <v>105.00484919905</v>
      </c>
    </row>
    <row r="65" spans="3:6" ht="14.1" customHeight="1" x14ac:dyDescent="0.25">
      <c r="C65" s="38" t="s">
        <v>154</v>
      </c>
      <c r="D65" s="110">
        <f>+SUMIFS(Input!$N:$N,Input!$C:$C,Index!$D$11,Input!$H:$H,Index!$D$31,Input!$F:$F,Index!$D$17,Input!$E:$E,Index!D24)</f>
        <v>5591623.9254780002</v>
      </c>
      <c r="E65" s="93">
        <f t="shared" si="3"/>
        <v>0.2884406750966359</v>
      </c>
      <c r="F65" s="114">
        <f>+SUMIFS(Input!$L:$L,Input!$C:$C,Index!$D$11,Input!$H:$H,Index!$D$31,Input!$F:$F,Index!$D$17,Input!$E:$E,Index!D24)</f>
        <v>179.6075640027</v>
      </c>
    </row>
    <row r="66" spans="3:6" ht="14.1" customHeight="1" x14ac:dyDescent="0.25">
      <c r="C66" s="38" t="s">
        <v>155</v>
      </c>
      <c r="D66" s="110">
        <f>+SUMIFS(Input!$N:$N,Input!$C:$C,Index!$D$11,Input!$H:$H,Index!$D$31,Input!$F:$F,Index!$D$17,Input!$E:$E,Index!D25)</f>
        <v>5195257.59</v>
      </c>
      <c r="E66" s="93">
        <f t="shared" si="3"/>
        <v>0.2679943477122203</v>
      </c>
      <c r="F66" s="114">
        <f>+SUMIFS(Input!$L:$L,Input!$C:$C,Index!$D$11,Input!$H:$H,Index!$D$31,Input!$F:$F,Index!$D$17,Input!$E:$E,Index!D25)</f>
        <v>103.47029145245</v>
      </c>
    </row>
    <row r="67" spans="3:6" ht="14.1" customHeight="1" x14ac:dyDescent="0.25">
      <c r="C67" s="38" t="s">
        <v>156</v>
      </c>
      <c r="D67" s="110">
        <f>+SUMIFS(Input!$N:$N,Input!$C:$C,Index!$D$11,Input!$H:$H,Index!$D$31,Input!$F:$F,Index!$D$17,Input!$E:$E,Index!D26)</f>
        <v>3643727.4053568598</v>
      </c>
      <c r="E67" s="93">
        <f t="shared" si="3"/>
        <v>0.18795956356800256</v>
      </c>
      <c r="F67" s="114">
        <f>+SUMIFS(Input!$L:$L,Input!$C:$C,Index!$D$11,Input!$H:$H,Index!$D$31,Input!$F:$F,Index!$D$17,Input!$E:$E,Index!D26)</f>
        <v>52.674314817599999</v>
      </c>
    </row>
    <row r="68" spans="3:6" ht="14.1" customHeight="1" x14ac:dyDescent="0.25">
      <c r="C68" s="38" t="s">
        <v>157</v>
      </c>
      <c r="D68" s="110">
        <f>+SUMIFS(Input!$N:$N,Input!$C:$C,Index!$D$11,Input!$H:$H,Index!$D$31,Input!$F:$F,Index!$D$17,Input!$E:$E,Index!D27)</f>
        <v>1612145.1106054599</v>
      </c>
      <c r="E68" s="93">
        <f t="shared" si="3"/>
        <v>8.3161569922109588E-2</v>
      </c>
      <c r="F68" s="114">
        <f>+SUMIFS(Input!$L:$L,Input!$C:$C,Index!$D$11,Input!$H:$H,Index!$D$31,Input!$F:$F,Index!$D$17,Input!$E:$E,Index!D27)</f>
        <v>26.480490316200001</v>
      </c>
    </row>
    <row r="69" spans="3:6" ht="14.1" customHeight="1" x14ac:dyDescent="0.25">
      <c r="C69" s="38" t="s">
        <v>158</v>
      </c>
      <c r="D69" s="110">
        <f>+SUMIFS(Input!$N:$N,Input!$C:$C,Index!$D$11,Input!$H:$H,Index!$D$31,Input!$F:$F,Index!$D$17,Input!$E:$E,Index!D28)</f>
        <v>0</v>
      </c>
      <c r="E69" s="93">
        <f t="shared" si="3"/>
        <v>0</v>
      </c>
      <c r="F69" s="114">
        <f>+SUMIFS(Input!$L:$L,Input!$C:$C,Index!$D$11,Input!$H:$H,Index!$D$31,Input!$F:$F,Index!$D$17,Input!$E:$E,Index!D28)</f>
        <v>0</v>
      </c>
    </row>
    <row r="70" spans="3:6" ht="14.1" customHeight="1" x14ac:dyDescent="0.25">
      <c r="C70" s="37" t="s">
        <v>162</v>
      </c>
      <c r="D70" s="111">
        <f>+SUM(D71:D79)</f>
        <v>468883226.49581945</v>
      </c>
      <c r="E70" s="95">
        <f>+D70/$D$81</f>
        <v>0.95979602423157728</v>
      </c>
      <c r="F70" s="113">
        <f>+SUM(F71:F79)</f>
        <v>16957.73121721085</v>
      </c>
    </row>
    <row r="71" spans="3:6" ht="14.1" customHeight="1" x14ac:dyDescent="0.25">
      <c r="C71" s="38" t="s">
        <v>150</v>
      </c>
      <c r="D71" s="110">
        <f>+SUMIFS(Input!$N:$N,Input!$C:$C,Index!$D$11,Input!$H:$H,Index!$D$31,Input!$F:$F,Index!$D$18,Input!$E:$E,Index!D20)</f>
        <v>4437915.8231881</v>
      </c>
      <c r="E71" s="93">
        <f>+IFERROR(D71/$D$70,0)</f>
        <v>9.4648636854738673E-3</v>
      </c>
      <c r="F71" s="114">
        <f>+SUMIFS(Input!$L:$L,Input!$C:$C,Index!$D$11,Input!$H:$H,Index!$D$31,Input!$F:$F,Index!$D$18,Input!$E:$E,Index!D20)</f>
        <v>117.5562937862</v>
      </c>
    </row>
    <row r="72" spans="3:6" ht="14.1" customHeight="1" x14ac:dyDescent="0.25">
      <c r="C72" s="38" t="s">
        <v>151</v>
      </c>
      <c r="D72" s="110">
        <f>+SUMIFS(Input!$N:$N,Input!$C:$C,Index!$D$11,Input!$H:$H,Index!$D$31,Input!$F:$F,Index!$D$18,Input!$E:$E,Index!D21)</f>
        <v>13843523.818620298</v>
      </c>
      <c r="E72" s="93">
        <f t="shared" ref="E72:E79" si="4">+IFERROR(D72/$D$70,0)</f>
        <v>2.9524459473799766E-2</v>
      </c>
      <c r="F72" s="114">
        <f>+SUMIFS(Input!$L:$L,Input!$C:$C,Index!$D$11,Input!$H:$H,Index!$D$31,Input!$F:$F,Index!$D$18,Input!$E:$E,Index!D21)</f>
        <v>435.9982254267</v>
      </c>
    </row>
    <row r="73" spans="3:6" ht="14.1" customHeight="1" x14ac:dyDescent="0.25">
      <c r="C73" s="38" t="s">
        <v>152</v>
      </c>
      <c r="D73" s="110">
        <f>+SUMIFS(Input!$N:$N,Input!$C:$C,Index!$D$11,Input!$H:$H,Index!$D$31,Input!$F:$F,Index!$D$18,Input!$E:$E,Index!D22)</f>
        <v>22861245.591653433</v>
      </c>
      <c r="E73" s="93">
        <f t="shared" si="4"/>
        <v>4.8756799774020629E-2</v>
      </c>
      <c r="F73" s="114">
        <f>+SUMIFS(Input!$L:$L,Input!$C:$C,Index!$D$11,Input!$H:$H,Index!$D$31,Input!$F:$F,Index!$D$18,Input!$E:$E,Index!D22)</f>
        <v>964.41832700160001</v>
      </c>
    </row>
    <row r="74" spans="3:6" ht="14.1" customHeight="1" x14ac:dyDescent="0.25">
      <c r="C74" s="38" t="s">
        <v>153</v>
      </c>
      <c r="D74" s="110">
        <f>+SUMIFS(Input!$N:$N,Input!$C:$C,Index!$D$11,Input!$H:$H,Index!$D$31,Input!$F:$F,Index!$D$18,Input!$E:$E,Index!D23)</f>
        <v>27442485.524016112</v>
      </c>
      <c r="E74" s="93">
        <f t="shared" si="4"/>
        <v>5.8527334682254385E-2</v>
      </c>
      <c r="F74" s="114">
        <f>+SUMIFS(Input!$L:$L,Input!$C:$C,Index!$D$11,Input!$H:$H,Index!$D$31,Input!$F:$F,Index!$D$18,Input!$E:$E,Index!D23)</f>
        <v>1036.72881186565</v>
      </c>
    </row>
    <row r="75" spans="3:6" ht="14.1" customHeight="1" x14ac:dyDescent="0.25">
      <c r="C75" s="38" t="s">
        <v>154</v>
      </c>
      <c r="D75" s="110">
        <f>+SUMIFS(Input!$N:$N,Input!$C:$C,Index!$D$11,Input!$H:$H,Index!$D$31,Input!$F:$F,Index!$D$18,Input!$E:$E,Index!D24)</f>
        <v>147740596.0534682</v>
      </c>
      <c r="E75" s="93">
        <f t="shared" si="4"/>
        <v>0.31509038435348136</v>
      </c>
      <c r="F75" s="114">
        <f>+SUMIFS(Input!$L:$L,Input!$C:$C,Index!$D$11,Input!$H:$H,Index!$D$31,Input!$F:$F,Index!$D$18,Input!$E:$E,Index!D24)</f>
        <v>7509.6701125901</v>
      </c>
    </row>
    <row r="76" spans="3:6" ht="14.1" customHeight="1" x14ac:dyDescent="0.25">
      <c r="C76" s="38" t="s">
        <v>155</v>
      </c>
      <c r="D76" s="110">
        <f>+SUMIFS(Input!$N:$N,Input!$C:$C,Index!$D$11,Input!$H:$H,Index!$D$31,Input!$F:$F,Index!$D$18,Input!$E:$E,Index!D25)</f>
        <v>174714784.47194341</v>
      </c>
      <c r="E76" s="93">
        <f t="shared" si="4"/>
        <v>0.37261896907182529</v>
      </c>
      <c r="F76" s="114">
        <f>+SUMIFS(Input!$L:$L,Input!$C:$C,Index!$D$11,Input!$H:$H,Index!$D$31,Input!$F:$F,Index!$D$18,Input!$E:$E,Index!D25)</f>
        <v>4631.3092475066996</v>
      </c>
    </row>
    <row r="77" spans="3:6" ht="14.1" customHeight="1" x14ac:dyDescent="0.25">
      <c r="C77" s="38" t="s">
        <v>156</v>
      </c>
      <c r="D77" s="110">
        <f>+SUMIFS(Input!$N:$N,Input!$C:$C,Index!$D$11,Input!$H:$H,Index!$D$31,Input!$F:$F,Index!$D$18,Input!$E:$E,Index!D26)</f>
        <v>47148613.684813976</v>
      </c>
      <c r="E77" s="93">
        <f t="shared" si="4"/>
        <v>0.10055512976477599</v>
      </c>
      <c r="F77" s="114">
        <f>+SUMIFS(Input!$L:$L,Input!$C:$C,Index!$D$11,Input!$H:$H,Index!$D$31,Input!$F:$F,Index!$D$18,Input!$E:$E,Index!D26)</f>
        <v>1336.5301144876998</v>
      </c>
    </row>
    <row r="78" spans="3:6" ht="14.1" customHeight="1" x14ac:dyDescent="0.25">
      <c r="C78" s="38" t="s">
        <v>157</v>
      </c>
      <c r="D78" s="110">
        <f>+SUMIFS(Input!$N:$N,Input!$C:$C,Index!$D$11,Input!$H:$H,Index!$D$31,Input!$F:$F,Index!$D$18,Input!$E:$E,Index!D27)</f>
        <v>27217439.045086678</v>
      </c>
      <c r="E78" s="93">
        <f t="shared" si="4"/>
        <v>5.8047371940547224E-2</v>
      </c>
      <c r="F78" s="114">
        <f>+SUMIFS(Input!$L:$L,Input!$C:$C,Index!$D$11,Input!$H:$H,Index!$D$31,Input!$F:$F,Index!$D$18,Input!$E:$E,Index!D27)</f>
        <v>762.07105598635007</v>
      </c>
    </row>
    <row r="79" spans="3:6" ht="14.1" customHeight="1" x14ac:dyDescent="0.25">
      <c r="C79" s="38" t="s">
        <v>158</v>
      </c>
      <c r="D79" s="110">
        <f>+SUMIFS(Input!$N:$N,Input!$C:$C,Index!$D$11,Input!$H:$H,Index!$D$31,Input!$F:$F,Index!$D$18,Input!$E:$E,Index!D28)</f>
        <v>3476622.4830292491</v>
      </c>
      <c r="E79" s="93">
        <f t="shared" si="4"/>
        <v>7.4146872538214939E-3</v>
      </c>
      <c r="F79" s="114">
        <f>+SUMIFS(Input!$L:$L,Input!$C:$C,Index!$D$11,Input!$H:$H,Index!$D$31,Input!$F:$F,Index!$D$18,Input!$E:$E,Index!D28)</f>
        <v>163.44902855985003</v>
      </c>
    </row>
    <row r="80" spans="3:6" ht="14.1" customHeight="1" x14ac:dyDescent="0.25">
      <c r="C80" s="37" t="s">
        <v>163</v>
      </c>
      <c r="D80" s="111">
        <f>+SUMIFS(Input!$N:$N,Input!$C:$C,Index!$D$11,Input!$H:$H,Index!$D$31,Input!$F:$F,Index!$D$19)</f>
        <v>254901.71476034651</v>
      </c>
      <c r="E80" s="95">
        <f>+D80/$D$81</f>
        <v>5.2177949342569092E-4</v>
      </c>
      <c r="F80" s="113">
        <f>+SUMIFS(Input!$L:$L,Input!$C:$C,Index!$D$11,Input!$H:$H,Index!$D$31,Input!$F:$F,Index!$D$19)</f>
        <v>229.96199727430002</v>
      </c>
    </row>
    <row r="81" spans="3:6" ht="14.1" customHeight="1" x14ac:dyDescent="0.25">
      <c r="C81" s="39" t="s">
        <v>139</v>
      </c>
      <c r="D81" s="40">
        <f>+SUM(D80,D70,D60)</f>
        <v>488523826.5820201</v>
      </c>
      <c r="E81" s="41">
        <f>+SUM(E80,E70,E60)</f>
        <v>1</v>
      </c>
      <c r="F81" s="115">
        <f>+SUM(F80,F70,F60)</f>
        <v>17715.575174982099</v>
      </c>
    </row>
    <row r="82" spans="3:6" ht="14.1" customHeight="1" x14ac:dyDescent="0.25">
      <c r="C82" s="26"/>
      <c r="D82" s="26"/>
      <c r="E82" s="26"/>
      <c r="F82" s="26"/>
    </row>
    <row r="83" spans="3:6" ht="14.1" customHeight="1" x14ac:dyDescent="0.25">
      <c r="C83" s="43" t="s">
        <v>140</v>
      </c>
      <c r="D83" s="44"/>
      <c r="E83" s="32"/>
      <c r="F83" s="32"/>
    </row>
    <row r="84" spans="3:6" ht="5.0999999999999996" customHeight="1" x14ac:dyDescent="0.25">
      <c r="C84" s="32"/>
      <c r="D84" s="32"/>
      <c r="E84" s="32"/>
      <c r="F84" s="32"/>
    </row>
    <row r="85" spans="3:6" ht="14.1" customHeight="1" x14ac:dyDescent="0.25">
      <c r="C85" s="30"/>
      <c r="D85" s="155" t="s">
        <v>131</v>
      </c>
      <c r="E85" s="155" t="s">
        <v>132</v>
      </c>
      <c r="F85" s="153" t="s">
        <v>133</v>
      </c>
    </row>
    <row r="86" spans="3:6" ht="14.1" customHeight="1" x14ac:dyDescent="0.25">
      <c r="C86" s="30"/>
      <c r="D86" s="156"/>
      <c r="E86" s="156"/>
      <c r="F86" s="154"/>
    </row>
    <row r="87" spans="3:6" ht="14.1" customHeight="1" x14ac:dyDescent="0.25">
      <c r="C87" s="45" t="s">
        <v>166</v>
      </c>
      <c r="D87" s="99">
        <f>+SUM(D60,D31,D13)</f>
        <v>12335941401.292866</v>
      </c>
      <c r="E87" s="100">
        <f>+D87/$D$94</f>
        <v>0.52930254222289363</v>
      </c>
      <c r="F87" s="116">
        <f>+SUM(F60,F31,F13)</f>
        <v>87915.492808486466</v>
      </c>
    </row>
    <row r="88" spans="3:6" ht="14.1" customHeight="1" x14ac:dyDescent="0.25">
      <c r="C88" s="46" t="s">
        <v>167</v>
      </c>
      <c r="D88" s="97">
        <f>+D13</f>
        <v>12314289343.241425</v>
      </c>
      <c r="E88" s="98">
        <f>+D88/$D$87</f>
        <v>0.99824479888910855</v>
      </c>
      <c r="F88" s="117">
        <f>+F13</f>
        <v>87350.829258739512</v>
      </c>
    </row>
    <row r="89" spans="3:6" ht="14.1" customHeight="1" x14ac:dyDescent="0.25">
      <c r="C89" s="46" t="s">
        <v>168</v>
      </c>
      <c r="D89" s="97">
        <f>+SUM(D60,D31)</f>
        <v>21652058.051440317</v>
      </c>
      <c r="E89" s="98">
        <f>+D89/$D$87</f>
        <v>1.755201110891389E-3</v>
      </c>
      <c r="F89" s="117">
        <f>+SUM(F60,F31)</f>
        <v>564.66354974695003</v>
      </c>
    </row>
    <row r="90" spans="3:6" ht="14.1" customHeight="1" x14ac:dyDescent="0.25">
      <c r="C90" s="45" t="s">
        <v>179</v>
      </c>
      <c r="D90" s="99">
        <f>+SUM(D80,D70,D51,D41)</f>
        <v>10931562183.356245</v>
      </c>
      <c r="E90" s="100">
        <f t="shared" ref="E90:E93" si="5">+D90/$D$94</f>
        <v>0.46904435307318293</v>
      </c>
      <c r="F90" s="116">
        <f>+SUM(F80,F70,F51,F41)</f>
        <v>334473.661068713</v>
      </c>
    </row>
    <row r="91" spans="3:6" ht="14.1" customHeight="1" x14ac:dyDescent="0.25">
      <c r="C91" s="45" t="s">
        <v>170</v>
      </c>
      <c r="D91" s="99">
        <f>+SUMIFS(Input!N:N,Input!C:C,Index!D11,Input!H:H,Index!D33)</f>
        <v>2168788.4805747583</v>
      </c>
      <c r="E91" s="100">
        <f t="shared" si="5"/>
        <v>9.3056964115575012E-5</v>
      </c>
      <c r="F91" s="96" t="s">
        <v>171</v>
      </c>
    </row>
    <row r="92" spans="3:6" ht="14.1" customHeight="1" x14ac:dyDescent="0.25">
      <c r="C92" s="45" t="s">
        <v>180</v>
      </c>
      <c r="D92" s="99">
        <f>+SUMIFS(Input!N:N,Input!C:C,Index!D11,Input!M:M,Index!D50)</f>
        <v>36314206.850000001</v>
      </c>
      <c r="E92" s="100">
        <f t="shared" si="5"/>
        <v>1.5581463448341726E-3</v>
      </c>
      <c r="F92" s="96" t="s">
        <v>171</v>
      </c>
    </row>
    <row r="93" spans="3:6" ht="14.1" customHeight="1" x14ac:dyDescent="0.25">
      <c r="C93" s="45" t="s">
        <v>173</v>
      </c>
      <c r="D93" s="101">
        <f>+SUMIFS(Input!N:N,Input!C:C,Index!D12)</f>
        <v>44313.97</v>
      </c>
      <c r="E93" s="100">
        <f t="shared" si="5"/>
        <v>1.9013949737578029E-6</v>
      </c>
      <c r="F93" s="96" t="s">
        <v>171</v>
      </c>
    </row>
    <row r="94" spans="3:6" ht="14.1" customHeight="1" x14ac:dyDescent="0.25">
      <c r="C94" s="39" t="s">
        <v>139</v>
      </c>
      <c r="D94" s="40">
        <f>+SUM(D87,D90,D91:D93)</f>
        <v>23306030893.949684</v>
      </c>
      <c r="E94" s="41">
        <f>+SUM(E87,E90,E91:E93)</f>
        <v>1</v>
      </c>
      <c r="F94" s="115">
        <f>+SUM(F90,F87)</f>
        <v>422389.15387719945</v>
      </c>
    </row>
    <row r="95" spans="3:6" ht="5.0999999999999996" customHeight="1" x14ac:dyDescent="0.25"/>
    <row r="96" spans="3:6" ht="14.1" customHeight="1" x14ac:dyDescent="0.25">
      <c r="C96" s="123" t="s">
        <v>174</v>
      </c>
    </row>
    <row r="97" spans="3:3" ht="14.1" customHeight="1" x14ac:dyDescent="0.25">
      <c r="C97" s="123" t="s">
        <v>175</v>
      </c>
    </row>
    <row r="98" spans="3:3" ht="14.1" customHeight="1" x14ac:dyDescent="0.25">
      <c r="C98" s="123" t="s">
        <v>176</v>
      </c>
    </row>
    <row r="99" spans="3:3" ht="14.1" customHeight="1" x14ac:dyDescent="0.25">
      <c r="C99" s="123" t="s">
        <v>177</v>
      </c>
    </row>
    <row r="100" spans="3:3" ht="14.1" customHeight="1" x14ac:dyDescent="0.25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4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48.85546875" style="24" customWidth="1"/>
    <col min="4" max="6" width="21.5703125" style="24" customWidth="1"/>
    <col min="7" max="7" width="3.42578125" style="24" customWidth="1"/>
    <col min="8" max="8" width="3.140625" style="24" customWidth="1"/>
    <col min="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181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s="31" t="s">
        <v>182</v>
      </c>
      <c r="D8" s="27"/>
      <c r="E8" s="32"/>
      <c r="F8" s="27"/>
    </row>
    <row r="9" spans="1:8" ht="5.0999999999999996" customHeight="1" x14ac:dyDescent="0.25">
      <c r="C9" s="32"/>
      <c r="D9" s="32"/>
      <c r="E9" s="32"/>
      <c r="F9" s="32"/>
    </row>
    <row r="10" spans="1:8" ht="14.1" customHeight="1" x14ac:dyDescent="0.25">
      <c r="C10" s="151" t="s">
        <v>130</v>
      </c>
      <c r="D10" s="153" t="s">
        <v>133</v>
      </c>
      <c r="E10" s="153" t="s">
        <v>183</v>
      </c>
      <c r="F10" s="153" t="s">
        <v>184</v>
      </c>
    </row>
    <row r="11" spans="1:8" ht="14.1" customHeight="1" x14ac:dyDescent="0.25">
      <c r="C11" s="151"/>
      <c r="D11" s="153"/>
      <c r="E11" s="153"/>
      <c r="F11" s="153"/>
    </row>
    <row r="12" spans="1:8" ht="14.1" customHeight="1" x14ac:dyDescent="0.25">
      <c r="C12" s="47" t="s">
        <v>135</v>
      </c>
      <c r="D12" s="48">
        <f>+SUM(D13:D15)</f>
        <v>101493.70361210292</v>
      </c>
      <c r="E12" s="49">
        <f>+D12/$D$20</f>
        <v>0.19373358406592914</v>
      </c>
      <c r="F12" s="48">
        <f>+SUM(F13:F15)</f>
        <v>1942211.5492176143</v>
      </c>
    </row>
    <row r="13" spans="1:8" ht="14.1" customHeight="1" x14ac:dyDescent="0.25">
      <c r="C13" s="50" t="s">
        <v>185</v>
      </c>
      <c r="D13" s="51">
        <f>+SUMIFS(Input!$L:$L,Input!$C:$C,Index!$D$13,Input!$H:$H,Index!$D29)</f>
        <v>1373.474325072898</v>
      </c>
      <c r="E13" s="52">
        <f>+D13/$D$12</f>
        <v>1.3532606222767831E-2</v>
      </c>
      <c r="F13" s="51">
        <f>+SUMIFS(Input!$G:$G,Input!$C:$C,Index!$D$13,Input!$H:$H,Index!$D29)</f>
        <v>70446.938658662053</v>
      </c>
    </row>
    <row r="14" spans="1:8" ht="14.1" customHeight="1" x14ac:dyDescent="0.25">
      <c r="C14" s="50" t="s">
        <v>186</v>
      </c>
      <c r="D14" s="51">
        <f>+SUMIFS(Input!$L:$L,Input!$C:$C,Index!$D$13,Input!$H:$H,Index!$D30)</f>
        <v>93533.439008000787</v>
      </c>
      <c r="E14" s="52">
        <f t="shared" ref="E14:E15" si="0">+D14/$D$12</f>
        <v>0.92156888239564749</v>
      </c>
      <c r="F14" s="51">
        <f>+SUMIFS(Input!$G:$G,Input!$C:$C,Index!$D$13,Input!$H:$H,Index!$D30)</f>
        <v>1871764.6105589522</v>
      </c>
    </row>
    <row r="15" spans="1:8" ht="14.1" customHeight="1" x14ac:dyDescent="0.25">
      <c r="C15" s="50" t="s">
        <v>187</v>
      </c>
      <c r="D15" s="51">
        <f>+SUMIFS(Input!$L:$L,Input!$C:$C,Index!$D$13,Input!$H:$H,Index!$D31)</f>
        <v>6586.7902790292501</v>
      </c>
      <c r="E15" s="52">
        <f t="shared" si="0"/>
        <v>6.4898511381584742E-2</v>
      </c>
      <c r="F15" s="96" t="s">
        <v>171</v>
      </c>
    </row>
    <row r="16" spans="1:8" ht="14.1" customHeight="1" x14ac:dyDescent="0.25">
      <c r="C16" s="35" t="s">
        <v>136</v>
      </c>
      <c r="D16" s="48">
        <f>+SUM(D17:D19)</f>
        <v>422389.15387719939</v>
      </c>
      <c r="E16" s="49">
        <f>+D16/$D$20</f>
        <v>0.80626641593407089</v>
      </c>
      <c r="F16" s="48">
        <f>+SUM(F17:F19)</f>
        <v>29537953.989260502</v>
      </c>
    </row>
    <row r="17" spans="1:8" ht="14.1" customHeight="1" x14ac:dyDescent="0.25">
      <c r="C17" s="50" t="s">
        <v>185</v>
      </c>
      <c r="D17" s="51">
        <f>+SUMIFS(Input!$L:$L,Input!$C:$C,Index!$D$11,Input!$H:$H,Index!$D29)</f>
        <v>87350.829258739512</v>
      </c>
      <c r="E17" s="52">
        <f>+D17/$D$16</f>
        <v>0.20680178090968429</v>
      </c>
      <c r="F17" s="51">
        <f>+SUMIFS(Input!$G:$G,Input!$C:$C,Index!$D$11,Input!$H:$H,Index!$D29)</f>
        <v>9226656.6909242552</v>
      </c>
    </row>
    <row r="18" spans="1:8" ht="14.1" customHeight="1" x14ac:dyDescent="0.25">
      <c r="C18" s="50" t="s">
        <v>186</v>
      </c>
      <c r="D18" s="51">
        <f>+SUMIFS(Input!$L:$L,Input!$C:$C,Index!$D$11,Input!$H:$H,Index!$D30)</f>
        <v>317322.74944347783</v>
      </c>
      <c r="E18" s="52">
        <f t="shared" ref="E18:E19" si="1">+D18/$D$16</f>
        <v>0.75125686000860858</v>
      </c>
      <c r="F18" s="51">
        <f>+SUMIFS(Input!$G:$G,Input!$C:$C,Index!$D$11,Input!$H:$H,Index!$D30)</f>
        <v>20311297.298336245</v>
      </c>
    </row>
    <row r="19" spans="1:8" ht="14.1" customHeight="1" x14ac:dyDescent="0.25">
      <c r="C19" s="50" t="s">
        <v>187</v>
      </c>
      <c r="D19" s="51">
        <f>+SUMIFS(Input!$L:$L,Input!$C:$C,Index!$D$11,Input!$H:$H,Index!$D31)</f>
        <v>17715.575174982099</v>
      </c>
      <c r="E19" s="52">
        <f t="shared" si="1"/>
        <v>4.1941359081707208E-2</v>
      </c>
      <c r="F19" s="96" t="s">
        <v>171</v>
      </c>
    </row>
    <row r="20" spans="1:8" ht="14.1" customHeight="1" x14ac:dyDescent="0.25">
      <c r="C20" s="39" t="s">
        <v>139</v>
      </c>
      <c r="D20" s="53">
        <f>+SUM(D16,D12)</f>
        <v>523882.85748930229</v>
      </c>
      <c r="E20" s="54">
        <f>+SUM(E16,E12)</f>
        <v>1</v>
      </c>
      <c r="F20" s="53">
        <f>+SUM(F16,F12)</f>
        <v>31480165.538478117</v>
      </c>
    </row>
    <row r="21" spans="1:8" ht="5.0999999999999996" customHeight="1" x14ac:dyDescent="0.25">
      <c r="A21"/>
      <c r="B21"/>
      <c r="C21"/>
      <c r="D21"/>
      <c r="E21"/>
      <c r="F21"/>
      <c r="G21"/>
      <c r="H21"/>
    </row>
    <row r="22" spans="1:8" ht="14.1" customHeight="1" x14ac:dyDescent="0.25">
      <c r="A22"/>
      <c r="B22"/>
      <c r="C22" s="32" t="s">
        <v>188</v>
      </c>
      <c r="D22"/>
      <c r="E22"/>
      <c r="F22"/>
      <c r="G22"/>
      <c r="H22"/>
    </row>
    <row r="23" spans="1:8" ht="14.1" customHeight="1" x14ac:dyDescent="0.25">
      <c r="A23"/>
      <c r="B23"/>
      <c r="C23" s="123" t="s">
        <v>189</v>
      </c>
      <c r="D23"/>
      <c r="E23"/>
      <c r="F23"/>
      <c r="G23"/>
      <c r="H23"/>
    </row>
    <row r="24" spans="1:8" ht="14.1" customHeight="1" x14ac:dyDescent="0.25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6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0" customHeight="1" zeroHeight="1" x14ac:dyDescent="0.25"/>
  <cols>
    <col min="1" max="1" width="3.140625" style="24" customWidth="1"/>
    <col min="2" max="2" width="3.42578125" style="24" customWidth="1"/>
    <col min="3" max="3" width="43.7109375" style="24" customWidth="1"/>
    <col min="4" max="6" width="21.5703125" style="24" customWidth="1"/>
    <col min="7" max="7" width="3.42578125" style="24" customWidth="1"/>
    <col min="8" max="8" width="3.140625" style="24" customWidth="1"/>
    <col min="9" max="16" width="9" style="24" hidden="1" customWidth="1"/>
    <col min="17" max="18" width="0" style="24" hidden="1" customWidth="1"/>
    <col min="1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190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t="s">
        <v>191</v>
      </c>
      <c r="D8" s="55"/>
      <c r="E8" s="55"/>
      <c r="F8" s="55"/>
    </row>
    <row r="9" spans="1:8" ht="5.0999999999999996" customHeight="1" x14ac:dyDescent="0.25">
      <c r="C9" s="56"/>
      <c r="D9" s="55"/>
      <c r="E9" s="55"/>
      <c r="F9" s="55"/>
    </row>
    <row r="10" spans="1:8" ht="14.1" customHeight="1" x14ac:dyDescent="0.25">
      <c r="C10" s="160" t="s">
        <v>192</v>
      </c>
      <c r="D10" s="155" t="s">
        <v>131</v>
      </c>
      <c r="E10" s="155" t="s">
        <v>132</v>
      </c>
      <c r="F10" s="153" t="s">
        <v>133</v>
      </c>
    </row>
    <row r="11" spans="1:8" ht="14.1" customHeight="1" x14ac:dyDescent="0.25">
      <c r="C11" s="161"/>
      <c r="D11" s="156"/>
      <c r="E11" s="156"/>
      <c r="F11" s="154"/>
    </row>
    <row r="12" spans="1:8" ht="14.1" customHeight="1" x14ac:dyDescent="0.25">
      <c r="C12" s="47" t="s">
        <v>9</v>
      </c>
      <c r="D12" s="57"/>
      <c r="E12" s="57"/>
      <c r="F12" s="58"/>
    </row>
    <row r="13" spans="1:8" ht="14.1" customHeight="1" x14ac:dyDescent="0.25">
      <c r="C13" s="37" t="s">
        <v>193</v>
      </c>
      <c r="D13" s="92">
        <f>+SUM(D14:D27)</f>
        <v>1223336326.3099985</v>
      </c>
      <c r="E13" s="102">
        <f>+D13/$D$31</f>
        <v>0.96314087814845317</v>
      </c>
      <c r="F13" s="134">
        <f>+SUM(F14:F27)</f>
        <v>101344.56239302608</v>
      </c>
    </row>
    <row r="14" spans="1:8" ht="14.1" customHeight="1" x14ac:dyDescent="0.25">
      <c r="C14" s="90" t="s">
        <v>54</v>
      </c>
      <c r="D14" s="59">
        <f>+SUMIFS(Input!$N:$N,Input!$C:$C,Index!$D$13,Input!$D:$D,Index!$D34)</f>
        <v>270519775.68547589</v>
      </c>
      <c r="E14" s="103">
        <f>+D14/$D$13</f>
        <v>0.22113279060506297</v>
      </c>
      <c r="F14" s="135">
        <f>+SUMIFS(Input!$L:$L,Input!$C:$C,Index!$D$13,Input!$D:$D,Index!$D34)</f>
        <v>1973.4670278839997</v>
      </c>
    </row>
    <row r="15" spans="1:8" ht="14.1" customHeight="1" x14ac:dyDescent="0.25">
      <c r="C15" s="90" t="s">
        <v>56</v>
      </c>
      <c r="D15" s="59">
        <f>+SUMIFS(Input!$N:$N,Input!$C:$C,Index!$D$13,Input!$D:$D,Index!$D35)</f>
        <v>768419655.98257327</v>
      </c>
      <c r="E15" s="103">
        <f t="shared" ref="E15:E27" si="0">+D15/$D$13</f>
        <v>0.6281344217909316</v>
      </c>
      <c r="F15" s="135">
        <f>+SUMIFS(Input!$L:$L,Input!$C:$C,Index!$D$13,Input!$D:$D,Index!$D35)</f>
        <v>74086.172066157495</v>
      </c>
    </row>
    <row r="16" spans="1:8" ht="14.1" customHeight="1" x14ac:dyDescent="0.25">
      <c r="C16" s="90" t="s">
        <v>58</v>
      </c>
      <c r="D16" s="59">
        <f>+SUMIFS(Input!$N:$N,Input!$C:$C,Index!$D$13,Input!$D:$D,Index!$D36)</f>
        <v>51259020.896774389</v>
      </c>
      <c r="E16" s="103">
        <f t="shared" si="0"/>
        <v>4.1901004486140911E-2</v>
      </c>
      <c r="F16" s="135">
        <f>+SUMIFS(Input!$L:$L,Input!$C:$C,Index!$D$13,Input!$D:$D,Index!$D36)</f>
        <v>1872.3189417357087</v>
      </c>
    </row>
    <row r="17" spans="3:6" ht="14.1" customHeight="1" x14ac:dyDescent="0.25">
      <c r="C17" s="90" t="s">
        <v>60</v>
      </c>
      <c r="D17" s="59">
        <f>+SUMIFS(Input!$N:$N,Input!$C:$C,Index!$D$13,Input!$D:$D,Index!$D37)</f>
        <v>72170592.369019285</v>
      </c>
      <c r="E17" s="103">
        <f t="shared" si="0"/>
        <v>5.8994890298656066E-2</v>
      </c>
      <c r="F17" s="135">
        <f>+SUMIFS(Input!$L:$L,Input!$C:$C,Index!$D$13,Input!$D:$D,Index!$D37)</f>
        <v>5046.5420163981353</v>
      </c>
    </row>
    <row r="18" spans="3:6" ht="14.1" customHeight="1" x14ac:dyDescent="0.25">
      <c r="C18" s="90" t="s">
        <v>62</v>
      </c>
      <c r="D18" s="59">
        <f>+SUMIFS(Input!$N:$N,Input!$C:$C,Index!$D$13,Input!$D:$D,Index!$D38)</f>
        <v>11356426.324261658</v>
      </c>
      <c r="E18" s="103">
        <f t="shared" si="0"/>
        <v>9.2831595694673197E-3</v>
      </c>
      <c r="F18" s="135">
        <f>+SUMIFS(Input!$L:$L,Input!$C:$C,Index!$D$13,Input!$D:$D,Index!$D38)</f>
        <v>2000.4610982921674</v>
      </c>
    </row>
    <row r="19" spans="3:6" ht="14.1" customHeight="1" x14ac:dyDescent="0.25">
      <c r="C19" s="90" t="s">
        <v>64</v>
      </c>
      <c r="D19" s="59">
        <f>+SUMIFS(Input!$N:$N,Input!$C:$C,Index!$D$13,Input!$D:$D,Index!$D39)</f>
        <v>449394.54364425113</v>
      </c>
      <c r="E19" s="103">
        <f t="shared" si="0"/>
        <v>3.6735158923938686E-4</v>
      </c>
      <c r="F19" s="136" t="s">
        <v>171</v>
      </c>
    </row>
    <row r="20" spans="3:6" ht="14.1" customHeight="1" x14ac:dyDescent="0.25">
      <c r="C20" s="90" t="s">
        <v>66</v>
      </c>
      <c r="D20" s="59">
        <f>+SUMIFS(Input!$N:$N,Input!$C:$C,Index!$D$13,Input!$D:$D,Index!$D40)</f>
        <v>713371.15245685622</v>
      </c>
      <c r="E20" s="103">
        <f t="shared" si="0"/>
        <v>5.8313575515952186E-4</v>
      </c>
      <c r="F20" s="136" t="s">
        <v>171</v>
      </c>
    </row>
    <row r="21" spans="3:6" ht="14.1" customHeight="1" x14ac:dyDescent="0.25">
      <c r="C21" s="90" t="s">
        <v>68</v>
      </c>
      <c r="D21" s="59">
        <f>+SUMIFS(Input!$N:$N,Input!$C:$C,Index!$D$13,Input!$D:$D,Index!$D41)</f>
        <v>4653702.9365585148</v>
      </c>
      <c r="E21" s="103">
        <f>+D21/$D$13</f>
        <v>3.8041075348393171E-3</v>
      </c>
      <c r="F21" s="135">
        <f>+SUMIFS(Input!$L:$L,Input!$C:$C,Index!$D$13,Input!$D:$D,Index!$D41)</f>
        <v>15713.7679289268</v>
      </c>
    </row>
    <row r="22" spans="3:6" ht="14.1" customHeight="1" x14ac:dyDescent="0.25">
      <c r="C22" s="90" t="s">
        <v>70</v>
      </c>
      <c r="D22" s="59">
        <f>+SUMIFS(Input!$N:$N,Input!$C:$C,Index!$D$13,Input!$D:$D,Index!$D42)</f>
        <v>33574396.072054662</v>
      </c>
      <c r="E22" s="103">
        <f t="shared" si="0"/>
        <v>2.7444943267013532E-2</v>
      </c>
      <c r="F22" s="135">
        <f>+SUMIFS(Input!$L:$L,Input!$C:$C,Index!$D$13,Input!$D:$D,Index!$D42)</f>
        <v>391.23661558174229</v>
      </c>
    </row>
    <row r="23" spans="3:6" ht="14.1" customHeight="1" x14ac:dyDescent="0.25">
      <c r="C23" s="90" t="s">
        <v>72</v>
      </c>
      <c r="D23" s="59">
        <f>+SUMIFS(Input!$N:$N,Input!$C:$C,Index!$D$13,Input!$D:$D,Index!$D43)</f>
        <v>194.52</v>
      </c>
      <c r="E23" s="103">
        <f t="shared" si="0"/>
        <v>1.5900778536245954E-7</v>
      </c>
      <c r="F23" s="135">
        <f>+SUMIFS(Input!$L:$L,Input!$C:$C,Index!$D$13,Input!$D:$D,Index!$D43)</f>
        <v>1.2009535199999999E-2</v>
      </c>
    </row>
    <row r="24" spans="3:6" ht="14.1" customHeight="1" x14ac:dyDescent="0.25">
      <c r="C24" s="90" t="s">
        <v>73</v>
      </c>
      <c r="D24" s="59">
        <f>+SUMIFS(Input!$N:$N,Input!$C:$C,Index!$D$13,Input!$D:$D,Index!$D44)</f>
        <v>9810905.6400000006</v>
      </c>
      <c r="E24" s="103">
        <f t="shared" si="0"/>
        <v>8.019794253631831E-3</v>
      </c>
      <c r="F24" s="135">
        <f>+SUMIFS(Input!$L:$L,Input!$C:$C,Index!$D$13,Input!$D:$D,Index!$D44)</f>
        <v>260.57460130752679</v>
      </c>
    </row>
    <row r="25" spans="3:6" ht="14.1" customHeight="1" x14ac:dyDescent="0.25">
      <c r="C25" s="90" t="s">
        <v>74</v>
      </c>
      <c r="D25" s="59">
        <f>+SUMIFS(Input!$N:$N,Input!$C:$C,Index!$D$13,Input!$D:$D,Index!$D45)</f>
        <v>0</v>
      </c>
      <c r="E25" s="103">
        <f t="shared" si="0"/>
        <v>0</v>
      </c>
      <c r="F25" s="135">
        <f>+SUMIFS(Input!$L:$L,Input!$C:$C,Index!$D$13,Input!$D:$D,Index!$D45)</f>
        <v>0</v>
      </c>
    </row>
    <row r="26" spans="3:6" ht="14.1" customHeight="1" x14ac:dyDescent="0.25">
      <c r="C26" s="90" t="s">
        <v>76</v>
      </c>
      <c r="D26" s="59">
        <f>+SUMIFS(Input!$N:$N,Input!$C:$C,Index!$D$13,Input!$D:$D,Index!$D46)</f>
        <v>408890.18718012102</v>
      </c>
      <c r="E26" s="103">
        <f t="shared" si="0"/>
        <v>3.3424184207255084E-4</v>
      </c>
      <c r="F26" s="135">
        <f>+SUMIFS(Input!$L:$L,Input!$C:$C,Index!$D$13,Input!$D:$D,Index!$D46)</f>
        <v>1.00872072916E-2</v>
      </c>
    </row>
    <row r="27" spans="3:6" ht="14.1" customHeight="1" x14ac:dyDescent="0.25">
      <c r="C27" s="90" t="s">
        <v>77</v>
      </c>
      <c r="D27" s="59">
        <f>+SUMIFS(Input!$N:$N,Input!$C:$C,Index!$D$13,Input!$D:$D,Index!$D47)</f>
        <v>0</v>
      </c>
      <c r="E27" s="103">
        <f t="shared" si="0"/>
        <v>0</v>
      </c>
      <c r="F27" s="135">
        <f>+SUMIFS(Input!$L:$L,Input!$C:$C,Index!$D$13,Input!$D:$D,Index!$D47)</f>
        <v>0</v>
      </c>
    </row>
    <row r="28" spans="3:6" ht="14.1" customHeight="1" x14ac:dyDescent="0.25">
      <c r="C28" s="37" t="s">
        <v>194</v>
      </c>
      <c r="D28" s="92">
        <f>+SUMIFS(Input!$N:$N,Input!$C:$C,Index!$D$13,Input!$D:$D,Index!$D48)</f>
        <v>18148277.66</v>
      </c>
      <c r="E28" s="102">
        <f t="shared" ref="E28:E30" si="1">+D28/$D$31</f>
        <v>1.428826047785081E-2</v>
      </c>
      <c r="F28" s="134">
        <f>+SUMIFS(Input!$L:$L,Input!$C:$C,Index!$D$13,Input!$D:$D,Index!$D48)</f>
        <v>149.14121907684998</v>
      </c>
    </row>
    <row r="29" spans="3:6" ht="14.1" customHeight="1" x14ac:dyDescent="0.25">
      <c r="C29" s="37" t="s">
        <v>195</v>
      </c>
      <c r="D29" s="92">
        <f>+SUMIFS(Input!N:N,Input!C:C,Index!D13,Input!M:M,Index!D50)</f>
        <v>28111361.93</v>
      </c>
      <c r="E29" s="102">
        <f t="shared" si="1"/>
        <v>2.2132263411875686E-2</v>
      </c>
      <c r="F29" s="137" t="s">
        <v>171</v>
      </c>
    </row>
    <row r="30" spans="3:6" ht="14.1" customHeight="1" x14ac:dyDescent="0.25">
      <c r="C30" s="37" t="s">
        <v>138</v>
      </c>
      <c r="D30" s="92">
        <f>+SUMIFS(Input!N:N,Input!C:C,Index!D14)</f>
        <v>557086.54</v>
      </c>
      <c r="E30" s="102">
        <f t="shared" si="1"/>
        <v>4.3859796182028741E-4</v>
      </c>
      <c r="F30" s="137" t="s">
        <v>171</v>
      </c>
    </row>
    <row r="31" spans="3:6" ht="14.1" customHeight="1" x14ac:dyDescent="0.25">
      <c r="C31" s="39" t="s">
        <v>139</v>
      </c>
      <c r="D31" s="40">
        <f>+SUM(D13,D28:D30)</f>
        <v>1270153052.4399986</v>
      </c>
      <c r="E31" s="54">
        <f>+SUM(E13,E28:E30)</f>
        <v>1</v>
      </c>
      <c r="F31" s="138">
        <f>+SUM(F13,F28)</f>
        <v>101493.70361210292</v>
      </c>
    </row>
    <row r="32" spans="3:6" customFormat="1" ht="5.0999999999999996" customHeight="1" x14ac:dyDescent="0.25"/>
    <row r="33" spans="3:6" customFormat="1" ht="14.1" customHeight="1" x14ac:dyDescent="0.25">
      <c r="C33" s="32" t="s">
        <v>196</v>
      </c>
    </row>
    <row r="34" spans="3:6" ht="14.1" customHeight="1" x14ac:dyDescent="0.25">
      <c r="C34" s="32" t="s">
        <v>197</v>
      </c>
      <c r="D34" s="61"/>
      <c r="E34" s="61"/>
      <c r="F34" s="61"/>
    </row>
    <row r="35" spans="3:6" ht="14.1" customHeight="1" x14ac:dyDescent="0.25">
      <c r="C35"/>
      <c r="D35" s="61"/>
      <c r="E35" s="61"/>
      <c r="F35" s="61"/>
    </row>
    <row r="36" spans="3:6" ht="14.1" customHeight="1" x14ac:dyDescent="0.25">
      <c r="C36" s="31" t="s">
        <v>198</v>
      </c>
      <c r="D36" s="55"/>
      <c r="E36" s="55"/>
      <c r="F36" s="55"/>
    </row>
    <row r="37" spans="3:6" ht="5.0999999999999996" customHeight="1" x14ac:dyDescent="0.25">
      <c r="C37" s="56"/>
      <c r="D37" s="55"/>
      <c r="E37" s="55"/>
      <c r="F37" s="55"/>
    </row>
    <row r="38" spans="3:6" ht="14.1" customHeight="1" x14ac:dyDescent="0.25">
      <c r="C38" s="160" t="s">
        <v>192</v>
      </c>
      <c r="D38" s="155" t="s">
        <v>131</v>
      </c>
      <c r="E38" s="155" t="s">
        <v>132</v>
      </c>
      <c r="F38" s="153" t="s">
        <v>133</v>
      </c>
    </row>
    <row r="39" spans="3:6" ht="14.1" customHeight="1" x14ac:dyDescent="0.25">
      <c r="C39" s="161"/>
      <c r="D39" s="156"/>
      <c r="E39" s="156"/>
      <c r="F39" s="154"/>
    </row>
    <row r="40" spans="3:6" ht="14.1" customHeight="1" x14ac:dyDescent="0.25">
      <c r="C40" s="47" t="s">
        <v>199</v>
      </c>
      <c r="D40" s="57"/>
      <c r="E40" s="57"/>
      <c r="F40" s="58"/>
    </row>
    <row r="41" spans="3:6" ht="14.1" customHeight="1" x14ac:dyDescent="0.25">
      <c r="C41" s="37" t="s">
        <v>193</v>
      </c>
      <c r="D41" s="92">
        <f>+SUM(D42:D55)</f>
        <v>23269636735.664932</v>
      </c>
      <c r="E41" s="102">
        <f>+D41/$D$59</f>
        <v>0.99843842315105624</v>
      </c>
      <c r="F41" s="134">
        <f>+SUM(F42:F55)</f>
        <v>422160.35018635832</v>
      </c>
    </row>
    <row r="42" spans="3:6" ht="14.1" customHeight="1" x14ac:dyDescent="0.25">
      <c r="C42" s="90" t="s">
        <v>54</v>
      </c>
      <c r="D42" s="59">
        <f>+SUMIFS(Input!$N:$N,Input!$C:$C,Index!$D$11,Input!$D:$D,Index!$D34)</f>
        <v>23225311624.988331</v>
      </c>
      <c r="E42" s="103">
        <f>+D42/$D$41</f>
        <v>0.99809515244349878</v>
      </c>
      <c r="F42" s="135">
        <f>+SUMIFS(Input!$L:$L,Input!$C:$C,Index!$D$11,Input!$D:$D,Index!$D34)</f>
        <v>396765.99809017836</v>
      </c>
    </row>
    <row r="43" spans="3:6" ht="14.1" customHeight="1" x14ac:dyDescent="0.25">
      <c r="C43" s="90" t="s">
        <v>56</v>
      </c>
      <c r="D43" s="59">
        <f>+SUMIFS(Input!$N:$N,Input!$C:$C,Index!$D$11,Input!$D:$D,Index!$D35)</f>
        <v>30591558.00241933</v>
      </c>
      <c r="E43" s="103">
        <f t="shared" ref="E43:E55" si="2">+D43/$D$41</f>
        <v>1.3146555895963872E-3</v>
      </c>
      <c r="F43" s="135">
        <f>+SUMIFS(Input!$L:$L,Input!$C:$C,Index!$D$11,Input!$D:$D,Index!$D35)</f>
        <v>19066.796236959322</v>
      </c>
    </row>
    <row r="44" spans="3:6" ht="14.1" customHeight="1" x14ac:dyDescent="0.25">
      <c r="C44" s="90" t="s">
        <v>58</v>
      </c>
      <c r="D44" s="59">
        <f>+SUMIFS(Input!$N:$N,Input!$C:$C,Index!$D$11,Input!$D:$D,Index!$D36)</f>
        <v>4097961.0242947927</v>
      </c>
      <c r="E44" s="103">
        <f t="shared" si="2"/>
        <v>1.761076492446453E-4</v>
      </c>
      <c r="F44" s="135">
        <f>+SUMIFS(Input!$L:$L,Input!$C:$C,Index!$D$11,Input!$D:$D,Index!$D36)</f>
        <v>986.00506824940112</v>
      </c>
    </row>
    <row r="45" spans="3:6" ht="14.1" customHeight="1" x14ac:dyDescent="0.25">
      <c r="C45" s="90" t="s">
        <v>60</v>
      </c>
      <c r="D45" s="59">
        <f>+SUMIFS(Input!$N:$N,Input!$C:$C,Index!$D$11,Input!$D:$D,Index!$D37)</f>
        <v>6162600.2846490601</v>
      </c>
      <c r="E45" s="103">
        <f t="shared" si="2"/>
        <v>2.6483440006623565E-4</v>
      </c>
      <c r="F45" s="135">
        <f>+SUMIFS(Input!$L:$L,Input!$C:$C,Index!$D$11,Input!$D:$D,Index!$D37)</f>
        <v>1284.1378455685567</v>
      </c>
    </row>
    <row r="46" spans="3:6" ht="14.1" customHeight="1" x14ac:dyDescent="0.25">
      <c r="C46" s="90" t="s">
        <v>62</v>
      </c>
      <c r="D46" s="59">
        <f>+SUMIFS(Input!$N:$N,Input!$C:$C,Index!$D$11,Input!$D:$D,Index!$D38)</f>
        <v>168410.06315332439</v>
      </c>
      <c r="E46" s="103">
        <f t="shared" si="2"/>
        <v>7.2373309934488777E-6</v>
      </c>
      <c r="F46" s="135">
        <f>+SUMIFS(Input!$L:$L,Input!$C:$C,Index!$D$11,Input!$D:$D,Index!$D38)</f>
        <v>43.465183342372001</v>
      </c>
    </row>
    <row r="47" spans="3:6" ht="14.1" customHeight="1" x14ac:dyDescent="0.25">
      <c r="C47" s="90" t="s">
        <v>64</v>
      </c>
      <c r="D47" s="59">
        <f>+SUMIFS(Input!$N:$N,Input!$C:$C,Index!$D$11,Input!$D:$D,Index!$D39)</f>
        <v>889729.74236644059</v>
      </c>
      <c r="E47" s="103">
        <f t="shared" si="2"/>
        <v>3.8235652428676232E-5</v>
      </c>
      <c r="F47" s="136" t="s">
        <v>171</v>
      </c>
    </row>
    <row r="48" spans="3:6" ht="14.1" customHeight="1" x14ac:dyDescent="0.25">
      <c r="C48" s="90" t="s">
        <v>66</v>
      </c>
      <c r="D48" s="59">
        <f>+SUMIFS(Input!$N:$N,Input!$C:$C,Index!$D$11,Input!$D:$D,Index!$D40)</f>
        <v>1279058.7382083179</v>
      </c>
      <c r="E48" s="103">
        <f t="shared" si="2"/>
        <v>5.4966854564082158E-5</v>
      </c>
      <c r="F48" s="136" t="s">
        <v>171</v>
      </c>
    </row>
    <row r="49" spans="3:6" ht="14.1" customHeight="1" x14ac:dyDescent="0.25">
      <c r="C49" s="90" t="s">
        <v>68</v>
      </c>
      <c r="D49" s="59">
        <f>+SUMIFS(Input!$N:$N,Input!$C:$C,Index!$D$11,Input!$D:$D,Index!$D41)</f>
        <v>1038375.2515091236</v>
      </c>
      <c r="E49" s="103">
        <f t="shared" si="2"/>
        <v>4.4623612448475631E-5</v>
      </c>
      <c r="F49" s="135">
        <f>+SUMIFS(Input!$L:$L,Input!$C:$C,Index!$D$11,Input!$D:$D,Index!$D41)</f>
        <v>4001.1589692649054</v>
      </c>
    </row>
    <row r="50" spans="3:6" ht="14.1" customHeight="1" x14ac:dyDescent="0.25">
      <c r="C50" s="90" t="s">
        <v>70</v>
      </c>
      <c r="D50" s="59">
        <f>+SUMIFS(Input!$N:$N,Input!$C:$C,Index!$D$11,Input!$D:$D,Index!$D42)</f>
        <v>0</v>
      </c>
      <c r="E50" s="103">
        <f t="shared" si="2"/>
        <v>0</v>
      </c>
      <c r="F50" s="135">
        <f>+SUMIFS(Input!$L:$L,Input!$C:$C,Index!$D$11,Input!$D:$D,Index!$D42)</f>
        <v>0</v>
      </c>
    </row>
    <row r="51" spans="3:6" ht="14.1" customHeight="1" x14ac:dyDescent="0.25">
      <c r="C51" s="90" t="s">
        <v>72</v>
      </c>
      <c r="D51" s="59">
        <f>+SUMIFS(Input!$N:$N,Input!$C:$C,Index!$D$11,Input!$D:$D,Index!$D43)</f>
        <v>93777.47</v>
      </c>
      <c r="E51" s="103">
        <f t="shared" si="2"/>
        <v>4.0300358387747863E-6</v>
      </c>
      <c r="F51" s="135">
        <f>+SUMIFS(Input!$L:$L,Input!$C:$C,Index!$D$11,Input!$D:$D,Index!$D43)</f>
        <v>9.9314130129499993</v>
      </c>
    </row>
    <row r="52" spans="3:6" ht="14.1" customHeight="1" x14ac:dyDescent="0.25">
      <c r="C52" s="90" t="s">
        <v>73</v>
      </c>
      <c r="D52" s="59">
        <f>+SUMIFS(Input!$N:$N,Input!$C:$C,Index!$D$11,Input!$D:$D,Index!$D44)</f>
        <v>3640.1</v>
      </c>
      <c r="E52" s="103">
        <f t="shared" si="2"/>
        <v>1.5643132040909291E-7</v>
      </c>
      <c r="F52" s="135">
        <f>+SUMIFS(Input!$L:$L,Input!$C:$C,Index!$D$11,Input!$D:$D,Index!$D44)</f>
        <v>2.8573797823999998</v>
      </c>
    </row>
    <row r="53" spans="3:6" ht="14.1" customHeight="1" x14ac:dyDescent="0.25">
      <c r="C53" s="90" t="s">
        <v>74</v>
      </c>
      <c r="D53" s="59">
        <f>+SUMIFS(Input!$N:$N,Input!$C:$C,Index!$D$11,Input!$D:$D,Index!$D45)</f>
        <v>0</v>
      </c>
      <c r="E53" s="103">
        <f t="shared" si="2"/>
        <v>0</v>
      </c>
      <c r="F53" s="135">
        <f>+SUMIFS(Input!$L:$L,Input!$C:$C,Index!$D$11,Input!$D:$D,Index!$D45)</f>
        <v>0</v>
      </c>
    </row>
    <row r="54" spans="3:6" ht="14.1" customHeight="1" x14ac:dyDescent="0.25">
      <c r="C54" s="90" t="s">
        <v>76</v>
      </c>
      <c r="D54" s="59">
        <f>+SUMIFS(Input!$N:$N,Input!$C:$C,Index!$D$11,Input!$D:$D,Index!$D46)</f>
        <v>0</v>
      </c>
      <c r="E54" s="103">
        <f t="shared" si="2"/>
        <v>0</v>
      </c>
      <c r="F54" s="135">
        <f>+SUMIFS(Input!$L:$L,Input!$C:$C,Index!$D$11,Input!$D:$D,Index!$D46)</f>
        <v>0</v>
      </c>
    </row>
    <row r="55" spans="3:6" ht="14.1" customHeight="1" x14ac:dyDescent="0.25">
      <c r="C55" s="90" t="s">
        <v>77</v>
      </c>
      <c r="D55" s="59">
        <f>+SUMIFS(Input!$N:$N,Input!$C:$C,Index!$D$11,Input!$D:$D,Index!$D47)</f>
        <v>0</v>
      </c>
      <c r="E55" s="103">
        <f t="shared" si="2"/>
        <v>0</v>
      </c>
      <c r="F55" s="135">
        <f>+SUMIFS(Input!$L:$L,Input!$C:$C,Index!$D$11,Input!$D:$D,Index!$D47)</f>
        <v>0</v>
      </c>
    </row>
    <row r="56" spans="3:6" ht="14.1" customHeight="1" x14ac:dyDescent="0.25">
      <c r="C56" s="37" t="s">
        <v>194</v>
      </c>
      <c r="D56" s="92">
        <f>+SUMIFS(Input!$N:$N,Input!$C:$C,Index!$D$11,Input!$D:$D,Index!$D48)</f>
        <v>35637.464760346527</v>
      </c>
      <c r="E56" s="102">
        <f>+D56/$D$59</f>
        <v>1.529109135850245E-6</v>
      </c>
      <c r="F56" s="134">
        <f>+SUMIFS(Input!$L:$L,Input!$C:$C,Index!$D$11,Input!$D:$D,Index!$D48)</f>
        <v>228.80369084105001</v>
      </c>
    </row>
    <row r="57" spans="3:6" ht="14.1" customHeight="1" x14ac:dyDescent="0.25">
      <c r="C57" s="37" t="s">
        <v>195</v>
      </c>
      <c r="D57" s="92">
        <f>+SUMIFS(Input!N:N,Input!C:C,Index!D11,Input!M:M,Index!D50)</f>
        <v>36314206.850000001</v>
      </c>
      <c r="E57" s="102">
        <f>+D57/$D$59</f>
        <v>1.5581463448341719E-3</v>
      </c>
      <c r="F57" s="137" t="s">
        <v>171</v>
      </c>
    </row>
    <row r="58" spans="3:6" ht="14.1" customHeight="1" x14ac:dyDescent="0.25">
      <c r="C58" s="37" t="s">
        <v>138</v>
      </c>
      <c r="D58" s="92">
        <f>+SUMIFS(Input!N:N,Input!C:C,Index!D12)</f>
        <v>44313.97</v>
      </c>
      <c r="E58" s="102">
        <f>+D58/$D$59</f>
        <v>1.9013949737578023E-6</v>
      </c>
      <c r="F58" s="137" t="s">
        <v>171</v>
      </c>
    </row>
    <row r="59" spans="3:6" ht="14.1" customHeight="1" x14ac:dyDescent="0.25">
      <c r="C59" s="39" t="s">
        <v>139</v>
      </c>
      <c r="D59" s="40">
        <f>+SUM(D41,D56:D58)</f>
        <v>23306030893.949692</v>
      </c>
      <c r="E59" s="54">
        <f>+SUM(E41,E56:E58)</f>
        <v>1</v>
      </c>
      <c r="F59" s="138">
        <f>+SUM(F41,F56)</f>
        <v>422389.15387719939</v>
      </c>
    </row>
    <row r="60" spans="3:6" ht="14.1" customHeight="1" x14ac:dyDescent="0.25"/>
  </sheetData>
  <mergeCells count="8">
    <mergeCell ref="C10:C11"/>
    <mergeCell ref="D10:D11"/>
    <mergeCell ref="E10:E11"/>
    <mergeCell ref="F10:F11"/>
    <mergeCell ref="C38:C39"/>
    <mergeCell ref="D38:D39"/>
    <mergeCell ref="E38:E39"/>
    <mergeCell ref="F38:F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97585E09443F4AAD8146941AB48E01" ma:contentTypeVersion="5" ma:contentTypeDescription="Create a new document." ma:contentTypeScope="" ma:versionID="979fb02ee69272e6d524799b0884bd6f">
  <xsd:schema xmlns:xsd="http://www.w3.org/2001/XMLSchema" xmlns:xs="http://www.w3.org/2001/XMLSchema" xmlns:p="http://schemas.microsoft.com/office/2006/metadata/properties" xmlns:ns1="http://schemas.microsoft.com/sharepoint/v3" xmlns:ns2="9d629f8d-b1c2-45b2-ae28-e7468e488fba" targetNamespace="http://schemas.microsoft.com/office/2006/metadata/properties" ma:root="true" ma:fieldsID="0260c7a78210f009a705bbaee73f7b71" ns1:_="" ns2:_="">
    <xsd:import namespace="http://schemas.microsoft.com/sharepoint/v3"/>
    <xsd:import namespace="9d629f8d-b1c2-45b2-ae28-e7468e488f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29f8d-b1c2-45b2-ae28-e7468e488f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7BEF44-73ED-457D-85B4-0CB959EF2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629f8d-b1c2-45b2-ae28-e7468e488f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Rafaela Teixeira Nunes</dc:creator>
  <cp:keywords/>
  <dc:description/>
  <cp:lastModifiedBy>Hélder Filipe Felicidade Fernandes</cp:lastModifiedBy>
  <cp:revision/>
  <dcterms:created xsi:type="dcterms:W3CDTF">2025-12-22T16:36:01Z</dcterms:created>
  <dcterms:modified xsi:type="dcterms:W3CDTF">2026-02-27T09:41:10Z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0x0101003B97585E09443F4AAD8146941AB48E01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