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3. Cenários no PPT/"/>
    </mc:Choice>
  </mc:AlternateContent>
  <xr:revisionPtr revIDLastSave="18" documentId="13_ncr:1_{F8B1C746-76C7-4D02-9C81-E37FAFD00DED}" xr6:coauthVersionLast="47" xr6:coauthVersionMax="47" xr10:uidLastSave="{54C01EF2-044E-481E-BED2-C85EE1AEB1FF}"/>
  <bookViews>
    <workbookView xWindow="-120" yWindow="-120" windowWidth="29040" windowHeight="15720" firstSheet="4" activeTab="8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Input!$C$9:$O$551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41" l="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<sst xmlns="http://schemas.openxmlformats.org/spreadsheetml/2006/main" count="5215" uniqueCount="200">
  <si>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</si>
  <si>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</si>
  <si>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</si>
  <si>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</si>
  <si>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</si>
  <si>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</si>
  <si>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</si>
  <si>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</si>
  <si>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</si>
  <si>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</si>
  <si>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</si>
  <si>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</si>
  <si>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</si>
  <si>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</si>
  <si>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</si>
  <si>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</si>
  <si>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</si>
  <si>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</si>
  <si>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</si>
  <si>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</si>
  <si>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</si>
  <si>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</si>
  <si>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</si>
  <si>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</si>
  <si>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</si>
  <si>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</si>
  <si>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</si>
  <si>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</si>
  <si>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</si>
  <si>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</si>
  <si>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</si>
  <si>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</si>
  <si>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</si>
  <si>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</si>
  <si>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</si>
  <si>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</si>
  <si>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</si>
  <si>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</si>
  <si>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</si>
  <si>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</si>
  <si>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</si>
  <si>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</si>
  <si>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</si>
  <si>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</si>
  <si>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</si>
  <si>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</si>
  <si>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</si>
  <si>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</si>
  <si>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</si>
  <si>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</si>
  <si>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</si>
  <si>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</si>
  <si>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</si>
  <si>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</si>
  <si>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</si>
  <si>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</si>
  <si>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</si>
  <si>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</si>
  <si>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</si>
  <si>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</si>
  <si>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</si>
  <si>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</si>
  <si>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</si>
  <si>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</si>
  <si>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</si>
  <si>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</si>
  <si>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</si>
  <si>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</si>
  <si>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</si>
  <si>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</si>
  <si>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</si>
  <si>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</si>
  <si>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</si>
  <si>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</si>
  <si>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</si>
  <si>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</si>
  <si>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</si>
  <si>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</si>
  <si>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</si>
  <si>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</si>
  <si>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</si>
  <si>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</si>
  <si>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</si>
  <si>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</si>
  <si>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</si>
  <si>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</si>
  <si>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</si>
  <si>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</si>
  <si>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</si>
  <si>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</si>
  <si>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</si>
  <si>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</si>
  <si>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</si>
  <si>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</si>
  <si>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</si>
  <si>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</si>
  <si>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</si>
  <si>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</si>
  <si>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</si>
  <si>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</si>
  <si>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</si>
  <si>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</si>
  <si>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</si>
  <si>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</si>
  <si>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</si>
  <si>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</si>
  <si>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</si>
  <si>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</si>
  <si>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</si>
  <si>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</si>
  <si>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</si>
  <si>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</si>
  <si>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</si>
  <si>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</si>
  <si>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</si>
  <si>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</si>
  <si>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</si>
  <si>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</si>
  <si>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</si>
  <si>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</si>
  <si>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</si>
  <si>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</si>
  <si>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</si>
  <si>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</si>
  <si>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</si>
  <si>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</si>
  <si>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</si>
  <si>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</si>
  <si>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</si>
  <si>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</si>
  <si>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</si>
  <si>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</si>
  <si>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</si>
  <si>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</si>
  <si>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</si>
  <si>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</si>
  <si>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</si>
  <si>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</si>
  <si>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</si>
  <si>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</si>
  <si>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</si>
  <si>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</si>
  <si>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</si>
  <si>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</si>
  <si>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</si>
  <si>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</si>
  <si>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</si>
  <si>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</si>
  <si>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</si>
  <si>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</si>
  <si>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</si>
  <si>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</si>
  <si>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</si>
  <si>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</si>
  <si>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</si>
  <si>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</si>
  <si>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</si>
  <si>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</si>
  <si>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</si>
  <si>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</si>
  <si>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</si>
  <si>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</si>
  <si>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</si>
  <si>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</si>
  <si>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</si>
  <si>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</si>
  <si>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</si>
  <si>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</si>
  <si>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</si>
  <si>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</si>
  <si>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</si>
  <si>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</si>
  <si>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</si>
  <si>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</si>
  <si>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</si>
  <si>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</si>
  <si>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</si>
  <si>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</si>
  <si>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</si>
  <si>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</si>
  <si>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</si>
  <si>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</si>
  <si>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</si>
  <si>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</si>
  <si>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</si>
  <si>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</si>
  <si>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</si>
  <si>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</si>
  <si>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</si>
  <si>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</si>
  <si>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</si>
  <si>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</si>
  <si>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</si>
  <si>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t>11</t>
  </si>
  <si>
    <t>2024-12-31</t>
  </si>
  <si>
    <t>NULL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</si>
  <si>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</si>
  <si>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</si>
  <si>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 xml:space="preserve">Considerar país como Portugal para todo o universo de bens imóveis. </t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</si>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</sst>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3" fontId="0" fillId="0" borderId="0" xfId="0" applyNumberFormat="1"/>
    <xf numFmtId="3" fontId="45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171" fontId="28" fillId="7" borderId="4" xfId="0" applyNumberFormat="1" applyFont="1" applyFill="1" applyBorder="1" applyAlignment="1">
      <alignment horizontal="right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center" vertical="center"/>
    </xf>
    <xf numFmtId="171" fontId="28" fillId="7" borderId="4" xfId="0" applyNumberFormat="1" applyFont="1" applyFill="1" applyBorder="1" applyAlignment="1">
      <alignment horizontal="center"/>
    </xf>
    <xf numFmtId="171" fontId="28" fillId="8" borderId="7" xfId="0" applyNumberFormat="1" applyFont="1" applyFill="1" applyBorder="1"/>
    <xf numFmtId="2" fontId="32" fillId="0" borderId="0" xfId="0" applyNumberFormat="1" applyFont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9" fontId="20" fillId="0" borderId="0" xfId="2" applyNumberFormat="1" applyFont="1" applyFill="1" applyBorder="1" applyAlignment="1">
      <alignment horizontal="left" vertical="center"/>
    </xf>
    <xf numFmtId="164" fontId="20" fillId="0" borderId="0" xfId="2" applyNumberFormat="1" applyFont="1" applyFill="1" applyBorder="1" applyAlignment="1">
      <alignment horizontal="left" vertical="center"/>
    </xf>
    <xf numFmtId="171" fontId="18" fillId="0" borderId="0" xfId="0" applyNumberFormat="1" applyFont="1"/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2900" y="189230"/>
          <a:ext cx="238813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zoomScaleNormal="100" workbookViewId="0">
      <pane ySplit="4" topLeftCell="A5" activePane="bottomLeft" state="frozen"/>
      <selection pane="bottomLeft" activeCell="C34" sqref="C34:C48"/>
    </sheetView>
  </sheetViews>
  <sheetFormatPr defaultColWidth="0" defaultRowHeight="14.1" customHeight="1" zeroHeight="1"/>
  <cols>
    <col min="1" max="1" width="3.125" style="12" customWidth="1"/>
    <col min="2" max="2" width="3.375" style="12" customWidth="1"/>
    <col min="3" max="3" width="29.375" style="12" customWidth="1"/>
    <col min="4" max="4" width="22.625" style="12" customWidth="1"/>
    <col min="5" max="5" width="77.125" style="12" customWidth="1"/>
    <col min="6" max="6" width="3.375" style="12" customWidth="1"/>
    <col min="7" max="7" width="3.125" style="12" customWidth="1"/>
    <col min="8" max="13" width="0" hidden="1" customWidth="1"/>
    <col min="14" max="16384" width="8" hidden="1"/>
  </cols>
  <sheetData>
    <row r="1" spans="1:7" s="12" customFormat="1" ht="14.1" customHeight="1">
      <c r="A1" s="11"/>
      <c r="B1" s="11"/>
      <c r="C1" s="11"/>
      <c r="D1" s="11"/>
      <c r="E1" s="11"/>
      <c r="F1" s="11"/>
      <c r="G1" s="11"/>
    </row>
    <row r="2" spans="1:7" s="12" customFormat="1" ht="14.1" customHeight="1">
      <c r="A2" s="11"/>
      <c r="B2" s="11"/>
      <c r="C2" s="11"/>
      <c r="D2" s="11"/>
      <c r="E2" s="11"/>
      <c r="F2" s="11"/>
      <c r="G2" s="11"/>
    </row>
    <row r="3" spans="1:7" s="12" customFormat="1" ht="14.1" customHeight="1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>
      <c r="A4" s="13"/>
      <c r="B4" s="13"/>
      <c r="C4" s="13"/>
      <c r="D4" s="13"/>
      <c r="E4" s="13"/>
      <c r="F4" s="13"/>
      <c r="G4" s="13"/>
    </row>
    <row r="5" spans="1:7" s="12" customFormat="1" ht="14.1" customHeight="1"/>
    <row r="6" spans="1:7" s="12" customFormat="1" ht="18" customHeight="1">
      <c r="B6" s="14" t="s">
        <v>108</v>
      </c>
      <c r="C6" s="15"/>
      <c r="D6" s="15"/>
      <c r="E6" s="15"/>
      <c r="F6" s="15"/>
    </row>
    <row r="7" spans="1:7" s="12" customFormat="1" ht="14.1" customHeight="1">
      <c r="B7" s="16"/>
      <c r="C7" s="16"/>
      <c r="D7" s="16"/>
      <c r="E7" s="16"/>
      <c r="F7" s="16"/>
    </row>
    <row r="8" spans="1:7" s="12" customFormat="1" ht="5.0999999999999996" customHeight="1">
      <c r="B8" s="16"/>
      <c r="C8" s="17"/>
      <c r="D8" s="17"/>
      <c r="E8" s="17"/>
      <c r="F8" s="18"/>
    </row>
    <row r="9" spans="1:7" s="12" customFormat="1" ht="14.1" customHeight="1">
      <c r="B9" s="16"/>
      <c r="C9" s="19" t="s">
        <v>102</v>
      </c>
      <c r="D9" s="20" t="s">
        <v>103</v>
      </c>
      <c r="E9" s="20" t="s">
        <v>104</v>
      </c>
      <c r="F9" s="16"/>
    </row>
    <row r="10" spans="1:7" s="12" customFormat="1" ht="5.0999999999999996" customHeight="1">
      <c r="B10" s="16"/>
      <c r="C10" s="17"/>
      <c r="D10" s="17"/>
      <c r="E10" s="17"/>
      <c r="F10" s="16"/>
    </row>
    <row r="11" spans="1:7" s="12" customFormat="1" ht="14.1" customHeight="1">
      <c r="B11" s="16"/>
      <c r="C11" s="138" t="s">
        <v>101</v>
      </c>
      <c r="D11" s="21" t="s">
        <v>7</v>
      </c>
      <c r="E11" s="105" t="s">
        <v>170</v>
      </c>
      <c r="F11" s="16"/>
    </row>
    <row r="12" spans="1:7" s="12" customFormat="1" ht="25.5">
      <c r="B12" s="16"/>
      <c r="C12" s="139"/>
      <c r="D12" s="22" t="s">
        <v>100</v>
      </c>
      <c r="E12" s="106" t="s">
        <v>171</v>
      </c>
      <c r="F12" s="16"/>
    </row>
    <row r="13" spans="1:7" s="12" customFormat="1" ht="14.1" customHeight="1">
      <c r="B13" s="16"/>
      <c r="C13" s="139"/>
      <c r="D13" s="22" t="s">
        <v>6</v>
      </c>
      <c r="E13" s="106" t="s">
        <v>172</v>
      </c>
      <c r="F13" s="16"/>
    </row>
    <row r="14" spans="1:7" s="12" customFormat="1" ht="25.5">
      <c r="B14" s="16"/>
      <c r="C14" s="139"/>
      <c r="D14" s="22" t="s">
        <v>98</v>
      </c>
      <c r="E14" s="106" t="s">
        <v>173</v>
      </c>
      <c r="F14" s="16"/>
    </row>
    <row r="15" spans="1:7" s="12" customFormat="1" ht="25.5">
      <c r="B15" s="16"/>
      <c r="C15" s="139"/>
      <c r="D15" s="22" t="s">
        <v>89</v>
      </c>
      <c r="E15" s="106" t="s">
        <v>177</v>
      </c>
      <c r="F15" s="16"/>
    </row>
    <row r="16" spans="1:7" s="12" customFormat="1" ht="14.1" customHeight="1">
      <c r="B16" s="16"/>
      <c r="C16" s="140"/>
      <c r="D16" s="104" t="s">
        <v>9</v>
      </c>
      <c r="E16" s="107" t="s">
        <v>174</v>
      </c>
      <c r="F16" s="16"/>
    </row>
    <row r="17" spans="2:6" s="12" customFormat="1" ht="14.1" customHeight="1">
      <c r="B17" s="16"/>
      <c r="C17" s="138" t="s">
        <v>150</v>
      </c>
      <c r="D17" s="21" t="s">
        <v>145</v>
      </c>
      <c r="E17" s="105" t="s">
        <v>175</v>
      </c>
      <c r="F17" s="16"/>
    </row>
    <row r="18" spans="2:6" s="12" customFormat="1" ht="14.1" customHeight="1">
      <c r="B18" s="16"/>
      <c r="C18" s="139"/>
      <c r="D18" s="22" t="s">
        <v>143</v>
      </c>
      <c r="E18" s="106" t="s">
        <v>175</v>
      </c>
      <c r="F18" s="16"/>
    </row>
    <row r="19" spans="2:6" s="12" customFormat="1" ht="14.1" customHeight="1">
      <c r="B19" s="16"/>
      <c r="C19" s="140"/>
      <c r="D19" s="104" t="s">
        <v>147</v>
      </c>
      <c r="E19" s="107" t="s">
        <v>175</v>
      </c>
      <c r="F19" s="16"/>
    </row>
    <row r="20" spans="2:6" s="12" customFormat="1" ht="14.1" customHeight="1">
      <c r="B20" s="16"/>
      <c r="C20" s="138" t="s">
        <v>12</v>
      </c>
      <c r="D20" s="21" t="s">
        <v>94</v>
      </c>
      <c r="E20" s="105" t="s">
        <v>153</v>
      </c>
      <c r="F20" s="16"/>
    </row>
    <row r="21" spans="2:6" s="12" customFormat="1" ht="14.1" customHeight="1">
      <c r="B21" s="16"/>
      <c r="C21" s="139"/>
      <c r="D21" s="22" t="s">
        <v>95</v>
      </c>
      <c r="E21" s="106" t="s">
        <v>154</v>
      </c>
      <c r="F21" s="16"/>
    </row>
    <row r="22" spans="2:6" s="12" customFormat="1" ht="14.1" customHeight="1">
      <c r="B22" s="16"/>
      <c r="C22" s="139"/>
      <c r="D22" s="22" t="s">
        <v>91</v>
      </c>
      <c r="E22" s="106" t="s">
        <v>155</v>
      </c>
      <c r="F22" s="16"/>
    </row>
    <row r="23" spans="2:6" s="12" customFormat="1" ht="14.1" customHeight="1">
      <c r="B23" s="16"/>
      <c r="C23" s="139"/>
      <c r="D23" s="22" t="s">
        <v>90</v>
      </c>
      <c r="E23" s="106" t="s">
        <v>156</v>
      </c>
      <c r="F23" s="16"/>
    </row>
    <row r="24" spans="2:6" s="12" customFormat="1" ht="14.1" customHeight="1">
      <c r="B24" s="16"/>
      <c r="C24" s="139"/>
      <c r="D24" s="22" t="s">
        <v>86</v>
      </c>
      <c r="E24" s="106" t="s">
        <v>157</v>
      </c>
      <c r="F24" s="16"/>
    </row>
    <row r="25" spans="2:6" s="12" customFormat="1" ht="14.1" customHeight="1">
      <c r="B25" s="16"/>
      <c r="C25" s="139"/>
      <c r="D25" s="22" t="s">
        <v>84</v>
      </c>
      <c r="E25" s="106" t="s">
        <v>158</v>
      </c>
      <c r="F25" s="16"/>
    </row>
    <row r="26" spans="2:6" s="12" customFormat="1" ht="14.1" customHeight="1">
      <c r="B26" s="16"/>
      <c r="C26" s="139"/>
      <c r="D26" s="22" t="s">
        <v>88</v>
      </c>
      <c r="E26" s="106" t="s">
        <v>159</v>
      </c>
      <c r="F26" s="16"/>
    </row>
    <row r="27" spans="2:6" s="12" customFormat="1" ht="14.1" customHeight="1">
      <c r="B27" s="16"/>
      <c r="C27" s="139"/>
      <c r="D27" s="22" t="s">
        <v>97</v>
      </c>
      <c r="E27" s="106" t="s">
        <v>160</v>
      </c>
      <c r="F27" s="16"/>
    </row>
    <row r="28" spans="2:6" s="12" customFormat="1" ht="14.1" customHeight="1">
      <c r="B28" s="16"/>
      <c r="C28" s="140"/>
      <c r="D28" s="104" t="s">
        <v>93</v>
      </c>
      <c r="E28" s="107" t="s">
        <v>161</v>
      </c>
      <c r="F28" s="16"/>
    </row>
    <row r="29" spans="2:6" s="12" customFormat="1" ht="14.1" customHeight="1">
      <c r="B29" s="16"/>
      <c r="C29" s="138" t="s">
        <v>151</v>
      </c>
      <c r="D29" s="21" t="s">
        <v>96</v>
      </c>
      <c r="E29" s="105" t="s">
        <v>162</v>
      </c>
      <c r="F29" s="16"/>
    </row>
    <row r="30" spans="2:6" s="12" customFormat="1" ht="14.1" customHeight="1">
      <c r="B30" s="16"/>
      <c r="C30" s="139"/>
      <c r="D30" s="22" t="s">
        <v>87</v>
      </c>
      <c r="E30" s="106" t="s">
        <v>163</v>
      </c>
      <c r="F30" s="16"/>
    </row>
    <row r="31" spans="2:6" s="12" customFormat="1" ht="14.1" customHeight="1">
      <c r="B31" s="16"/>
      <c r="C31" s="139"/>
      <c r="D31" s="22" t="s">
        <v>85</v>
      </c>
      <c r="E31" s="106" t="s">
        <v>164</v>
      </c>
      <c r="F31" s="16"/>
    </row>
    <row r="32" spans="2:6" s="12" customFormat="1" ht="14.1" customHeight="1">
      <c r="B32" s="16"/>
      <c r="C32" s="139"/>
      <c r="D32" s="22" t="s">
        <v>99</v>
      </c>
      <c r="E32" s="106" t="s">
        <v>168</v>
      </c>
      <c r="F32" s="16"/>
    </row>
    <row r="33" spans="2:6" s="12" customFormat="1" ht="14.1" customHeight="1">
      <c r="B33" s="16"/>
      <c r="C33" s="140"/>
      <c r="D33" s="104" t="s">
        <v>92</v>
      </c>
      <c r="E33" s="107" t="s">
        <v>169</v>
      </c>
      <c r="F33" s="16"/>
    </row>
    <row r="34" spans="2:6" s="12" customFormat="1" ht="14.1" customHeight="1">
      <c r="B34" s="16"/>
      <c r="C34" s="138" t="s">
        <v>106</v>
      </c>
      <c r="D34" s="21" t="s">
        <v>25</v>
      </c>
      <c r="E34" s="105" t="s">
        <v>65</v>
      </c>
      <c r="F34" s="16"/>
    </row>
    <row r="35" spans="2:6" s="12" customFormat="1" ht="14.1" customHeight="1">
      <c r="B35" s="16"/>
      <c r="C35" s="139"/>
      <c r="D35" s="22" t="s">
        <v>28</v>
      </c>
      <c r="E35" s="106" t="s">
        <v>66</v>
      </c>
      <c r="F35" s="16"/>
    </row>
    <row r="36" spans="2:6" s="12" customFormat="1" ht="14.1" customHeight="1">
      <c r="B36" s="16"/>
      <c r="C36" s="139"/>
      <c r="D36" s="22" t="s">
        <v>30</v>
      </c>
      <c r="E36" s="106" t="s">
        <v>67</v>
      </c>
      <c r="F36" s="16"/>
    </row>
    <row r="37" spans="2:6" s="12" customFormat="1" ht="14.1" customHeight="1">
      <c r="B37" s="16"/>
      <c r="C37" s="139"/>
      <c r="D37" s="22" t="s">
        <v>29</v>
      </c>
      <c r="E37" s="106" t="s">
        <v>68</v>
      </c>
      <c r="F37" s="16"/>
    </row>
    <row r="38" spans="2:6" s="12" customFormat="1" ht="14.1" customHeight="1">
      <c r="B38" s="16"/>
      <c r="C38" s="139"/>
      <c r="D38" s="22" t="s">
        <v>31</v>
      </c>
      <c r="E38" s="106" t="s">
        <v>69</v>
      </c>
      <c r="F38" s="16"/>
    </row>
    <row r="39" spans="2:6" s="12" customFormat="1" ht="14.1" customHeight="1">
      <c r="B39" s="16"/>
      <c r="C39" s="139"/>
      <c r="D39" s="22" t="s">
        <v>70</v>
      </c>
      <c r="E39" s="106" t="s">
        <v>72</v>
      </c>
      <c r="F39" s="16"/>
    </row>
    <row r="40" spans="2:6" s="12" customFormat="1" ht="14.1" customHeight="1">
      <c r="B40" s="16"/>
      <c r="C40" s="139"/>
      <c r="D40" s="22" t="s">
        <v>71</v>
      </c>
      <c r="E40" s="106" t="s">
        <v>73</v>
      </c>
      <c r="F40" s="16"/>
    </row>
    <row r="41" spans="2:6" s="12" customFormat="1" ht="14.1" customHeight="1">
      <c r="B41" s="16"/>
      <c r="C41" s="139"/>
      <c r="D41" s="22" t="s">
        <v>26</v>
      </c>
      <c r="E41" s="106" t="s">
        <v>27</v>
      </c>
      <c r="F41" s="16"/>
    </row>
    <row r="42" spans="2:6" s="12" customFormat="1" ht="14.1" customHeight="1">
      <c r="B42" s="16"/>
      <c r="C42" s="139"/>
      <c r="D42" s="22" t="s">
        <v>32</v>
      </c>
      <c r="E42" s="106" t="s">
        <v>33</v>
      </c>
      <c r="F42" s="16"/>
    </row>
    <row r="43" spans="2:6" s="12" customFormat="1" ht="14.1" customHeight="1">
      <c r="B43" s="16"/>
      <c r="C43" s="139"/>
      <c r="D43" s="22" t="s">
        <v>34</v>
      </c>
      <c r="E43" s="106" t="s">
        <v>74</v>
      </c>
      <c r="F43" s="16"/>
    </row>
    <row r="44" spans="2:6" s="12" customFormat="1" ht="14.1" customHeight="1">
      <c r="B44" s="16"/>
      <c r="C44" s="139"/>
      <c r="D44" s="22">
        <v>11</v>
      </c>
      <c r="E44" s="106" t="s">
        <v>75</v>
      </c>
      <c r="F44" s="16"/>
    </row>
    <row r="45" spans="2:6" s="12" customFormat="1" ht="14.1" customHeight="1">
      <c r="B45" s="16"/>
      <c r="C45" s="139"/>
      <c r="D45" s="22">
        <v>12</v>
      </c>
      <c r="E45" s="106" t="s">
        <v>76</v>
      </c>
      <c r="F45" s="16"/>
    </row>
    <row r="46" spans="2:6" s="12" customFormat="1" ht="14.1" customHeight="1">
      <c r="B46" s="16"/>
      <c r="C46" s="139"/>
      <c r="D46" s="22" t="s">
        <v>35</v>
      </c>
      <c r="E46" s="106" t="s">
        <v>36</v>
      </c>
      <c r="F46" s="16"/>
    </row>
    <row r="47" spans="2:6" s="12" customFormat="1" ht="14.1" customHeight="1">
      <c r="B47" s="16"/>
      <c r="C47" s="139"/>
      <c r="D47" s="22">
        <v>14</v>
      </c>
      <c r="E47" s="106" t="s">
        <v>77</v>
      </c>
      <c r="F47" s="16"/>
    </row>
    <row r="48" spans="2:6" s="12" customFormat="1" ht="14.1" customHeight="1">
      <c r="B48" s="16"/>
      <c r="C48" s="140"/>
      <c r="D48" s="104" t="s">
        <v>149</v>
      </c>
      <c r="E48" s="107" t="s">
        <v>149</v>
      </c>
      <c r="F48" s="16"/>
    </row>
    <row r="49" spans="2:6" s="12" customFormat="1" ht="14.1" customHeight="1">
      <c r="B49" s="16"/>
      <c r="C49" s="138" t="s">
        <v>152</v>
      </c>
      <c r="D49" s="21" t="s">
        <v>144</v>
      </c>
      <c r="E49" s="105" t="s">
        <v>165</v>
      </c>
      <c r="F49" s="16"/>
    </row>
    <row r="50" spans="2:6" s="12" customFormat="1" ht="14.1" customHeight="1">
      <c r="B50" s="16"/>
      <c r="C50" s="140"/>
      <c r="D50" s="104" t="s">
        <v>146</v>
      </c>
      <c r="E50" s="107" t="s">
        <v>166</v>
      </c>
      <c r="F50" s="16"/>
    </row>
    <row r="51" spans="2:6" ht="14.1" customHeight="1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51"/>
  <sheetViews>
    <sheetView showGridLines="0" workbookViewId="0">
      <pane ySplit="4" topLeftCell="A9" activePane="bottomLeft" state="frozen"/>
      <selection pane="bottomLeft" activeCell="C10" sqref="C10:O548"/>
    </sheetView>
  </sheetViews>
  <sheetFormatPr defaultColWidth="0" defaultRowHeight="14.1" customHeight="1"/>
  <cols>
    <col min="1" max="1" width="3.125" style="24" customWidth="1"/>
    <col min="2" max="2" width="3.375" style="24" customWidth="1"/>
    <col min="3" max="15" width="10.5" style="24" customWidth="1"/>
    <col min="16" max="16" width="3.375" style="24" customWidth="1"/>
    <col min="17" max="17" width="3.125" style="24" customWidth="1"/>
    <col min="18" max="16384" width="9" style="24" hidden="1"/>
  </cols>
  <sheetData>
    <row r="1" spans="1:17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>
      <c r="A5" s="26"/>
      <c r="B5" s="26"/>
      <c r="F5" s="27"/>
    </row>
    <row r="6" spans="1:17" ht="18" customHeight="1">
      <c r="A6" s="26"/>
      <c r="B6" s="28" t="s">
        <v>105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>
      <c r="A7" s="26"/>
      <c r="B7" s="26"/>
      <c r="F7" s="27"/>
    </row>
    <row r="8" spans="1:17" ht="5.0999999999999996" customHeight="1">
      <c r="A8" s="26"/>
      <c r="B8" s="26"/>
      <c r="F8" s="27"/>
    </row>
    <row r="9" spans="1:17" ht="14.1" customHeight="1">
      <c r="C9" s="33" t="s">
        <v>130</v>
      </c>
      <c r="D9" s="34" t="s">
        <v>131</v>
      </c>
      <c r="E9" s="33" t="s">
        <v>132</v>
      </c>
      <c r="F9" s="34" t="s">
        <v>133</v>
      </c>
      <c r="G9" s="33" t="s">
        <v>134</v>
      </c>
      <c r="H9" s="34" t="s">
        <v>135</v>
      </c>
      <c r="I9" s="33" t="s">
        <v>136</v>
      </c>
      <c r="J9" s="34" t="s">
        <v>137</v>
      </c>
      <c r="K9" s="33" t="s">
        <v>138</v>
      </c>
      <c r="L9" s="34" t="s">
        <v>139</v>
      </c>
      <c r="M9" s="33" t="s">
        <v>140</v>
      </c>
      <c r="N9" s="34" t="s">
        <v>141</v>
      </c>
      <c r="O9" s="33" t="s">
        <v>142</v>
      </c>
    </row>
    <row r="10" spans="1:17" ht="14.1" customHeight="1">
      <c r="C10" t="s">
        <v>89</v>
      </c>
      <c r="D10" t="s">
        <v>26</v>
      </c>
      <c r="E10" t="s">
        <v>94</v>
      </c>
      <c r="F10" t="s">
        <v>143</v>
      </c>
      <c r="G10" t="s">
        <v>195</v>
      </c>
      <c r="H10" t="s">
        <v>85</v>
      </c>
      <c r="I10" t="s">
        <v>85</v>
      </c>
      <c r="J10">
        <v>1.68768226725</v>
      </c>
      <c r="K10">
        <v>9.0629367255000002</v>
      </c>
      <c r="L10">
        <v>10.750618992750001</v>
      </c>
      <c r="M10" t="s">
        <v>144</v>
      </c>
      <c r="N10">
        <v>11369.4338037486</v>
      </c>
      <c r="O10" t="s">
        <v>194</v>
      </c>
    </row>
    <row r="11" spans="1:17" ht="14.1" customHeight="1">
      <c r="C11" t="s">
        <v>7</v>
      </c>
      <c r="D11" t="s">
        <v>28</v>
      </c>
      <c r="E11" t="s">
        <v>93</v>
      </c>
      <c r="F11" t="s">
        <v>143</v>
      </c>
      <c r="G11" t="s">
        <v>195</v>
      </c>
      <c r="H11" t="s">
        <v>85</v>
      </c>
      <c r="I11" t="s">
        <v>85</v>
      </c>
      <c r="J11">
        <v>10.0979797492</v>
      </c>
      <c r="K11">
        <v>54.226647573599998</v>
      </c>
      <c r="L11">
        <v>64.324627322799998</v>
      </c>
      <c r="M11" t="s">
        <v>144</v>
      </c>
      <c r="N11">
        <v>193983.83862882899</v>
      </c>
      <c r="O11" t="s">
        <v>194</v>
      </c>
    </row>
    <row r="12" spans="1:17" ht="14.1" customHeight="1">
      <c r="C12" t="s">
        <v>6</v>
      </c>
      <c r="D12" t="s">
        <v>31</v>
      </c>
      <c r="E12" t="s">
        <v>93</v>
      </c>
      <c r="F12" t="s">
        <v>143</v>
      </c>
      <c r="G12">
        <v>29.0301081786941</v>
      </c>
      <c r="H12" t="s">
        <v>87</v>
      </c>
      <c r="I12" t="s">
        <v>87</v>
      </c>
      <c r="J12">
        <v>0.31490933847120001</v>
      </c>
      <c r="K12">
        <v>1.6910791431512</v>
      </c>
      <c r="L12">
        <v>2.0059884816224001</v>
      </c>
      <c r="M12" t="s">
        <v>144</v>
      </c>
      <c r="N12">
        <v>289306.90000000002</v>
      </c>
      <c r="O12" t="s">
        <v>194</v>
      </c>
    </row>
    <row r="13" spans="1:17" ht="14.1" customHeight="1">
      <c r="C13" t="s">
        <v>7</v>
      </c>
      <c r="D13" t="s">
        <v>25</v>
      </c>
      <c r="E13" t="s">
        <v>93</v>
      </c>
      <c r="F13" t="s">
        <v>143</v>
      </c>
      <c r="G13" t="s">
        <v>195</v>
      </c>
      <c r="H13" t="s">
        <v>85</v>
      </c>
      <c r="I13" t="s">
        <v>85</v>
      </c>
      <c r="J13">
        <v>16.191037680000001</v>
      </c>
      <c r="K13">
        <v>33.462569279999997</v>
      </c>
      <c r="L13">
        <v>49.653606959999998</v>
      </c>
      <c r="M13" t="s">
        <v>144</v>
      </c>
      <c r="N13">
        <v>3162674.04440042</v>
      </c>
      <c r="O13" t="s">
        <v>194</v>
      </c>
    </row>
    <row r="14" spans="1:17" ht="14.1" customHeight="1">
      <c r="C14" t="s">
        <v>89</v>
      </c>
      <c r="D14" t="s">
        <v>25</v>
      </c>
      <c r="E14" t="s">
        <v>90</v>
      </c>
      <c r="F14" t="s">
        <v>143</v>
      </c>
      <c r="G14">
        <v>3764.29242789501</v>
      </c>
      <c r="H14" t="s">
        <v>87</v>
      </c>
      <c r="I14" t="s">
        <v>87</v>
      </c>
      <c r="J14">
        <v>18.444988865799999</v>
      </c>
      <c r="K14">
        <v>38.019262764200001</v>
      </c>
      <c r="L14">
        <v>56.46425163</v>
      </c>
      <c r="M14" t="s">
        <v>144</v>
      </c>
      <c r="N14">
        <v>6743456.1795113999</v>
      </c>
      <c r="O14" t="s">
        <v>194</v>
      </c>
    </row>
    <row r="15" spans="1:17" ht="14.1" customHeight="1">
      <c r="C15" t="s">
        <v>6</v>
      </c>
      <c r="D15" t="s">
        <v>28</v>
      </c>
      <c r="E15" t="s">
        <v>91</v>
      </c>
      <c r="F15" t="s">
        <v>143</v>
      </c>
      <c r="G15" t="s">
        <v>195</v>
      </c>
      <c r="H15" t="s">
        <v>85</v>
      </c>
      <c r="I15" t="s">
        <v>85</v>
      </c>
      <c r="J15">
        <v>25.104253541150001</v>
      </c>
      <c r="K15">
        <v>134.81107540170001</v>
      </c>
      <c r="L15">
        <v>159.91532894285001</v>
      </c>
      <c r="M15" t="s">
        <v>144</v>
      </c>
      <c r="N15">
        <v>2148758.5464741201</v>
      </c>
      <c r="O15" t="s">
        <v>194</v>
      </c>
    </row>
    <row r="16" spans="1:17" ht="14.1" customHeight="1">
      <c r="C16" t="s">
        <v>89</v>
      </c>
      <c r="D16" t="s">
        <v>25</v>
      </c>
      <c r="E16" t="s">
        <v>97</v>
      </c>
      <c r="F16" t="s">
        <v>143</v>
      </c>
      <c r="G16">
        <v>1325.2257641244701</v>
      </c>
      <c r="H16" t="s">
        <v>87</v>
      </c>
      <c r="I16" t="s">
        <v>87</v>
      </c>
      <c r="J16">
        <v>6.4935947139000003</v>
      </c>
      <c r="K16">
        <v>13.384756451099999</v>
      </c>
      <c r="L16">
        <v>19.878351165000002</v>
      </c>
      <c r="M16" t="s">
        <v>144</v>
      </c>
      <c r="N16">
        <v>1475685.5260882201</v>
      </c>
      <c r="O16" t="s">
        <v>194</v>
      </c>
    </row>
    <row r="17" spans="3:15" ht="14.1" customHeight="1">
      <c r="C17" t="s">
        <v>89</v>
      </c>
      <c r="D17" t="s">
        <v>30</v>
      </c>
      <c r="E17" t="s">
        <v>84</v>
      </c>
      <c r="F17" t="s">
        <v>143</v>
      </c>
      <c r="G17">
        <v>1441.39495097436</v>
      </c>
      <c r="H17" t="s">
        <v>87</v>
      </c>
      <c r="I17" t="s">
        <v>87</v>
      </c>
      <c r="J17">
        <v>17.613805480927599</v>
      </c>
      <c r="K17">
        <v>44.066573555567402</v>
      </c>
      <c r="L17">
        <v>61.680379036494998</v>
      </c>
      <c r="M17" t="s">
        <v>144</v>
      </c>
      <c r="N17">
        <v>2547263.9122344302</v>
      </c>
      <c r="O17" t="s">
        <v>194</v>
      </c>
    </row>
    <row r="18" spans="3:15" ht="14.1" customHeight="1">
      <c r="C18" t="s">
        <v>6</v>
      </c>
      <c r="D18" t="s">
        <v>70</v>
      </c>
      <c r="E18" t="s">
        <v>91</v>
      </c>
      <c r="F18" t="s">
        <v>143</v>
      </c>
      <c r="G18" t="s">
        <v>195</v>
      </c>
      <c r="H18" t="s">
        <v>92</v>
      </c>
      <c r="I18" t="s">
        <v>92</v>
      </c>
      <c r="J18" t="s">
        <v>195</v>
      </c>
      <c r="K18" t="s">
        <v>195</v>
      </c>
      <c r="L18" t="s">
        <v>195</v>
      </c>
      <c r="M18" t="s">
        <v>144</v>
      </c>
      <c r="N18">
        <v>16039.2208620949</v>
      </c>
      <c r="O18" t="s">
        <v>194</v>
      </c>
    </row>
    <row r="19" spans="3:15" ht="14.1" customHeight="1">
      <c r="C19" t="s">
        <v>89</v>
      </c>
      <c r="D19" t="s">
        <v>26</v>
      </c>
      <c r="E19" t="s">
        <v>88</v>
      </c>
      <c r="F19" t="s">
        <v>143</v>
      </c>
      <c r="G19" t="s">
        <v>195</v>
      </c>
      <c r="H19" t="s">
        <v>85</v>
      </c>
      <c r="I19" t="s">
        <v>85</v>
      </c>
      <c r="J19">
        <v>39.965890673799997</v>
      </c>
      <c r="K19">
        <v>214.61879726039999</v>
      </c>
      <c r="L19">
        <v>254.58468793419999</v>
      </c>
      <c r="M19" t="s">
        <v>144</v>
      </c>
      <c r="N19">
        <v>2533937.1011879002</v>
      </c>
      <c r="O19" t="s">
        <v>194</v>
      </c>
    </row>
    <row r="20" spans="3:15" ht="14.1" customHeight="1">
      <c r="C20" t="s">
        <v>7</v>
      </c>
      <c r="D20" t="s">
        <v>26</v>
      </c>
      <c r="E20" t="s">
        <v>88</v>
      </c>
      <c r="F20" t="s">
        <v>143</v>
      </c>
      <c r="G20">
        <v>430.33411029301601</v>
      </c>
      <c r="H20" t="s">
        <v>87</v>
      </c>
      <c r="I20" t="s">
        <v>87</v>
      </c>
      <c r="J20">
        <v>4.6681249980365997</v>
      </c>
      <c r="K20">
        <v>25.0680683530266</v>
      </c>
      <c r="L20">
        <v>29.7361933510632</v>
      </c>
      <c r="M20" t="s">
        <v>144</v>
      </c>
      <c r="N20">
        <v>79051.53</v>
      </c>
      <c r="O20" t="s">
        <v>194</v>
      </c>
    </row>
    <row r="21" spans="3:15" ht="14.1" customHeight="1">
      <c r="C21" t="s">
        <v>89</v>
      </c>
      <c r="D21" t="s">
        <v>25</v>
      </c>
      <c r="E21" t="s">
        <v>84</v>
      </c>
      <c r="F21" t="s">
        <v>143</v>
      </c>
      <c r="G21">
        <v>19244.428753903099</v>
      </c>
      <c r="H21" t="s">
        <v>87</v>
      </c>
      <c r="I21" t="s">
        <v>87</v>
      </c>
      <c r="J21">
        <v>94.297524377000002</v>
      </c>
      <c r="K21">
        <v>194.368366573</v>
      </c>
      <c r="L21">
        <v>288.66589095</v>
      </c>
      <c r="M21" t="s">
        <v>144</v>
      </c>
      <c r="N21">
        <v>37973691.702772804</v>
      </c>
      <c r="O21" t="s">
        <v>194</v>
      </c>
    </row>
    <row r="22" spans="3:15" ht="14.1" customHeight="1">
      <c r="C22" t="s">
        <v>89</v>
      </c>
      <c r="D22" t="s">
        <v>29</v>
      </c>
      <c r="E22" t="s">
        <v>95</v>
      </c>
      <c r="F22" t="s">
        <v>143</v>
      </c>
      <c r="G22" t="s">
        <v>195</v>
      </c>
      <c r="H22" t="s">
        <v>85</v>
      </c>
      <c r="I22" t="s">
        <v>85</v>
      </c>
      <c r="J22">
        <v>43.231239350949998</v>
      </c>
      <c r="K22">
        <v>232.15388015010001</v>
      </c>
      <c r="L22">
        <v>275.38511950104999</v>
      </c>
      <c r="M22" t="s">
        <v>144</v>
      </c>
      <c r="N22">
        <v>3510674.6146657201</v>
      </c>
      <c r="O22" t="s">
        <v>194</v>
      </c>
    </row>
    <row r="23" spans="3:15" ht="14.1" customHeight="1">
      <c r="C23" t="s">
        <v>7</v>
      </c>
      <c r="D23" t="s">
        <v>28</v>
      </c>
      <c r="E23" t="s">
        <v>86</v>
      </c>
      <c r="F23" t="s">
        <v>143</v>
      </c>
      <c r="G23">
        <v>65830.203103791006</v>
      </c>
      <c r="H23" t="s">
        <v>87</v>
      </c>
      <c r="I23" t="s">
        <v>87</v>
      </c>
      <c r="J23">
        <v>939.62934940303501</v>
      </c>
      <c r="K23">
        <v>2350.7836444131099</v>
      </c>
      <c r="L23">
        <v>3290.41299381615</v>
      </c>
      <c r="M23" t="s">
        <v>144</v>
      </c>
      <c r="N23">
        <v>4297173.60783746</v>
      </c>
      <c r="O23" t="s">
        <v>194</v>
      </c>
    </row>
    <row r="24" spans="3:15" ht="14.1" customHeight="1">
      <c r="C24" t="s">
        <v>89</v>
      </c>
      <c r="D24" t="s">
        <v>31</v>
      </c>
      <c r="E24" t="s">
        <v>91</v>
      </c>
      <c r="F24" t="s">
        <v>143</v>
      </c>
      <c r="G24" t="s">
        <v>195</v>
      </c>
      <c r="H24" t="s">
        <v>85</v>
      </c>
      <c r="I24" t="s">
        <v>85</v>
      </c>
      <c r="J24">
        <v>1.8421426282</v>
      </c>
      <c r="K24">
        <v>9.8923964556000001</v>
      </c>
      <c r="L24">
        <v>11.7345390838</v>
      </c>
      <c r="M24" t="s">
        <v>144</v>
      </c>
      <c r="N24">
        <v>79883.202074688699</v>
      </c>
      <c r="O24" t="s">
        <v>194</v>
      </c>
    </row>
    <row r="25" spans="3:15" ht="14.1" customHeight="1">
      <c r="C25" t="s">
        <v>100</v>
      </c>
      <c r="D25" t="s">
        <v>28</v>
      </c>
      <c r="E25" t="s">
        <v>93</v>
      </c>
      <c r="F25" t="s">
        <v>145</v>
      </c>
      <c r="G25" t="s">
        <v>195</v>
      </c>
      <c r="H25" t="s">
        <v>99</v>
      </c>
      <c r="I25" t="s">
        <v>99</v>
      </c>
      <c r="J25" t="s">
        <v>195</v>
      </c>
      <c r="K25" t="s">
        <v>195</v>
      </c>
      <c r="L25" t="s">
        <v>195</v>
      </c>
      <c r="M25" t="s">
        <v>144</v>
      </c>
      <c r="N25">
        <v>44313.97</v>
      </c>
      <c r="O25" t="s">
        <v>194</v>
      </c>
    </row>
    <row r="26" spans="3:15" ht="14.1" customHeight="1">
      <c r="C26" t="s">
        <v>7</v>
      </c>
      <c r="D26" t="s">
        <v>25</v>
      </c>
      <c r="E26" t="s">
        <v>84</v>
      </c>
      <c r="F26" t="s">
        <v>145</v>
      </c>
      <c r="G26">
        <v>1939473.0291605</v>
      </c>
      <c r="H26" t="s">
        <v>96</v>
      </c>
      <c r="I26" t="s">
        <v>96</v>
      </c>
      <c r="J26">
        <v>7796.9984216572402</v>
      </c>
      <c r="K26">
        <v>13925.078899779501</v>
      </c>
      <c r="L26">
        <v>21722.077321436798</v>
      </c>
      <c r="M26" t="s">
        <v>144</v>
      </c>
      <c r="N26">
        <v>3210366125.1975498</v>
      </c>
      <c r="O26" t="s">
        <v>194</v>
      </c>
    </row>
    <row r="27" spans="3:15" ht="14.1" customHeight="1">
      <c r="C27" t="s">
        <v>9</v>
      </c>
      <c r="D27" t="s">
        <v>25</v>
      </c>
      <c r="E27" t="s">
        <v>94</v>
      </c>
      <c r="F27" t="s">
        <v>145</v>
      </c>
      <c r="G27">
        <v>5905.59829864924</v>
      </c>
      <c r="H27" t="s">
        <v>96</v>
      </c>
      <c r="I27" t="s">
        <v>96</v>
      </c>
      <c r="J27">
        <v>1.6958171835598701</v>
      </c>
      <c r="K27">
        <v>3.02865113004012</v>
      </c>
      <c r="L27">
        <v>4.7244683136000001</v>
      </c>
      <c r="M27" t="s">
        <v>144</v>
      </c>
      <c r="N27">
        <v>26563266.385328799</v>
      </c>
      <c r="O27" t="s">
        <v>194</v>
      </c>
    </row>
    <row r="28" spans="3:15" ht="14.1" customHeight="1">
      <c r="C28" t="s">
        <v>89</v>
      </c>
      <c r="D28" t="s">
        <v>28</v>
      </c>
      <c r="E28" t="s">
        <v>84</v>
      </c>
      <c r="F28" t="s">
        <v>145</v>
      </c>
      <c r="G28" t="s">
        <v>195</v>
      </c>
      <c r="H28" t="s">
        <v>85</v>
      </c>
      <c r="I28" t="s">
        <v>85</v>
      </c>
      <c r="J28">
        <v>6.0481227397500001</v>
      </c>
      <c r="K28">
        <v>32.478716380500003</v>
      </c>
      <c r="L28">
        <v>38.526839120250003</v>
      </c>
      <c r="M28" t="s">
        <v>144</v>
      </c>
      <c r="N28">
        <v>353628.25635967701</v>
      </c>
      <c r="O28" t="s">
        <v>194</v>
      </c>
    </row>
    <row r="29" spans="3:15" ht="14.1" customHeight="1">
      <c r="C29" t="s">
        <v>7</v>
      </c>
      <c r="D29" t="s">
        <v>30</v>
      </c>
      <c r="E29" t="s">
        <v>95</v>
      </c>
      <c r="F29" t="s">
        <v>143</v>
      </c>
      <c r="G29">
        <v>12.429033428571399</v>
      </c>
      <c r="H29" t="s">
        <v>87</v>
      </c>
      <c r="I29" t="s">
        <v>87</v>
      </c>
      <c r="J29">
        <v>0.151881715907282</v>
      </c>
      <c r="K29">
        <v>0.379980738008103</v>
      </c>
      <c r="L29">
        <v>0.531862453915386</v>
      </c>
      <c r="M29" t="s">
        <v>144</v>
      </c>
      <c r="N29">
        <v>5370.57</v>
      </c>
      <c r="O29" t="s">
        <v>194</v>
      </c>
    </row>
    <row r="30" spans="3:15" ht="14.1" customHeight="1">
      <c r="C30" t="s">
        <v>6</v>
      </c>
      <c r="D30" t="s">
        <v>193</v>
      </c>
      <c r="E30" t="s">
        <v>86</v>
      </c>
      <c r="F30" t="s">
        <v>143</v>
      </c>
      <c r="G30">
        <v>312.87198710204001</v>
      </c>
      <c r="H30" t="s">
        <v>87</v>
      </c>
      <c r="I30" t="s">
        <v>87</v>
      </c>
      <c r="J30">
        <v>4.3880470714276401</v>
      </c>
      <c r="K30">
        <v>10.9781046036722</v>
      </c>
      <c r="L30">
        <v>15.3661516750998</v>
      </c>
      <c r="M30" t="s">
        <v>144</v>
      </c>
      <c r="N30">
        <v>1161418.74</v>
      </c>
      <c r="O30" t="s">
        <v>194</v>
      </c>
    </row>
    <row r="31" spans="3:15" ht="14.1" customHeight="1">
      <c r="C31" t="s">
        <v>7</v>
      </c>
      <c r="D31" t="s">
        <v>25</v>
      </c>
      <c r="E31" t="s">
        <v>95</v>
      </c>
      <c r="F31" t="s">
        <v>143</v>
      </c>
      <c r="G31">
        <v>370909.21729826101</v>
      </c>
      <c r="H31" t="s">
        <v>87</v>
      </c>
      <c r="I31" t="s">
        <v>87</v>
      </c>
      <c r="J31">
        <v>1817.4522224278001</v>
      </c>
      <c r="K31">
        <v>3746.1770299022</v>
      </c>
      <c r="L31">
        <v>5563.6292523299999</v>
      </c>
      <c r="M31" t="s">
        <v>144</v>
      </c>
      <c r="N31">
        <v>493866577.60895598</v>
      </c>
      <c r="O31" t="s">
        <v>194</v>
      </c>
    </row>
    <row r="32" spans="3:15" ht="14.1" customHeight="1">
      <c r="C32" t="s">
        <v>89</v>
      </c>
      <c r="D32" t="s">
        <v>31</v>
      </c>
      <c r="E32" t="s">
        <v>90</v>
      </c>
      <c r="F32" t="s">
        <v>143</v>
      </c>
      <c r="G32">
        <v>7067.5595712150598</v>
      </c>
      <c r="H32" t="s">
        <v>87</v>
      </c>
      <c r="I32" t="s">
        <v>87</v>
      </c>
      <c r="J32">
        <v>76.666657177601095</v>
      </c>
      <c r="K32">
        <v>411.70384326351598</v>
      </c>
      <c r="L32">
        <v>488.37050044111697</v>
      </c>
      <c r="M32" t="s">
        <v>144</v>
      </c>
      <c r="N32">
        <v>1760223.78104476</v>
      </c>
      <c r="O32" t="s">
        <v>194</v>
      </c>
    </row>
    <row r="33" spans="3:15" ht="14.1" customHeight="1">
      <c r="C33" t="s">
        <v>6</v>
      </c>
      <c r="D33" t="s">
        <v>32</v>
      </c>
      <c r="E33" t="s">
        <v>86</v>
      </c>
      <c r="F33" t="s">
        <v>143</v>
      </c>
      <c r="G33" t="s">
        <v>195</v>
      </c>
      <c r="H33" t="s">
        <v>85</v>
      </c>
      <c r="I33" t="s">
        <v>85</v>
      </c>
      <c r="J33">
        <v>8.0650539396000003</v>
      </c>
      <c r="K33">
        <v>43.309736056799998</v>
      </c>
      <c r="L33">
        <v>51.374789996399997</v>
      </c>
      <c r="M33" t="s">
        <v>144</v>
      </c>
      <c r="N33">
        <v>9475918.4800000004</v>
      </c>
      <c r="O33" t="s">
        <v>194</v>
      </c>
    </row>
    <row r="34" spans="3:15" ht="14.1" customHeight="1">
      <c r="C34" t="s">
        <v>89</v>
      </c>
      <c r="D34" t="s">
        <v>28</v>
      </c>
      <c r="E34" t="s">
        <v>93</v>
      </c>
      <c r="F34" t="s">
        <v>143</v>
      </c>
      <c r="G34" t="s">
        <v>195</v>
      </c>
      <c r="H34" t="s">
        <v>85</v>
      </c>
      <c r="I34" t="s">
        <v>85</v>
      </c>
      <c r="J34">
        <v>22.116486624749999</v>
      </c>
      <c r="K34">
        <v>118.76662021049999</v>
      </c>
      <c r="L34">
        <v>140.88310683525</v>
      </c>
      <c r="M34" t="s">
        <v>144</v>
      </c>
      <c r="N34">
        <v>1000514.88</v>
      </c>
      <c r="O34" t="s">
        <v>194</v>
      </c>
    </row>
    <row r="35" spans="3:15" ht="14.1" customHeight="1">
      <c r="C35" t="s">
        <v>89</v>
      </c>
      <c r="D35" t="s">
        <v>25</v>
      </c>
      <c r="E35" t="s">
        <v>86</v>
      </c>
      <c r="F35" t="s">
        <v>145</v>
      </c>
      <c r="G35" t="s">
        <v>195</v>
      </c>
      <c r="H35" t="s">
        <v>85</v>
      </c>
      <c r="I35" t="s">
        <v>85</v>
      </c>
      <c r="J35">
        <v>3.0080110607999999</v>
      </c>
      <c r="K35">
        <v>6.2167589567999997</v>
      </c>
      <c r="L35">
        <v>9.2247700175999992</v>
      </c>
      <c r="M35" t="s">
        <v>144</v>
      </c>
      <c r="N35">
        <v>1558948.6334051699</v>
      </c>
      <c r="O35" t="s">
        <v>194</v>
      </c>
    </row>
    <row r="36" spans="3:15" ht="14.1" customHeight="1">
      <c r="C36" t="s">
        <v>7</v>
      </c>
      <c r="D36" t="s">
        <v>25</v>
      </c>
      <c r="E36" t="s">
        <v>88</v>
      </c>
      <c r="F36" t="s">
        <v>145</v>
      </c>
      <c r="G36" t="s">
        <v>195</v>
      </c>
      <c r="H36" t="s">
        <v>85</v>
      </c>
      <c r="I36" t="s">
        <v>85</v>
      </c>
      <c r="J36">
        <v>13.738503612000001</v>
      </c>
      <c r="K36">
        <v>28.393833552</v>
      </c>
      <c r="L36">
        <v>42.132337163999999</v>
      </c>
      <c r="M36" t="s">
        <v>144</v>
      </c>
      <c r="N36">
        <v>3643727.4053568598</v>
      </c>
      <c r="O36" t="s">
        <v>194</v>
      </c>
    </row>
    <row r="37" spans="3:15" ht="14.1" customHeight="1">
      <c r="C37" t="s">
        <v>6</v>
      </c>
      <c r="D37" t="s">
        <v>25</v>
      </c>
      <c r="E37" t="s">
        <v>91</v>
      </c>
      <c r="F37" t="s">
        <v>143</v>
      </c>
      <c r="G37" t="s">
        <v>195</v>
      </c>
      <c r="H37" t="s">
        <v>85</v>
      </c>
      <c r="I37" t="s">
        <v>85</v>
      </c>
      <c r="J37">
        <v>2.0223012659999999</v>
      </c>
      <c r="K37">
        <v>4.1795589360000003</v>
      </c>
      <c r="L37">
        <v>6.2018602019999998</v>
      </c>
      <c r="M37" t="s">
        <v>144</v>
      </c>
      <c r="N37">
        <v>1370891.33227882</v>
      </c>
      <c r="O37" t="s">
        <v>194</v>
      </c>
    </row>
    <row r="38" spans="3:15" ht="14.1" customHeight="1">
      <c r="C38" t="s">
        <v>6</v>
      </c>
      <c r="D38" t="s">
        <v>28</v>
      </c>
      <c r="E38" t="s">
        <v>86</v>
      </c>
      <c r="F38" t="s">
        <v>145</v>
      </c>
      <c r="G38">
        <v>21931.056081879098</v>
      </c>
      <c r="H38" t="s">
        <v>96</v>
      </c>
      <c r="I38" t="s">
        <v>96</v>
      </c>
      <c r="J38">
        <v>146.05100016348399</v>
      </c>
      <c r="K38">
        <v>410.997148476115</v>
      </c>
      <c r="L38">
        <v>557.04814863959905</v>
      </c>
      <c r="M38" t="s">
        <v>144</v>
      </c>
      <c r="N38">
        <v>50629973.736752398</v>
      </c>
      <c r="O38" t="s">
        <v>194</v>
      </c>
    </row>
    <row r="39" spans="3:15" ht="14.1" customHeight="1">
      <c r="C39" t="s">
        <v>6</v>
      </c>
      <c r="D39" t="s">
        <v>28</v>
      </c>
      <c r="E39" t="s">
        <v>97</v>
      </c>
      <c r="F39" t="s">
        <v>143</v>
      </c>
      <c r="G39" t="s">
        <v>195</v>
      </c>
      <c r="H39" t="s">
        <v>85</v>
      </c>
      <c r="I39" t="s">
        <v>85</v>
      </c>
      <c r="J39">
        <v>7.3290313137999998</v>
      </c>
      <c r="K39">
        <v>39.357258380399998</v>
      </c>
      <c r="L39">
        <v>46.686289694199999</v>
      </c>
      <c r="M39" t="s">
        <v>144</v>
      </c>
      <c r="N39">
        <v>623540.06000000006</v>
      </c>
      <c r="O39" t="s">
        <v>194</v>
      </c>
    </row>
    <row r="40" spans="3:15" ht="14.1" customHeight="1">
      <c r="C40" t="s">
        <v>6</v>
      </c>
      <c r="D40" t="s">
        <v>25</v>
      </c>
      <c r="E40" t="s">
        <v>97</v>
      </c>
      <c r="F40" t="s">
        <v>143</v>
      </c>
      <c r="G40" t="s">
        <v>195</v>
      </c>
      <c r="H40" t="s">
        <v>85</v>
      </c>
      <c r="I40" t="s">
        <v>85</v>
      </c>
      <c r="J40">
        <v>0.33558431519999998</v>
      </c>
      <c r="K40">
        <v>0.69356353920000002</v>
      </c>
      <c r="L40">
        <v>1.0291478543999999</v>
      </c>
      <c r="M40" t="s">
        <v>144</v>
      </c>
      <c r="N40">
        <v>272498.11217391299</v>
      </c>
      <c r="O40" t="s">
        <v>194</v>
      </c>
    </row>
    <row r="41" spans="3:15" ht="14.1" customHeight="1">
      <c r="C41" t="s">
        <v>7</v>
      </c>
      <c r="D41" t="s">
        <v>71</v>
      </c>
      <c r="E41" t="s">
        <v>86</v>
      </c>
      <c r="F41" t="s">
        <v>145</v>
      </c>
      <c r="G41" t="s">
        <v>195</v>
      </c>
      <c r="H41" t="s">
        <v>92</v>
      </c>
      <c r="I41" t="s">
        <v>92</v>
      </c>
      <c r="J41" t="s">
        <v>195</v>
      </c>
      <c r="K41" t="s">
        <v>195</v>
      </c>
      <c r="L41" t="s">
        <v>195</v>
      </c>
      <c r="M41" t="s">
        <v>144</v>
      </c>
      <c r="N41">
        <v>60936.379876127299</v>
      </c>
      <c r="O41" t="s">
        <v>194</v>
      </c>
    </row>
    <row r="42" spans="3:15" ht="14.1" customHeight="1">
      <c r="C42" t="s">
        <v>6</v>
      </c>
      <c r="D42" t="s">
        <v>25</v>
      </c>
      <c r="E42" t="s">
        <v>90</v>
      </c>
      <c r="F42" t="s">
        <v>145</v>
      </c>
      <c r="G42">
        <v>448.72184015350501</v>
      </c>
      <c r="H42" t="s">
        <v>96</v>
      </c>
      <c r="I42" t="s">
        <v>96</v>
      </c>
      <c r="J42">
        <v>0.90196524915013399</v>
      </c>
      <c r="K42">
        <v>1.61086825724986</v>
      </c>
      <c r="L42">
        <v>2.5128335063999998</v>
      </c>
      <c r="M42" t="s">
        <v>144</v>
      </c>
      <c r="N42">
        <v>2086819.68032078</v>
      </c>
      <c r="O42" t="s">
        <v>194</v>
      </c>
    </row>
    <row r="43" spans="3:15" ht="14.1" customHeight="1">
      <c r="C43" t="s">
        <v>9</v>
      </c>
      <c r="D43" t="s">
        <v>28</v>
      </c>
      <c r="E43" t="s">
        <v>90</v>
      </c>
      <c r="F43" t="s">
        <v>143</v>
      </c>
      <c r="G43">
        <v>2516.8264347325198</v>
      </c>
      <c r="H43" t="s">
        <v>87</v>
      </c>
      <c r="I43" t="s">
        <v>87</v>
      </c>
      <c r="J43">
        <v>35.924279977532002</v>
      </c>
      <c r="K43">
        <v>89.876087695805495</v>
      </c>
      <c r="L43">
        <v>125.80036767333701</v>
      </c>
      <c r="M43" t="s">
        <v>144</v>
      </c>
      <c r="N43">
        <v>2722984.6112977201</v>
      </c>
      <c r="O43" t="s">
        <v>194</v>
      </c>
    </row>
    <row r="44" spans="3:15" ht="14.1" customHeight="1">
      <c r="C44" t="s">
        <v>7</v>
      </c>
      <c r="D44" t="s">
        <v>25</v>
      </c>
      <c r="E44" t="s">
        <v>91</v>
      </c>
      <c r="F44" t="s">
        <v>145</v>
      </c>
      <c r="G44">
        <v>450051.252622662</v>
      </c>
      <c r="H44" t="s">
        <v>96</v>
      </c>
      <c r="I44" t="s">
        <v>96</v>
      </c>
      <c r="J44">
        <v>646.17122576341296</v>
      </c>
      <c r="K44">
        <v>1154.0319511325799</v>
      </c>
      <c r="L44">
        <v>1800.2031768960001</v>
      </c>
      <c r="M44" t="s">
        <v>144</v>
      </c>
      <c r="N44">
        <v>788808914.63241196</v>
      </c>
      <c r="O44" t="s">
        <v>194</v>
      </c>
    </row>
    <row r="45" spans="3:15" ht="14.1" customHeight="1">
      <c r="C45" t="s">
        <v>89</v>
      </c>
      <c r="D45" t="s">
        <v>29</v>
      </c>
      <c r="E45" t="s">
        <v>91</v>
      </c>
      <c r="F45" t="s">
        <v>143</v>
      </c>
      <c r="G45">
        <v>20491.477915330499</v>
      </c>
      <c r="H45" t="s">
        <v>87</v>
      </c>
      <c r="I45" t="s">
        <v>87</v>
      </c>
      <c r="J45">
        <v>232.10144150233</v>
      </c>
      <c r="K45">
        <v>580.67606431730599</v>
      </c>
      <c r="L45">
        <v>812.77750581963596</v>
      </c>
      <c r="M45" t="s">
        <v>144</v>
      </c>
      <c r="N45">
        <v>11574448.9130843</v>
      </c>
      <c r="O45" t="s">
        <v>194</v>
      </c>
    </row>
    <row r="46" spans="3:15" ht="14.1" customHeight="1">
      <c r="C46" t="s">
        <v>7</v>
      </c>
      <c r="D46" t="s">
        <v>29</v>
      </c>
      <c r="E46" t="s">
        <v>88</v>
      </c>
      <c r="F46" t="s">
        <v>143</v>
      </c>
      <c r="G46" t="s">
        <v>195</v>
      </c>
      <c r="H46" t="s">
        <v>85</v>
      </c>
      <c r="I46" t="s">
        <v>85</v>
      </c>
      <c r="J46">
        <v>5.1837024567999999</v>
      </c>
      <c r="K46">
        <v>27.836736974400001</v>
      </c>
      <c r="L46">
        <v>33.020439431200003</v>
      </c>
      <c r="M46" t="s">
        <v>144</v>
      </c>
      <c r="N46">
        <v>231290.48779720199</v>
      </c>
      <c r="O46" t="s">
        <v>194</v>
      </c>
    </row>
    <row r="47" spans="3:15" ht="14.1" customHeight="1">
      <c r="C47" t="s">
        <v>6</v>
      </c>
      <c r="D47" t="s">
        <v>25</v>
      </c>
      <c r="E47" t="s">
        <v>90</v>
      </c>
      <c r="F47" t="s">
        <v>145</v>
      </c>
      <c r="G47" t="s">
        <v>195</v>
      </c>
      <c r="H47" t="s">
        <v>85</v>
      </c>
      <c r="I47" t="s">
        <v>85</v>
      </c>
      <c r="J47">
        <v>1.1013124223999999</v>
      </c>
      <c r="K47">
        <v>2.2761199103999998</v>
      </c>
      <c r="L47">
        <v>3.3774323328000002</v>
      </c>
      <c r="M47" t="s">
        <v>144</v>
      </c>
      <c r="N47">
        <v>1341092.44</v>
      </c>
      <c r="O47" t="s">
        <v>194</v>
      </c>
    </row>
    <row r="48" spans="3:15" ht="14.1" customHeight="1">
      <c r="C48" t="s">
        <v>9</v>
      </c>
      <c r="D48" t="s">
        <v>28</v>
      </c>
      <c r="E48" t="s">
        <v>88</v>
      </c>
      <c r="F48" t="s">
        <v>145</v>
      </c>
      <c r="G48">
        <v>8799.8307718860106</v>
      </c>
      <c r="H48" t="s">
        <v>96</v>
      </c>
      <c r="I48" t="s">
        <v>96</v>
      </c>
      <c r="J48">
        <v>105.43901282867</v>
      </c>
      <c r="K48">
        <v>296.71233721242902</v>
      </c>
      <c r="L48">
        <v>402.15135004109999</v>
      </c>
      <c r="M48" t="s">
        <v>144</v>
      </c>
      <c r="N48">
        <v>17156226.0363455</v>
      </c>
      <c r="O48" t="s">
        <v>194</v>
      </c>
    </row>
    <row r="49" spans="3:15" ht="14.1" customHeight="1">
      <c r="C49" t="s">
        <v>6</v>
      </c>
      <c r="D49" t="s">
        <v>25</v>
      </c>
      <c r="E49" t="s">
        <v>86</v>
      </c>
      <c r="F49" t="s">
        <v>143</v>
      </c>
      <c r="G49">
        <v>32103.4090870277</v>
      </c>
      <c r="H49" t="s">
        <v>87</v>
      </c>
      <c r="I49" t="s">
        <v>87</v>
      </c>
      <c r="J49">
        <v>157.3039400541</v>
      </c>
      <c r="K49">
        <v>324.23873358089998</v>
      </c>
      <c r="L49">
        <v>481.54267363500003</v>
      </c>
      <c r="M49" t="s">
        <v>144</v>
      </c>
      <c r="N49">
        <v>54646375.935680002</v>
      </c>
      <c r="O49" t="s">
        <v>194</v>
      </c>
    </row>
    <row r="50" spans="3:15" ht="14.1" customHeight="1">
      <c r="C50" t="s">
        <v>6</v>
      </c>
      <c r="D50" t="s">
        <v>29</v>
      </c>
      <c r="E50" t="s">
        <v>88</v>
      </c>
      <c r="F50" t="s">
        <v>143</v>
      </c>
      <c r="G50">
        <v>6719.9346579844196</v>
      </c>
      <c r="H50" t="s">
        <v>87</v>
      </c>
      <c r="I50" t="s">
        <v>87</v>
      </c>
      <c r="J50">
        <v>76.114858577098104</v>
      </c>
      <c r="K50">
        <v>190.42568727077</v>
      </c>
      <c r="L50">
        <v>266.54054584786797</v>
      </c>
      <c r="M50" t="s">
        <v>144</v>
      </c>
      <c r="N50">
        <v>3383680.9458163399</v>
      </c>
      <c r="O50" t="s">
        <v>194</v>
      </c>
    </row>
    <row r="51" spans="3:15" ht="14.1" customHeight="1">
      <c r="C51" t="s">
        <v>7</v>
      </c>
      <c r="D51" t="s">
        <v>71</v>
      </c>
      <c r="E51" t="s">
        <v>94</v>
      </c>
      <c r="F51" t="s">
        <v>145</v>
      </c>
      <c r="G51" t="s">
        <v>195</v>
      </c>
      <c r="H51" t="s">
        <v>92</v>
      </c>
      <c r="I51" t="s">
        <v>92</v>
      </c>
      <c r="J51" t="s">
        <v>195</v>
      </c>
      <c r="K51" t="s">
        <v>195</v>
      </c>
      <c r="L51" t="s">
        <v>195</v>
      </c>
      <c r="M51" t="s">
        <v>144</v>
      </c>
      <c r="N51">
        <v>12821.625321100901</v>
      </c>
      <c r="O51" t="s">
        <v>194</v>
      </c>
    </row>
    <row r="52" spans="3:15" ht="14.1" customHeight="1">
      <c r="C52" t="s">
        <v>7</v>
      </c>
      <c r="D52" t="s">
        <v>71</v>
      </c>
      <c r="E52" t="s">
        <v>94</v>
      </c>
      <c r="F52" t="s">
        <v>143</v>
      </c>
      <c r="G52" t="s">
        <v>195</v>
      </c>
      <c r="H52" t="s">
        <v>92</v>
      </c>
      <c r="I52" t="s">
        <v>92</v>
      </c>
      <c r="J52" t="s">
        <v>195</v>
      </c>
      <c r="K52" t="s">
        <v>195</v>
      </c>
      <c r="L52" t="s">
        <v>195</v>
      </c>
      <c r="M52" t="s">
        <v>144</v>
      </c>
      <c r="N52">
        <v>10410.8762100781</v>
      </c>
      <c r="O52" t="s">
        <v>194</v>
      </c>
    </row>
    <row r="53" spans="3:15" ht="14.1" customHeight="1">
      <c r="C53" t="s">
        <v>6</v>
      </c>
      <c r="D53" t="s">
        <v>28</v>
      </c>
      <c r="E53" t="s">
        <v>93</v>
      </c>
      <c r="F53" t="s">
        <v>143</v>
      </c>
      <c r="G53">
        <v>1296.46460660243</v>
      </c>
      <c r="H53" t="s">
        <v>87</v>
      </c>
      <c r="I53" t="s">
        <v>87</v>
      </c>
      <c r="J53">
        <v>18.5052859774026</v>
      </c>
      <c r="K53">
        <v>46.296897429292898</v>
      </c>
      <c r="L53">
        <v>64.802183406695605</v>
      </c>
      <c r="M53" t="s">
        <v>144</v>
      </c>
      <c r="N53">
        <v>2526303.7179475701</v>
      </c>
      <c r="O53" t="s">
        <v>194</v>
      </c>
    </row>
    <row r="54" spans="3:15" ht="14.1" customHeight="1">
      <c r="C54" t="s">
        <v>6</v>
      </c>
      <c r="D54" t="s">
        <v>31</v>
      </c>
      <c r="E54" t="s">
        <v>195</v>
      </c>
      <c r="F54" t="s">
        <v>147</v>
      </c>
      <c r="G54" t="s">
        <v>195</v>
      </c>
      <c r="H54" t="s">
        <v>85</v>
      </c>
      <c r="I54" t="s">
        <v>85</v>
      </c>
      <c r="J54">
        <v>3.9604617608499999</v>
      </c>
      <c r="K54">
        <v>21.267874314299998</v>
      </c>
      <c r="L54">
        <v>25.228336075150001</v>
      </c>
      <c r="M54" t="s">
        <v>144</v>
      </c>
      <c r="N54">
        <v>354940.30857919902</v>
      </c>
      <c r="O54" t="s">
        <v>194</v>
      </c>
    </row>
    <row r="55" spans="3:15" ht="14.1" customHeight="1">
      <c r="C55" t="s">
        <v>6</v>
      </c>
      <c r="D55" t="s">
        <v>29</v>
      </c>
      <c r="E55" t="s">
        <v>93</v>
      </c>
      <c r="F55" t="s">
        <v>143</v>
      </c>
      <c r="G55">
        <v>567.54964188276995</v>
      </c>
      <c r="H55" t="s">
        <v>87</v>
      </c>
      <c r="I55" t="s">
        <v>87</v>
      </c>
      <c r="J55">
        <v>6.4284694274414704</v>
      </c>
      <c r="K55">
        <v>16.082874378328</v>
      </c>
      <c r="L55">
        <v>22.511343805769499</v>
      </c>
      <c r="M55" t="s">
        <v>144</v>
      </c>
      <c r="N55">
        <v>183849.50999999899</v>
      </c>
      <c r="O55" t="s">
        <v>194</v>
      </c>
    </row>
    <row r="56" spans="3:15" ht="14.1" customHeight="1">
      <c r="C56" t="s">
        <v>89</v>
      </c>
      <c r="D56" t="s">
        <v>29</v>
      </c>
      <c r="E56" t="s">
        <v>88</v>
      </c>
      <c r="F56" t="s">
        <v>143</v>
      </c>
      <c r="G56" t="s">
        <v>195</v>
      </c>
      <c r="H56" t="s">
        <v>85</v>
      </c>
      <c r="I56" t="s">
        <v>85</v>
      </c>
      <c r="J56">
        <v>73.279799900650005</v>
      </c>
      <c r="K56">
        <v>393.51612720269998</v>
      </c>
      <c r="L56">
        <v>466.79592710334998</v>
      </c>
      <c r="M56" t="s">
        <v>144</v>
      </c>
      <c r="N56">
        <v>5018650.6500602998</v>
      </c>
      <c r="O56" t="s">
        <v>194</v>
      </c>
    </row>
    <row r="57" spans="3:15" ht="14.1" customHeight="1">
      <c r="C57" t="s">
        <v>89</v>
      </c>
      <c r="D57" t="s">
        <v>28</v>
      </c>
      <c r="E57" t="s">
        <v>95</v>
      </c>
      <c r="F57" t="s">
        <v>145</v>
      </c>
      <c r="G57" t="s">
        <v>195</v>
      </c>
      <c r="H57" t="s">
        <v>85</v>
      </c>
      <c r="I57" t="s">
        <v>85</v>
      </c>
      <c r="J57">
        <v>7.9787397808999998</v>
      </c>
      <c r="K57">
        <v>42.846224782199997</v>
      </c>
      <c r="L57">
        <v>50.824964563100004</v>
      </c>
      <c r="M57" t="s">
        <v>144</v>
      </c>
      <c r="N57">
        <v>108807.78</v>
      </c>
      <c r="O57" t="s">
        <v>194</v>
      </c>
    </row>
    <row r="58" spans="3:15" ht="14.1" customHeight="1">
      <c r="C58" t="s">
        <v>7</v>
      </c>
      <c r="D58" t="s">
        <v>31</v>
      </c>
      <c r="E58" t="s">
        <v>88</v>
      </c>
      <c r="F58" t="s">
        <v>143</v>
      </c>
      <c r="G58">
        <v>8.6887698077184794</v>
      </c>
      <c r="H58" t="s">
        <v>87</v>
      </c>
      <c r="I58" t="s">
        <v>87</v>
      </c>
      <c r="J58">
        <v>9.4252627943999995E-2</v>
      </c>
      <c r="K58">
        <v>0.50614139954399995</v>
      </c>
      <c r="L58">
        <v>0.60039402748799997</v>
      </c>
      <c r="M58" t="s">
        <v>144</v>
      </c>
      <c r="N58">
        <v>14085.305</v>
      </c>
      <c r="O58" t="s">
        <v>194</v>
      </c>
    </row>
    <row r="59" spans="3:15" ht="14.1" customHeight="1">
      <c r="C59" t="s">
        <v>89</v>
      </c>
      <c r="D59" t="s">
        <v>29</v>
      </c>
      <c r="E59" t="s">
        <v>86</v>
      </c>
      <c r="F59" t="s">
        <v>145</v>
      </c>
      <c r="G59">
        <v>3167.0256416929001</v>
      </c>
      <c r="H59" t="s">
        <v>96</v>
      </c>
      <c r="I59" t="s">
        <v>96</v>
      </c>
      <c r="J59">
        <v>22.2534796748559</v>
      </c>
      <c r="K59">
        <v>62.622759719544</v>
      </c>
      <c r="L59">
        <v>84.876239394399903</v>
      </c>
      <c r="M59" t="s">
        <v>144</v>
      </c>
      <c r="N59">
        <v>2299918.3997047902</v>
      </c>
      <c r="O59" t="s">
        <v>194</v>
      </c>
    </row>
    <row r="60" spans="3:15" ht="14.1" customHeight="1">
      <c r="C60" t="s">
        <v>9</v>
      </c>
      <c r="D60" t="s">
        <v>25</v>
      </c>
      <c r="E60" t="s">
        <v>97</v>
      </c>
      <c r="F60" t="s">
        <v>145</v>
      </c>
      <c r="G60">
        <v>9694.8962664866594</v>
      </c>
      <c r="H60" t="s">
        <v>96</v>
      </c>
      <c r="I60" t="s">
        <v>96</v>
      </c>
      <c r="J60">
        <v>56.026638543664099</v>
      </c>
      <c r="K60">
        <v>100.060987577335</v>
      </c>
      <c r="L60">
        <v>156.087626120999</v>
      </c>
      <c r="M60" t="s">
        <v>144</v>
      </c>
      <c r="N60">
        <v>13519292.251323201</v>
      </c>
      <c r="O60" t="s">
        <v>194</v>
      </c>
    </row>
    <row r="61" spans="3:15" ht="14.1" customHeight="1">
      <c r="C61" t="s">
        <v>6</v>
      </c>
      <c r="D61" t="s">
        <v>26</v>
      </c>
      <c r="E61" t="s">
        <v>84</v>
      </c>
      <c r="F61" t="s">
        <v>143</v>
      </c>
      <c r="G61" t="s">
        <v>195</v>
      </c>
      <c r="H61" t="s">
        <v>85</v>
      </c>
      <c r="I61" t="s">
        <v>85</v>
      </c>
      <c r="J61">
        <v>3.92073053925</v>
      </c>
      <c r="K61">
        <v>21.054515701500002</v>
      </c>
      <c r="L61">
        <v>24.97524624075</v>
      </c>
      <c r="M61" t="s">
        <v>144</v>
      </c>
      <c r="N61">
        <v>91636.37</v>
      </c>
      <c r="O61" t="s">
        <v>194</v>
      </c>
    </row>
    <row r="62" spans="3:15" ht="14.1" customHeight="1">
      <c r="C62" t="s">
        <v>6</v>
      </c>
      <c r="D62" t="s">
        <v>28</v>
      </c>
      <c r="E62" t="s">
        <v>88</v>
      </c>
      <c r="F62" t="s">
        <v>145</v>
      </c>
      <c r="G62">
        <v>1301.17544526087</v>
      </c>
      <c r="H62" t="s">
        <v>96</v>
      </c>
      <c r="I62" t="s">
        <v>96</v>
      </c>
      <c r="J62">
        <v>15.5906165824592</v>
      </c>
      <c r="K62">
        <v>43.873023472640703</v>
      </c>
      <c r="L62">
        <v>59.463640055100001</v>
      </c>
      <c r="M62" t="s">
        <v>144</v>
      </c>
      <c r="N62">
        <v>2510690.66923704</v>
      </c>
      <c r="O62" t="s">
        <v>194</v>
      </c>
    </row>
    <row r="63" spans="3:15" ht="14.1" customHeight="1">
      <c r="C63" t="s">
        <v>89</v>
      </c>
      <c r="D63" t="s">
        <v>28</v>
      </c>
      <c r="E63" t="s">
        <v>86</v>
      </c>
      <c r="F63" t="s">
        <v>145</v>
      </c>
      <c r="G63" t="s">
        <v>195</v>
      </c>
      <c r="H63" t="s">
        <v>85</v>
      </c>
      <c r="I63" t="s">
        <v>85</v>
      </c>
      <c r="J63">
        <v>72.418451979300002</v>
      </c>
      <c r="K63">
        <v>388.89064652939999</v>
      </c>
      <c r="L63">
        <v>461.3090985087</v>
      </c>
      <c r="M63" t="s">
        <v>144</v>
      </c>
      <c r="N63">
        <v>3485340.5862405999</v>
      </c>
      <c r="O63" t="s">
        <v>194</v>
      </c>
    </row>
    <row r="64" spans="3:15" ht="14.1" customHeight="1">
      <c r="C64" t="s">
        <v>6</v>
      </c>
      <c r="D64" t="s">
        <v>28</v>
      </c>
      <c r="E64" t="s">
        <v>95</v>
      </c>
      <c r="F64" t="s">
        <v>143</v>
      </c>
      <c r="G64">
        <v>27315.430362552001</v>
      </c>
      <c r="H64" t="s">
        <v>87</v>
      </c>
      <c r="I64" t="s">
        <v>87</v>
      </c>
      <c r="J64">
        <v>389.89110515439</v>
      </c>
      <c r="K64">
        <v>975.43742506702097</v>
      </c>
      <c r="L64">
        <v>1365.3285302214099</v>
      </c>
      <c r="M64" t="s">
        <v>144</v>
      </c>
      <c r="N64">
        <v>54996740.158394203</v>
      </c>
      <c r="O64" t="s">
        <v>194</v>
      </c>
    </row>
    <row r="65" spans="3:15" ht="14.1" customHeight="1">
      <c r="C65" t="s">
        <v>89</v>
      </c>
      <c r="D65" t="s">
        <v>26</v>
      </c>
      <c r="E65" t="s">
        <v>91</v>
      </c>
      <c r="F65" t="s">
        <v>143</v>
      </c>
      <c r="G65">
        <v>24042.071999999898</v>
      </c>
      <c r="H65" t="s">
        <v>87</v>
      </c>
      <c r="I65" t="s">
        <v>87</v>
      </c>
      <c r="J65">
        <v>260.80023417588001</v>
      </c>
      <c r="K65">
        <v>1400.5105046578799</v>
      </c>
      <c r="L65">
        <v>1661.3107388337601</v>
      </c>
      <c r="M65" t="s">
        <v>144</v>
      </c>
      <c r="N65">
        <v>90157.77</v>
      </c>
      <c r="O65" t="s">
        <v>194</v>
      </c>
    </row>
    <row r="66" spans="3:15" ht="14.1" customHeight="1">
      <c r="C66" t="s">
        <v>9</v>
      </c>
      <c r="D66" t="s">
        <v>28</v>
      </c>
      <c r="E66" t="s">
        <v>86</v>
      </c>
      <c r="F66" t="s">
        <v>145</v>
      </c>
      <c r="G66">
        <v>155.10119126928399</v>
      </c>
      <c r="H66" t="s">
        <v>96</v>
      </c>
      <c r="I66" t="s">
        <v>96</v>
      </c>
      <c r="J66">
        <v>1.0329026648820101</v>
      </c>
      <c r="K66">
        <v>2.9066562327179799</v>
      </c>
      <c r="L66">
        <v>3.9395588975999898</v>
      </c>
      <c r="M66" t="s">
        <v>144</v>
      </c>
      <c r="N66">
        <v>350690.78</v>
      </c>
      <c r="O66" t="s">
        <v>194</v>
      </c>
    </row>
    <row r="67" spans="3:15" ht="14.1" customHeight="1">
      <c r="C67" t="s">
        <v>6</v>
      </c>
      <c r="D67" t="s">
        <v>31</v>
      </c>
      <c r="E67" t="s">
        <v>86</v>
      </c>
      <c r="F67" t="s">
        <v>143</v>
      </c>
      <c r="G67" t="s">
        <v>195</v>
      </c>
      <c r="H67" t="s">
        <v>85</v>
      </c>
      <c r="I67" t="s">
        <v>85</v>
      </c>
      <c r="J67">
        <v>11.9885993556</v>
      </c>
      <c r="K67">
        <v>64.379367784799996</v>
      </c>
      <c r="L67">
        <v>76.367967140399998</v>
      </c>
      <c r="M67" t="s">
        <v>144</v>
      </c>
      <c r="N67">
        <v>2435210.04</v>
      </c>
      <c r="O67" t="s">
        <v>194</v>
      </c>
    </row>
    <row r="68" spans="3:15" ht="14.1" customHeight="1">
      <c r="C68" t="s">
        <v>6</v>
      </c>
      <c r="D68" t="s">
        <v>29</v>
      </c>
      <c r="E68" t="s">
        <v>90</v>
      </c>
      <c r="F68" t="s">
        <v>143</v>
      </c>
      <c r="G68">
        <v>6752.0476173417901</v>
      </c>
      <c r="H68" t="s">
        <v>87</v>
      </c>
      <c r="I68" t="s">
        <v>87</v>
      </c>
      <c r="J68">
        <v>76.4786445405595</v>
      </c>
      <c r="K68">
        <v>191.335814326205</v>
      </c>
      <c r="L68">
        <v>267.81445886676403</v>
      </c>
      <c r="M68" t="s">
        <v>144</v>
      </c>
      <c r="N68">
        <v>6938223.5429375898</v>
      </c>
      <c r="O68" t="s">
        <v>194</v>
      </c>
    </row>
    <row r="69" spans="3:15" ht="14.1" customHeight="1">
      <c r="C69" t="s">
        <v>7</v>
      </c>
      <c r="D69" t="s">
        <v>28</v>
      </c>
      <c r="E69" t="s">
        <v>90</v>
      </c>
      <c r="F69" t="s">
        <v>145</v>
      </c>
      <c r="G69">
        <v>50.590948860759397</v>
      </c>
      <c r="H69" t="s">
        <v>96</v>
      </c>
      <c r="I69" t="s">
        <v>96</v>
      </c>
      <c r="J69">
        <v>0.23610447392589801</v>
      </c>
      <c r="K69">
        <v>0.664413563874103</v>
      </c>
      <c r="L69">
        <v>0.90051803780000095</v>
      </c>
      <c r="M69" t="s">
        <v>144</v>
      </c>
      <c r="N69">
        <v>66098.52</v>
      </c>
      <c r="O69" t="s">
        <v>194</v>
      </c>
    </row>
    <row r="70" spans="3:15" ht="14.1" customHeight="1">
      <c r="C70" t="s">
        <v>7</v>
      </c>
      <c r="D70" t="s">
        <v>25</v>
      </c>
      <c r="E70" t="s">
        <v>195</v>
      </c>
      <c r="F70" t="s">
        <v>147</v>
      </c>
      <c r="G70" t="s">
        <v>195</v>
      </c>
      <c r="H70" t="s">
        <v>85</v>
      </c>
      <c r="I70" t="s">
        <v>85</v>
      </c>
      <c r="J70">
        <v>0.34371686219999997</v>
      </c>
      <c r="K70">
        <v>0.71037135119999995</v>
      </c>
      <c r="L70">
        <v>1.0540882134</v>
      </c>
      <c r="M70" t="s">
        <v>144</v>
      </c>
      <c r="N70">
        <v>90270.67</v>
      </c>
      <c r="O70" t="s">
        <v>194</v>
      </c>
    </row>
    <row r="71" spans="3:15" ht="14.1" customHeight="1">
      <c r="C71" t="s">
        <v>6</v>
      </c>
      <c r="D71" t="s">
        <v>25</v>
      </c>
      <c r="E71" t="s">
        <v>88</v>
      </c>
      <c r="F71" t="s">
        <v>145</v>
      </c>
      <c r="G71" t="s">
        <v>195</v>
      </c>
      <c r="H71" t="s">
        <v>85</v>
      </c>
      <c r="I71" t="s">
        <v>85</v>
      </c>
      <c r="J71">
        <v>0.98274754200000003</v>
      </c>
      <c r="K71">
        <v>2.0310778319999998</v>
      </c>
      <c r="L71">
        <v>3.0138253740000001</v>
      </c>
      <c r="M71" t="s">
        <v>144</v>
      </c>
      <c r="N71">
        <v>1164598.93478873</v>
      </c>
      <c r="O71" t="s">
        <v>194</v>
      </c>
    </row>
    <row r="72" spans="3:15" ht="14.1" customHeight="1">
      <c r="C72" t="s">
        <v>7</v>
      </c>
      <c r="D72" t="s">
        <v>70</v>
      </c>
      <c r="E72" t="s">
        <v>93</v>
      </c>
      <c r="F72" t="s">
        <v>143</v>
      </c>
      <c r="G72" t="s">
        <v>195</v>
      </c>
      <c r="H72" t="s">
        <v>92</v>
      </c>
      <c r="I72" t="s">
        <v>92</v>
      </c>
      <c r="J72" t="s">
        <v>195</v>
      </c>
      <c r="K72" t="s">
        <v>195</v>
      </c>
      <c r="L72" t="s">
        <v>195</v>
      </c>
      <c r="M72" t="s">
        <v>144</v>
      </c>
      <c r="N72">
        <v>20388.3767106288</v>
      </c>
      <c r="O72" t="s">
        <v>194</v>
      </c>
    </row>
    <row r="73" spans="3:15" ht="14.1" customHeight="1">
      <c r="C73" t="s">
        <v>6</v>
      </c>
      <c r="D73" t="s">
        <v>30</v>
      </c>
      <c r="E73" t="s">
        <v>86</v>
      </c>
      <c r="F73" t="s">
        <v>145</v>
      </c>
      <c r="G73" t="s">
        <v>195</v>
      </c>
      <c r="H73" t="s">
        <v>85</v>
      </c>
      <c r="I73" t="s">
        <v>85</v>
      </c>
      <c r="J73">
        <v>15.7246085178</v>
      </c>
      <c r="K73">
        <v>84.441920612399997</v>
      </c>
      <c r="L73">
        <v>100.1665291302</v>
      </c>
      <c r="M73" t="s">
        <v>144</v>
      </c>
      <c r="N73">
        <v>6463337.2899999898</v>
      </c>
      <c r="O73" t="s">
        <v>194</v>
      </c>
    </row>
    <row r="74" spans="3:15" ht="14.1" customHeight="1">
      <c r="C74" t="s">
        <v>6</v>
      </c>
      <c r="D74" t="s">
        <v>70</v>
      </c>
      <c r="E74" t="s">
        <v>84</v>
      </c>
      <c r="F74" t="s">
        <v>143</v>
      </c>
      <c r="G74" t="s">
        <v>195</v>
      </c>
      <c r="H74" t="s">
        <v>92</v>
      </c>
      <c r="I74" t="s">
        <v>92</v>
      </c>
      <c r="J74" t="s">
        <v>195</v>
      </c>
      <c r="K74" t="s">
        <v>195</v>
      </c>
      <c r="L74" t="s">
        <v>195</v>
      </c>
      <c r="M74" t="s">
        <v>144</v>
      </c>
      <c r="N74">
        <v>248634.85395772499</v>
      </c>
      <c r="O74" t="s">
        <v>194</v>
      </c>
    </row>
    <row r="75" spans="3:15" ht="14.1" customHeight="1">
      <c r="C75" t="s">
        <v>89</v>
      </c>
      <c r="D75" t="s">
        <v>28</v>
      </c>
      <c r="E75" t="s">
        <v>97</v>
      </c>
      <c r="F75" t="s">
        <v>143</v>
      </c>
      <c r="G75">
        <v>5263734.3293052102</v>
      </c>
      <c r="H75" t="s">
        <v>87</v>
      </c>
      <c r="I75" t="s">
        <v>87</v>
      </c>
      <c r="J75">
        <v>75132.750335491</v>
      </c>
      <c r="K75">
        <v>187968.62907768501</v>
      </c>
      <c r="L75">
        <v>263101.37941317598</v>
      </c>
      <c r="M75" t="s">
        <v>144</v>
      </c>
      <c r="N75">
        <v>59642983.092852101</v>
      </c>
      <c r="O75" t="s">
        <v>194</v>
      </c>
    </row>
    <row r="76" spans="3:15" ht="14.1" customHeight="1">
      <c r="C76" t="s">
        <v>7</v>
      </c>
      <c r="D76" t="s">
        <v>30</v>
      </c>
      <c r="E76" t="s">
        <v>86</v>
      </c>
      <c r="F76" t="s">
        <v>143</v>
      </c>
      <c r="G76" t="s">
        <v>195</v>
      </c>
      <c r="H76" t="s">
        <v>85</v>
      </c>
      <c r="I76" t="s">
        <v>85</v>
      </c>
      <c r="J76">
        <v>80.914038044700007</v>
      </c>
      <c r="K76">
        <v>434.5123612626</v>
      </c>
      <c r="L76">
        <v>515.42639930730002</v>
      </c>
      <c r="M76" t="s">
        <v>144</v>
      </c>
      <c r="N76">
        <v>1845919.4983262401</v>
      </c>
      <c r="O76" t="s">
        <v>194</v>
      </c>
    </row>
    <row r="77" spans="3:15" ht="14.1" customHeight="1">
      <c r="C77" t="s">
        <v>7</v>
      </c>
      <c r="D77" t="s">
        <v>71</v>
      </c>
      <c r="E77" t="s">
        <v>97</v>
      </c>
      <c r="F77" t="s">
        <v>145</v>
      </c>
      <c r="G77" t="s">
        <v>195</v>
      </c>
      <c r="H77" t="s">
        <v>92</v>
      </c>
      <c r="I77" t="s">
        <v>92</v>
      </c>
      <c r="J77" t="s">
        <v>195</v>
      </c>
      <c r="K77" t="s">
        <v>195</v>
      </c>
      <c r="L77" t="s">
        <v>195</v>
      </c>
      <c r="M77" t="s">
        <v>144</v>
      </c>
      <c r="N77">
        <v>13244.7044803796</v>
      </c>
      <c r="O77" t="s">
        <v>194</v>
      </c>
    </row>
    <row r="78" spans="3:15" ht="14.1" customHeight="1">
      <c r="C78" t="s">
        <v>89</v>
      </c>
      <c r="D78" t="s">
        <v>28</v>
      </c>
      <c r="E78" t="s">
        <v>90</v>
      </c>
      <c r="F78" t="s">
        <v>145</v>
      </c>
      <c r="G78">
        <v>1425.47178890381</v>
      </c>
      <c r="H78" t="s">
        <v>96</v>
      </c>
      <c r="I78" t="s">
        <v>96</v>
      </c>
      <c r="J78">
        <v>6.6525543816198303</v>
      </c>
      <c r="K78">
        <v>18.720726854780199</v>
      </c>
      <c r="L78">
        <v>25.3732812364</v>
      </c>
      <c r="M78" t="s">
        <v>144</v>
      </c>
      <c r="N78">
        <v>4953962.16963147</v>
      </c>
      <c r="O78" t="s">
        <v>194</v>
      </c>
    </row>
    <row r="79" spans="3:15" ht="14.1" customHeight="1">
      <c r="C79" t="s">
        <v>9</v>
      </c>
      <c r="D79" t="s">
        <v>28</v>
      </c>
      <c r="E79" t="s">
        <v>84</v>
      </c>
      <c r="F79" t="s">
        <v>143</v>
      </c>
      <c r="G79">
        <v>22292.1053832744</v>
      </c>
      <c r="H79" t="s">
        <v>87</v>
      </c>
      <c r="I79" t="s">
        <v>87</v>
      </c>
      <c r="J79">
        <v>318.18982336950501</v>
      </c>
      <c r="K79">
        <v>796.05371316993001</v>
      </c>
      <c r="L79">
        <v>1114.2435365394299</v>
      </c>
      <c r="M79" t="s">
        <v>144</v>
      </c>
      <c r="N79">
        <v>39504135.226420499</v>
      </c>
      <c r="O79" t="s">
        <v>194</v>
      </c>
    </row>
    <row r="80" spans="3:15" ht="14.1" customHeight="1">
      <c r="C80" t="s">
        <v>6</v>
      </c>
      <c r="D80" t="s">
        <v>25</v>
      </c>
      <c r="E80" t="s">
        <v>90</v>
      </c>
      <c r="F80" t="s">
        <v>143</v>
      </c>
      <c r="G80">
        <v>10921.8619764346</v>
      </c>
      <c r="H80" t="s">
        <v>87</v>
      </c>
      <c r="I80" t="s">
        <v>87</v>
      </c>
      <c r="J80">
        <v>53.516964133499997</v>
      </c>
      <c r="K80">
        <v>110.3104770915</v>
      </c>
      <c r="L80">
        <v>163.827441225</v>
      </c>
      <c r="M80" t="s">
        <v>144</v>
      </c>
      <c r="N80">
        <v>7603662.4718530597</v>
      </c>
      <c r="O80" t="s">
        <v>194</v>
      </c>
    </row>
    <row r="81" spans="3:15" ht="14.1" customHeight="1">
      <c r="C81" t="s">
        <v>7</v>
      </c>
      <c r="D81" t="s">
        <v>28</v>
      </c>
      <c r="E81" t="s">
        <v>84</v>
      </c>
      <c r="F81" t="s">
        <v>145</v>
      </c>
      <c r="G81">
        <v>153.67998538185</v>
      </c>
      <c r="H81" t="s">
        <v>96</v>
      </c>
      <c r="I81" t="s">
        <v>96</v>
      </c>
      <c r="J81">
        <v>1.4344264330360099</v>
      </c>
      <c r="K81">
        <v>4.0365706021639802</v>
      </c>
      <c r="L81">
        <v>5.4709970351999901</v>
      </c>
      <c r="M81" t="s">
        <v>144</v>
      </c>
      <c r="N81">
        <v>153938.06479062501</v>
      </c>
      <c r="O81" t="s">
        <v>194</v>
      </c>
    </row>
    <row r="82" spans="3:15" ht="14.1" customHeight="1">
      <c r="C82" t="s">
        <v>7</v>
      </c>
      <c r="D82" t="s">
        <v>28</v>
      </c>
      <c r="E82" t="s">
        <v>94</v>
      </c>
      <c r="F82" t="s">
        <v>143</v>
      </c>
      <c r="G82">
        <v>612.45026800208302</v>
      </c>
      <c r="H82" t="s">
        <v>87</v>
      </c>
      <c r="I82" t="s">
        <v>87</v>
      </c>
      <c r="J82">
        <v>8.7419061176780399</v>
      </c>
      <c r="K82">
        <v>21.8706769169019</v>
      </c>
      <c r="L82">
        <v>30.612583034579899</v>
      </c>
      <c r="M82" t="s">
        <v>144</v>
      </c>
      <c r="N82">
        <v>168729.112110585</v>
      </c>
      <c r="O82" t="s">
        <v>194</v>
      </c>
    </row>
    <row r="83" spans="3:15" ht="14.1" customHeight="1">
      <c r="C83" t="s">
        <v>7</v>
      </c>
      <c r="D83" t="s">
        <v>28</v>
      </c>
      <c r="E83" t="s">
        <v>93</v>
      </c>
      <c r="F83" t="s">
        <v>143</v>
      </c>
      <c r="G83">
        <v>55.179502122512901</v>
      </c>
      <c r="H83" t="s">
        <v>87</v>
      </c>
      <c r="I83" t="s">
        <v>87</v>
      </c>
      <c r="J83">
        <v>0.78761073177930496</v>
      </c>
      <c r="K83">
        <v>1.97046040293157</v>
      </c>
      <c r="L83">
        <v>2.7580711347108799</v>
      </c>
      <c r="M83" t="s">
        <v>144</v>
      </c>
      <c r="N83">
        <v>102071.388357142</v>
      </c>
      <c r="O83" t="s">
        <v>194</v>
      </c>
    </row>
    <row r="84" spans="3:15" ht="14.1" customHeight="1">
      <c r="C84" t="s">
        <v>6</v>
      </c>
      <c r="D84" t="s">
        <v>25</v>
      </c>
      <c r="E84" t="s">
        <v>88</v>
      </c>
      <c r="F84" t="s">
        <v>143</v>
      </c>
      <c r="G84">
        <v>21441.0463252597</v>
      </c>
      <c r="H84" t="s">
        <v>87</v>
      </c>
      <c r="I84" t="s">
        <v>87</v>
      </c>
      <c r="J84">
        <v>105.0608129858</v>
      </c>
      <c r="K84">
        <v>216.55392064419999</v>
      </c>
      <c r="L84">
        <v>321.61473362999999</v>
      </c>
      <c r="M84" t="s">
        <v>144</v>
      </c>
      <c r="N84">
        <v>16613124.025211699</v>
      </c>
      <c r="O84" t="s">
        <v>194</v>
      </c>
    </row>
    <row r="85" spans="3:15" ht="14.1" customHeight="1">
      <c r="C85" t="s">
        <v>7</v>
      </c>
      <c r="D85" t="s">
        <v>71</v>
      </c>
      <c r="E85" t="s">
        <v>88</v>
      </c>
      <c r="F85" t="s">
        <v>145</v>
      </c>
      <c r="G85" t="s">
        <v>195</v>
      </c>
      <c r="H85" t="s">
        <v>92</v>
      </c>
      <c r="I85" t="s">
        <v>92</v>
      </c>
      <c r="J85" t="s">
        <v>195</v>
      </c>
      <c r="K85" t="s">
        <v>195</v>
      </c>
      <c r="L85" t="s">
        <v>195</v>
      </c>
      <c r="M85" t="s">
        <v>144</v>
      </c>
      <c r="N85">
        <v>15400.609149993599</v>
      </c>
      <c r="O85" t="s">
        <v>194</v>
      </c>
    </row>
    <row r="86" spans="3:15" ht="14.1" customHeight="1">
      <c r="C86" t="s">
        <v>7</v>
      </c>
      <c r="D86" t="s">
        <v>71</v>
      </c>
      <c r="E86" t="s">
        <v>95</v>
      </c>
      <c r="F86" t="s">
        <v>143</v>
      </c>
      <c r="G86" t="s">
        <v>195</v>
      </c>
      <c r="H86" t="s">
        <v>92</v>
      </c>
      <c r="I86" t="s">
        <v>92</v>
      </c>
      <c r="J86" t="s">
        <v>195</v>
      </c>
      <c r="K86" t="s">
        <v>195</v>
      </c>
      <c r="L86" t="s">
        <v>195</v>
      </c>
      <c r="M86" t="s">
        <v>144</v>
      </c>
      <c r="N86">
        <v>14024.757330618</v>
      </c>
      <c r="O86" t="s">
        <v>194</v>
      </c>
    </row>
    <row r="87" spans="3:15" ht="14.1" customHeight="1">
      <c r="C87" t="s">
        <v>7</v>
      </c>
      <c r="D87" t="s">
        <v>29</v>
      </c>
      <c r="E87" t="s">
        <v>91</v>
      </c>
      <c r="F87" t="s">
        <v>143</v>
      </c>
      <c r="G87" t="s">
        <v>195</v>
      </c>
      <c r="H87" t="s">
        <v>85</v>
      </c>
      <c r="I87" t="s">
        <v>85</v>
      </c>
      <c r="J87">
        <v>10.44450635165</v>
      </c>
      <c r="K87">
        <v>56.087512460699998</v>
      </c>
      <c r="L87">
        <v>66.532018812350003</v>
      </c>
      <c r="M87" t="s">
        <v>144</v>
      </c>
      <c r="N87">
        <v>335065.28000000003</v>
      </c>
      <c r="O87" t="s">
        <v>194</v>
      </c>
    </row>
    <row r="88" spans="3:15" ht="14.1" customHeight="1">
      <c r="C88" t="s">
        <v>6</v>
      </c>
      <c r="D88" t="s">
        <v>25</v>
      </c>
      <c r="E88" t="s">
        <v>94</v>
      </c>
      <c r="F88" t="s">
        <v>143</v>
      </c>
      <c r="G88">
        <v>160.496435642964</v>
      </c>
      <c r="H88" t="s">
        <v>87</v>
      </c>
      <c r="I88" t="s">
        <v>87</v>
      </c>
      <c r="J88">
        <v>0.78643132120000003</v>
      </c>
      <c r="K88">
        <v>1.6210114988</v>
      </c>
      <c r="L88">
        <v>2.40744282</v>
      </c>
      <c r="M88" t="s">
        <v>144</v>
      </c>
      <c r="N88">
        <v>354524.191475044</v>
      </c>
      <c r="O88" t="s">
        <v>194</v>
      </c>
    </row>
    <row r="89" spans="3:15" ht="14.1" customHeight="1">
      <c r="C89" t="s">
        <v>7</v>
      </c>
      <c r="D89" t="s">
        <v>70</v>
      </c>
      <c r="E89" t="s">
        <v>88</v>
      </c>
      <c r="F89" t="s">
        <v>143</v>
      </c>
      <c r="G89" t="s">
        <v>195</v>
      </c>
      <c r="H89" t="s">
        <v>92</v>
      </c>
      <c r="I89" t="s">
        <v>92</v>
      </c>
      <c r="J89" t="s">
        <v>195</v>
      </c>
      <c r="K89" t="s">
        <v>195</v>
      </c>
      <c r="L89" t="s">
        <v>195</v>
      </c>
      <c r="M89" t="s">
        <v>144</v>
      </c>
      <c r="N89">
        <v>93354.847156943506</v>
      </c>
      <c r="O89" t="s">
        <v>194</v>
      </c>
    </row>
    <row r="90" spans="3:15" ht="14.1" customHeight="1">
      <c r="C90" t="s">
        <v>89</v>
      </c>
      <c r="D90" t="s">
        <v>70</v>
      </c>
      <c r="E90" t="s">
        <v>97</v>
      </c>
      <c r="F90" t="s">
        <v>143</v>
      </c>
      <c r="G90" t="s">
        <v>195</v>
      </c>
      <c r="H90" t="s">
        <v>92</v>
      </c>
      <c r="I90" t="s">
        <v>92</v>
      </c>
      <c r="J90" t="s">
        <v>195</v>
      </c>
      <c r="K90" t="s">
        <v>195</v>
      </c>
      <c r="L90" t="s">
        <v>195</v>
      </c>
      <c r="M90" t="s">
        <v>144</v>
      </c>
      <c r="N90">
        <v>6954.6958202095202</v>
      </c>
      <c r="O90" t="s">
        <v>194</v>
      </c>
    </row>
    <row r="91" spans="3:15" ht="14.1" customHeight="1">
      <c r="C91" t="s">
        <v>6</v>
      </c>
      <c r="D91" t="s">
        <v>193</v>
      </c>
      <c r="E91" t="s">
        <v>88</v>
      </c>
      <c r="F91" t="s">
        <v>143</v>
      </c>
      <c r="G91">
        <v>4739.9193415659502</v>
      </c>
      <c r="H91" t="s">
        <v>87</v>
      </c>
      <c r="I91" t="s">
        <v>87</v>
      </c>
      <c r="J91">
        <v>66.477661310521299</v>
      </c>
      <c r="K91">
        <v>166.31515291310501</v>
      </c>
      <c r="L91">
        <v>232.792814223627</v>
      </c>
      <c r="M91" t="s">
        <v>144</v>
      </c>
      <c r="N91">
        <v>8511038.1899999995</v>
      </c>
      <c r="O91" t="s">
        <v>194</v>
      </c>
    </row>
    <row r="92" spans="3:15" ht="14.1" customHeight="1">
      <c r="C92" t="s">
        <v>6</v>
      </c>
      <c r="D92" t="s">
        <v>32</v>
      </c>
      <c r="E92" t="s">
        <v>84</v>
      </c>
      <c r="F92" t="s">
        <v>143</v>
      </c>
      <c r="G92" t="s">
        <v>195</v>
      </c>
      <c r="H92" t="s">
        <v>85</v>
      </c>
      <c r="I92" t="s">
        <v>85</v>
      </c>
      <c r="J92">
        <v>4.6682745210499998</v>
      </c>
      <c r="K92">
        <v>25.068863625900001</v>
      </c>
      <c r="L92">
        <v>29.737138146949999</v>
      </c>
      <c r="M92" t="s">
        <v>144</v>
      </c>
      <c r="N92">
        <v>3248255.21</v>
      </c>
      <c r="O92" t="s">
        <v>194</v>
      </c>
    </row>
    <row r="93" spans="3:15" ht="14.1" customHeight="1">
      <c r="C93" t="s">
        <v>7</v>
      </c>
      <c r="D93" t="s">
        <v>25</v>
      </c>
      <c r="E93" t="s">
        <v>93</v>
      </c>
      <c r="F93" t="s">
        <v>143</v>
      </c>
      <c r="G93">
        <v>38324.325795963603</v>
      </c>
      <c r="H93" t="s">
        <v>87</v>
      </c>
      <c r="I93" t="s">
        <v>87</v>
      </c>
      <c r="J93">
        <v>187.78884437459999</v>
      </c>
      <c r="K93">
        <v>387.07496493539998</v>
      </c>
      <c r="L93">
        <v>574.86380930999997</v>
      </c>
      <c r="M93" t="s">
        <v>144</v>
      </c>
      <c r="N93">
        <v>43918903.031835899</v>
      </c>
      <c r="O93" t="s">
        <v>194</v>
      </c>
    </row>
    <row r="94" spans="3:15" ht="14.1" customHeight="1">
      <c r="C94" t="s">
        <v>7</v>
      </c>
      <c r="D94" t="s">
        <v>30</v>
      </c>
      <c r="E94" t="s">
        <v>90</v>
      </c>
      <c r="F94" t="s">
        <v>143</v>
      </c>
      <c r="G94">
        <v>2994.6483307971998</v>
      </c>
      <c r="H94" t="s">
        <v>87</v>
      </c>
      <c r="I94" t="s">
        <v>87</v>
      </c>
      <c r="J94">
        <v>36.594490584143202</v>
      </c>
      <c r="K94">
        <v>91.552834099411101</v>
      </c>
      <c r="L94">
        <v>128.14732468355399</v>
      </c>
      <c r="M94" t="s">
        <v>144</v>
      </c>
      <c r="N94">
        <v>57753.153423076903</v>
      </c>
      <c r="O94" t="s">
        <v>194</v>
      </c>
    </row>
    <row r="95" spans="3:15" ht="14.1" customHeight="1">
      <c r="C95" t="s">
        <v>7</v>
      </c>
      <c r="D95" t="s">
        <v>26</v>
      </c>
      <c r="E95" t="s">
        <v>95</v>
      </c>
      <c r="F95" t="s">
        <v>143</v>
      </c>
      <c r="G95" t="s">
        <v>195</v>
      </c>
      <c r="H95" t="s">
        <v>85</v>
      </c>
      <c r="I95" t="s">
        <v>85</v>
      </c>
      <c r="J95">
        <v>1.7620168342</v>
      </c>
      <c r="K95">
        <v>9.4621170035999995</v>
      </c>
      <c r="L95">
        <v>11.2241338378</v>
      </c>
      <c r="M95" t="s">
        <v>144</v>
      </c>
      <c r="N95">
        <v>65003.57</v>
      </c>
      <c r="O95" t="s">
        <v>194</v>
      </c>
    </row>
    <row r="96" spans="3:15" ht="14.1" customHeight="1">
      <c r="C96" t="s">
        <v>9</v>
      </c>
      <c r="D96" t="s">
        <v>195</v>
      </c>
      <c r="E96" t="s">
        <v>195</v>
      </c>
      <c r="F96" t="s">
        <v>195</v>
      </c>
      <c r="G96" t="s">
        <v>195</v>
      </c>
      <c r="H96" t="s">
        <v>195</v>
      </c>
      <c r="I96" t="s">
        <v>195</v>
      </c>
      <c r="J96" t="s">
        <v>195</v>
      </c>
      <c r="K96" t="s">
        <v>195</v>
      </c>
      <c r="L96" t="s">
        <v>195</v>
      </c>
      <c r="M96" t="s">
        <v>146</v>
      </c>
      <c r="N96">
        <v>5556041.2300000004</v>
      </c>
      <c r="O96" t="s">
        <v>194</v>
      </c>
    </row>
    <row r="97" spans="3:15" ht="14.1" customHeight="1">
      <c r="C97" t="s">
        <v>7</v>
      </c>
      <c r="D97" t="s">
        <v>26</v>
      </c>
      <c r="E97" t="s">
        <v>88</v>
      </c>
      <c r="F97" t="s">
        <v>143</v>
      </c>
      <c r="G97" t="s">
        <v>195</v>
      </c>
      <c r="H97" t="s">
        <v>85</v>
      </c>
      <c r="I97" t="s">
        <v>85</v>
      </c>
      <c r="J97">
        <v>1.85687163445</v>
      </c>
      <c r="K97">
        <v>9.9714919431000002</v>
      </c>
      <c r="L97">
        <v>11.82836357755</v>
      </c>
      <c r="M97" t="s">
        <v>144</v>
      </c>
      <c r="N97">
        <v>12424.112644978701</v>
      </c>
      <c r="O97" t="s">
        <v>194</v>
      </c>
    </row>
    <row r="98" spans="3:15" ht="14.1" customHeight="1">
      <c r="C98" t="s">
        <v>9</v>
      </c>
      <c r="D98" t="s">
        <v>25</v>
      </c>
      <c r="E98" t="s">
        <v>86</v>
      </c>
      <c r="F98" t="s">
        <v>145</v>
      </c>
      <c r="G98">
        <v>1956.7706187947599</v>
      </c>
      <c r="H98" t="s">
        <v>96</v>
      </c>
      <c r="I98" t="s">
        <v>96</v>
      </c>
      <c r="J98">
        <v>5.6189507303459303</v>
      </c>
      <c r="K98">
        <v>10.035186365654001</v>
      </c>
      <c r="L98">
        <v>15.654137095999999</v>
      </c>
      <c r="M98" t="s">
        <v>144</v>
      </c>
      <c r="N98">
        <v>8508914.8090360407</v>
      </c>
      <c r="O98" t="s">
        <v>194</v>
      </c>
    </row>
    <row r="99" spans="3:15" ht="14.1" customHeight="1">
      <c r="C99" t="s">
        <v>9</v>
      </c>
      <c r="D99" t="s">
        <v>25</v>
      </c>
      <c r="E99" t="s">
        <v>90</v>
      </c>
      <c r="F99" t="s">
        <v>143</v>
      </c>
      <c r="G99" t="s">
        <v>195</v>
      </c>
      <c r="H99" t="s">
        <v>85</v>
      </c>
      <c r="I99" t="s">
        <v>85</v>
      </c>
      <c r="J99">
        <v>0.1373827812</v>
      </c>
      <c r="K99">
        <v>0.28393367520000001</v>
      </c>
      <c r="L99">
        <v>0.42131645639999998</v>
      </c>
      <c r="M99" t="s">
        <v>144</v>
      </c>
      <c r="N99">
        <v>200935.12</v>
      </c>
      <c r="O99" t="s">
        <v>194</v>
      </c>
    </row>
    <row r="100" spans="3:15" ht="14.1" customHeight="1">
      <c r="C100" t="s">
        <v>89</v>
      </c>
      <c r="D100" t="s">
        <v>28</v>
      </c>
      <c r="E100" t="s">
        <v>84</v>
      </c>
      <c r="F100" t="s">
        <v>145</v>
      </c>
      <c r="G100">
        <v>2572.6038471255301</v>
      </c>
      <c r="H100" t="s">
        <v>96</v>
      </c>
      <c r="I100" t="s">
        <v>96</v>
      </c>
      <c r="J100">
        <v>24.0123310354846</v>
      </c>
      <c r="K100">
        <v>67.572283468115202</v>
      </c>
      <c r="L100">
        <v>91.584614503599894</v>
      </c>
      <c r="M100" t="s">
        <v>144</v>
      </c>
      <c r="N100">
        <v>3494891.64923209</v>
      </c>
      <c r="O100" t="s">
        <v>194</v>
      </c>
    </row>
    <row r="101" spans="3:15" ht="14.1" customHeight="1">
      <c r="C101" t="s">
        <v>89</v>
      </c>
      <c r="D101" t="s">
        <v>25</v>
      </c>
      <c r="E101" t="s">
        <v>91</v>
      </c>
      <c r="F101" t="s">
        <v>143</v>
      </c>
      <c r="G101">
        <v>1770.32765176988</v>
      </c>
      <c r="H101" t="s">
        <v>87</v>
      </c>
      <c r="I101" t="s">
        <v>87</v>
      </c>
      <c r="J101">
        <v>8.6745943521999997</v>
      </c>
      <c r="K101">
        <v>17.8802863178</v>
      </c>
      <c r="L101">
        <v>26.554880669999999</v>
      </c>
      <c r="M101" t="s">
        <v>144</v>
      </c>
      <c r="N101">
        <v>6526094.0771864904</v>
      </c>
      <c r="O101" t="s">
        <v>194</v>
      </c>
    </row>
    <row r="102" spans="3:15" ht="14.1" customHeight="1">
      <c r="C102" t="s">
        <v>6</v>
      </c>
      <c r="D102" t="s">
        <v>29</v>
      </c>
      <c r="E102" t="s">
        <v>90</v>
      </c>
      <c r="F102" t="s">
        <v>145</v>
      </c>
      <c r="G102">
        <v>4952.2101907349997</v>
      </c>
      <c r="H102" t="s">
        <v>96</v>
      </c>
      <c r="I102" t="s">
        <v>96</v>
      </c>
      <c r="J102">
        <v>24.280170503498798</v>
      </c>
      <c r="K102">
        <v>68.326001398700896</v>
      </c>
      <c r="L102">
        <v>92.606171902199804</v>
      </c>
      <c r="M102" t="s">
        <v>144</v>
      </c>
      <c r="N102">
        <v>1552538.66</v>
      </c>
      <c r="O102" t="s">
        <v>194</v>
      </c>
    </row>
    <row r="103" spans="3:15" ht="14.1" customHeight="1">
      <c r="C103" t="s">
        <v>7</v>
      </c>
      <c r="D103" t="s">
        <v>28</v>
      </c>
      <c r="E103" t="s">
        <v>91</v>
      </c>
      <c r="F103" t="s">
        <v>145</v>
      </c>
      <c r="G103">
        <v>229.19653025221501</v>
      </c>
      <c r="H103" t="s">
        <v>96</v>
      </c>
      <c r="I103" t="s">
        <v>96</v>
      </c>
      <c r="J103">
        <v>0.76317171689096497</v>
      </c>
      <c r="K103">
        <v>2.1476155527090302</v>
      </c>
      <c r="L103">
        <v>2.9107872696000001</v>
      </c>
      <c r="M103" t="s">
        <v>144</v>
      </c>
      <c r="N103">
        <v>269855.581715404</v>
      </c>
      <c r="O103" t="s">
        <v>194</v>
      </c>
    </row>
    <row r="104" spans="3:15" ht="14.1" customHeight="1">
      <c r="C104" t="s">
        <v>6</v>
      </c>
      <c r="D104" t="s">
        <v>26</v>
      </c>
      <c r="E104" t="s">
        <v>86</v>
      </c>
      <c r="F104" t="s">
        <v>143</v>
      </c>
      <c r="G104">
        <v>358.99518504650302</v>
      </c>
      <c r="H104" t="s">
        <v>87</v>
      </c>
      <c r="I104" t="s">
        <v>87</v>
      </c>
      <c r="J104">
        <v>3.8822553984771</v>
      </c>
      <c r="K104">
        <v>20.847908685792099</v>
      </c>
      <c r="L104">
        <v>24.730164084269202</v>
      </c>
      <c r="M104" t="s">
        <v>144</v>
      </c>
      <c r="N104">
        <v>853959.60033546202</v>
      </c>
      <c r="O104" t="s">
        <v>194</v>
      </c>
    </row>
    <row r="105" spans="3:15" ht="14.1" customHeight="1">
      <c r="C105" t="s">
        <v>89</v>
      </c>
      <c r="D105" t="s">
        <v>30</v>
      </c>
      <c r="E105" t="s">
        <v>84</v>
      </c>
      <c r="F105" t="s">
        <v>145</v>
      </c>
      <c r="G105">
        <v>1054.1003635090799</v>
      </c>
      <c r="H105" t="s">
        <v>96</v>
      </c>
      <c r="I105" t="s">
        <v>96</v>
      </c>
      <c r="J105">
        <v>10.142844572967199</v>
      </c>
      <c r="K105">
        <v>28.542633684532699</v>
      </c>
      <c r="L105">
        <v>38.685478257499902</v>
      </c>
      <c r="M105" t="s">
        <v>144</v>
      </c>
      <c r="N105">
        <v>4769399.9800000004</v>
      </c>
      <c r="O105" t="s">
        <v>194</v>
      </c>
    </row>
    <row r="106" spans="3:15" ht="14.1" customHeight="1">
      <c r="C106" t="s">
        <v>89</v>
      </c>
      <c r="D106" t="s">
        <v>31</v>
      </c>
      <c r="E106" t="s">
        <v>97</v>
      </c>
      <c r="F106" t="s">
        <v>143</v>
      </c>
      <c r="G106">
        <v>1819.1652005549699</v>
      </c>
      <c r="H106" t="s">
        <v>87</v>
      </c>
      <c r="I106" t="s">
        <v>87</v>
      </c>
      <c r="J106">
        <v>19.7337354296976</v>
      </c>
      <c r="K106">
        <v>105.971161616337</v>
      </c>
      <c r="L106">
        <v>125.704897046035</v>
      </c>
      <c r="M106" t="s">
        <v>144</v>
      </c>
      <c r="N106">
        <v>922960.42856777401</v>
      </c>
      <c r="O106" t="s">
        <v>194</v>
      </c>
    </row>
    <row r="107" spans="3:15" ht="14.1" customHeight="1">
      <c r="C107" t="s">
        <v>89</v>
      </c>
      <c r="D107" t="s">
        <v>25</v>
      </c>
      <c r="E107" t="s">
        <v>90</v>
      </c>
      <c r="F107" t="s">
        <v>145</v>
      </c>
      <c r="G107" t="s">
        <v>195</v>
      </c>
      <c r="H107" t="s">
        <v>85</v>
      </c>
      <c r="I107" t="s">
        <v>85</v>
      </c>
      <c r="J107">
        <v>1.7576697887999999</v>
      </c>
      <c r="K107">
        <v>3.6326360447999999</v>
      </c>
      <c r="L107">
        <v>5.3903058336000003</v>
      </c>
      <c r="M107" t="s">
        <v>144</v>
      </c>
      <c r="N107">
        <v>1556262.54</v>
      </c>
      <c r="O107" t="s">
        <v>194</v>
      </c>
    </row>
    <row r="108" spans="3:15" ht="14.1" customHeight="1">
      <c r="C108" t="s">
        <v>9</v>
      </c>
      <c r="D108" t="s">
        <v>25</v>
      </c>
      <c r="E108" t="s">
        <v>91</v>
      </c>
      <c r="F108" t="s">
        <v>143</v>
      </c>
      <c r="G108">
        <v>2611.92247641009</v>
      </c>
      <c r="H108" t="s">
        <v>87</v>
      </c>
      <c r="I108" t="s">
        <v>87</v>
      </c>
      <c r="J108">
        <v>12.798381946699999</v>
      </c>
      <c r="K108">
        <v>26.3803382983</v>
      </c>
      <c r="L108">
        <v>39.178720245000001</v>
      </c>
      <c r="M108" t="s">
        <v>144</v>
      </c>
      <c r="N108">
        <v>7647432.4206894599</v>
      </c>
      <c r="O108" t="s">
        <v>194</v>
      </c>
    </row>
    <row r="109" spans="3:15" ht="14.1" customHeight="1">
      <c r="C109" t="s">
        <v>6</v>
      </c>
      <c r="D109" t="s">
        <v>30</v>
      </c>
      <c r="E109" t="s">
        <v>88</v>
      </c>
      <c r="F109" t="s">
        <v>145</v>
      </c>
      <c r="G109">
        <v>248.85240930232499</v>
      </c>
      <c r="H109" t="s">
        <v>96</v>
      </c>
      <c r="I109" t="s">
        <v>96</v>
      </c>
      <c r="J109">
        <v>3.07960244023249</v>
      </c>
      <c r="K109">
        <v>8.6662044077675002</v>
      </c>
      <c r="L109">
        <v>11.745806848000001</v>
      </c>
      <c r="M109" t="s">
        <v>144</v>
      </c>
      <c r="N109">
        <v>133758.17000000001</v>
      </c>
      <c r="O109" t="s">
        <v>194</v>
      </c>
    </row>
    <row r="110" spans="3:15" ht="14.1" customHeight="1">
      <c r="C110" t="s">
        <v>6</v>
      </c>
      <c r="D110" t="s">
        <v>32</v>
      </c>
      <c r="E110" t="s">
        <v>86</v>
      </c>
      <c r="F110" t="s">
        <v>143</v>
      </c>
      <c r="G110">
        <v>824.991331037961</v>
      </c>
      <c r="H110" t="s">
        <v>87</v>
      </c>
      <c r="I110" t="s">
        <v>87</v>
      </c>
      <c r="J110">
        <v>11.3883147856127</v>
      </c>
      <c r="K110">
        <v>28.491515460276801</v>
      </c>
      <c r="L110">
        <v>39.879830245889501</v>
      </c>
      <c r="M110" t="s">
        <v>144</v>
      </c>
      <c r="N110">
        <v>5992767.9000000004</v>
      </c>
      <c r="O110" t="s">
        <v>194</v>
      </c>
    </row>
    <row r="111" spans="3:15" ht="14.1" customHeight="1">
      <c r="C111" t="s">
        <v>89</v>
      </c>
      <c r="D111" t="s">
        <v>26</v>
      </c>
      <c r="E111" t="s">
        <v>91</v>
      </c>
      <c r="F111" t="s">
        <v>143</v>
      </c>
      <c r="G111" t="s">
        <v>195</v>
      </c>
      <c r="H111" t="s">
        <v>85</v>
      </c>
      <c r="I111" t="s">
        <v>85</v>
      </c>
      <c r="J111">
        <v>10.73111753875</v>
      </c>
      <c r="K111">
        <v>57.6266286225</v>
      </c>
      <c r="L111">
        <v>68.357746161250006</v>
      </c>
      <c r="M111" t="s">
        <v>144</v>
      </c>
      <c r="N111">
        <v>64127.540071297801</v>
      </c>
      <c r="O111" t="s">
        <v>194</v>
      </c>
    </row>
    <row r="112" spans="3:15" ht="14.1" customHeight="1">
      <c r="C112" t="s">
        <v>7</v>
      </c>
      <c r="D112" t="s">
        <v>26</v>
      </c>
      <c r="E112" t="s">
        <v>97</v>
      </c>
      <c r="F112" t="s">
        <v>143</v>
      </c>
      <c r="G112" t="s">
        <v>195</v>
      </c>
      <c r="H112" t="s">
        <v>85</v>
      </c>
      <c r="I112" t="s">
        <v>85</v>
      </c>
      <c r="J112">
        <v>3.2610630818500002</v>
      </c>
      <c r="K112">
        <v>17.512069032300001</v>
      </c>
      <c r="L112">
        <v>20.773132114149998</v>
      </c>
      <c r="M112" t="s">
        <v>144</v>
      </c>
      <c r="N112">
        <v>102545.840181818</v>
      </c>
      <c r="O112" t="s">
        <v>194</v>
      </c>
    </row>
    <row r="113" spans="3:15" ht="14.1" customHeight="1">
      <c r="C113" t="s">
        <v>89</v>
      </c>
      <c r="D113" t="s">
        <v>29</v>
      </c>
      <c r="E113" t="s">
        <v>97</v>
      </c>
      <c r="F113" t="s">
        <v>143</v>
      </c>
      <c r="G113">
        <v>12720.3667558173</v>
      </c>
      <c r="H113" t="s">
        <v>87</v>
      </c>
      <c r="I113" t="s">
        <v>87</v>
      </c>
      <c r="J113">
        <v>144.08028132715501</v>
      </c>
      <c r="K113">
        <v>360.46295173889803</v>
      </c>
      <c r="L113">
        <v>504.54323306605397</v>
      </c>
      <c r="M113" t="s">
        <v>144</v>
      </c>
      <c r="N113">
        <v>5201730.3221323201</v>
      </c>
      <c r="O113" t="s">
        <v>194</v>
      </c>
    </row>
    <row r="114" spans="3:15" ht="14.1" customHeight="1">
      <c r="C114" t="s">
        <v>6</v>
      </c>
      <c r="D114" t="s">
        <v>28</v>
      </c>
      <c r="E114" t="s">
        <v>91</v>
      </c>
      <c r="F114" t="s">
        <v>145</v>
      </c>
      <c r="G114" t="s">
        <v>195</v>
      </c>
      <c r="H114" t="s">
        <v>85</v>
      </c>
      <c r="I114" t="s">
        <v>85</v>
      </c>
      <c r="J114">
        <v>0.159553324</v>
      </c>
      <c r="K114">
        <v>0.85680919200000005</v>
      </c>
      <c r="L114">
        <v>1.016362516</v>
      </c>
      <c r="M114" t="s">
        <v>144</v>
      </c>
      <c r="N114">
        <v>2821.72</v>
      </c>
      <c r="O114" t="s">
        <v>194</v>
      </c>
    </row>
    <row r="115" spans="3:15" ht="14.1" customHeight="1">
      <c r="C115" t="s">
        <v>6</v>
      </c>
      <c r="D115" t="s">
        <v>30</v>
      </c>
      <c r="E115" t="s">
        <v>91</v>
      </c>
      <c r="F115" t="s">
        <v>143</v>
      </c>
      <c r="G115" t="s">
        <v>195</v>
      </c>
      <c r="H115" t="s">
        <v>85</v>
      </c>
      <c r="I115" t="s">
        <v>85</v>
      </c>
      <c r="J115">
        <v>6.0145973394499999</v>
      </c>
      <c r="K115">
        <v>32.298683333100001</v>
      </c>
      <c r="L115">
        <v>38.31328067255</v>
      </c>
      <c r="M115" t="s">
        <v>144</v>
      </c>
      <c r="N115">
        <v>349040.97</v>
      </c>
      <c r="O115" t="s">
        <v>194</v>
      </c>
    </row>
    <row r="116" spans="3:15" ht="14.1" customHeight="1">
      <c r="C116" t="s">
        <v>6</v>
      </c>
      <c r="D116" t="s">
        <v>149</v>
      </c>
      <c r="E116"/>
      <c r="F116" t="s">
        <v>147</v>
      </c>
      <c r="G116" t="s">
        <v>195</v>
      </c>
      <c r="H116" t="s">
        <v>85</v>
      </c>
      <c r="I116" t="s">
        <v>85</v>
      </c>
      <c r="J116">
        <v>3.9911722844000002</v>
      </c>
      <c r="K116">
        <v>21.432791335200001</v>
      </c>
      <c r="L116">
        <v>25.423963619599999</v>
      </c>
      <c r="M116" t="s">
        <v>144</v>
      </c>
      <c r="N116">
        <v>7110591.3700000001</v>
      </c>
      <c r="O116" t="s">
        <v>194</v>
      </c>
    </row>
    <row r="117" spans="3:15" ht="14.1" customHeight="1">
      <c r="C117" t="s">
        <v>89</v>
      </c>
      <c r="D117" t="s">
        <v>30</v>
      </c>
      <c r="E117" t="s">
        <v>91</v>
      </c>
      <c r="F117" t="s">
        <v>145</v>
      </c>
      <c r="G117">
        <v>1079.45714559307</v>
      </c>
      <c r="H117" t="s">
        <v>96</v>
      </c>
      <c r="I117" t="s">
        <v>96</v>
      </c>
      <c r="J117">
        <v>3.7075581876952701</v>
      </c>
      <c r="K117">
        <v>10.433313303204701</v>
      </c>
      <c r="L117">
        <v>14.140871490899899</v>
      </c>
      <c r="M117" t="s">
        <v>144</v>
      </c>
      <c r="N117">
        <v>5998650.7655677004</v>
      </c>
      <c r="O117" t="s">
        <v>194</v>
      </c>
    </row>
    <row r="118" spans="3:15" ht="14.1" customHeight="1">
      <c r="C118" t="s">
        <v>9</v>
      </c>
      <c r="D118" t="s">
        <v>25</v>
      </c>
      <c r="E118" t="s">
        <v>84</v>
      </c>
      <c r="F118" t="s">
        <v>143</v>
      </c>
      <c r="G118">
        <v>38112.039409525598</v>
      </c>
      <c r="H118" t="s">
        <v>87</v>
      </c>
      <c r="I118" t="s">
        <v>87</v>
      </c>
      <c r="J118">
        <v>186.74858845719999</v>
      </c>
      <c r="K118">
        <v>384.93076396279997</v>
      </c>
      <c r="L118">
        <v>571.67935241999999</v>
      </c>
      <c r="M118" t="s">
        <v>144</v>
      </c>
      <c r="N118">
        <v>101466439.803647</v>
      </c>
      <c r="O118" t="s">
        <v>194</v>
      </c>
    </row>
    <row r="119" spans="3:15" ht="14.1" customHeight="1">
      <c r="C119" t="s">
        <v>9</v>
      </c>
      <c r="D119" t="s">
        <v>26</v>
      </c>
      <c r="E119" t="s">
        <v>86</v>
      </c>
      <c r="F119" t="s">
        <v>143</v>
      </c>
      <c r="G119" t="s">
        <v>195</v>
      </c>
      <c r="H119" t="s">
        <v>85</v>
      </c>
      <c r="I119" t="s">
        <v>85</v>
      </c>
      <c r="J119">
        <v>1.9507139519000001</v>
      </c>
      <c r="K119">
        <v>10.475429800200001</v>
      </c>
      <c r="L119">
        <v>12.4261437521</v>
      </c>
      <c r="M119" t="s">
        <v>144</v>
      </c>
      <c r="N119">
        <v>861350.33968356298</v>
      </c>
      <c r="O119" t="s">
        <v>194</v>
      </c>
    </row>
    <row r="120" spans="3:15" ht="14.1" customHeight="1">
      <c r="C120" t="s">
        <v>9</v>
      </c>
      <c r="D120" t="s">
        <v>28</v>
      </c>
      <c r="E120" t="s">
        <v>97</v>
      </c>
      <c r="F120" t="s">
        <v>145</v>
      </c>
      <c r="G120">
        <v>3203.3676672286401</v>
      </c>
      <c r="H120" t="s">
        <v>96</v>
      </c>
      <c r="I120" t="s">
        <v>96</v>
      </c>
      <c r="J120">
        <v>42.749958895980697</v>
      </c>
      <c r="K120">
        <v>120.301204264619</v>
      </c>
      <c r="L120">
        <v>163.0511631606</v>
      </c>
      <c r="M120" t="s">
        <v>144</v>
      </c>
      <c r="N120">
        <v>5584053.4800000004</v>
      </c>
      <c r="O120" t="s">
        <v>194</v>
      </c>
    </row>
    <row r="121" spans="3:15" ht="14.1" customHeight="1">
      <c r="C121" t="s">
        <v>7</v>
      </c>
      <c r="D121" t="s">
        <v>29</v>
      </c>
      <c r="E121" t="s">
        <v>97</v>
      </c>
      <c r="F121" t="s">
        <v>143</v>
      </c>
      <c r="G121" t="s">
        <v>195</v>
      </c>
      <c r="H121" t="s">
        <v>85</v>
      </c>
      <c r="I121" t="s">
        <v>85</v>
      </c>
      <c r="J121">
        <v>0.72301309464999997</v>
      </c>
      <c r="K121">
        <v>3.8826158547</v>
      </c>
      <c r="L121">
        <v>4.6056289493499998</v>
      </c>
      <c r="M121" t="s">
        <v>144</v>
      </c>
      <c r="N121">
        <v>76272.854999999996</v>
      </c>
      <c r="O121" t="s">
        <v>194</v>
      </c>
    </row>
    <row r="122" spans="3:15" ht="14.1" customHeight="1">
      <c r="C122" t="s">
        <v>6</v>
      </c>
      <c r="D122" t="s">
        <v>149</v>
      </c>
      <c r="E122" t="s">
        <v>86</v>
      </c>
      <c r="F122" t="s">
        <v>143</v>
      </c>
      <c r="G122" t="s">
        <v>195</v>
      </c>
      <c r="H122" t="s">
        <v>85</v>
      </c>
      <c r="I122" t="s">
        <v>85</v>
      </c>
      <c r="J122">
        <v>1.8853127999999999</v>
      </c>
      <c r="K122">
        <v>10.124222400000001</v>
      </c>
      <c r="L122">
        <v>12.0095352</v>
      </c>
      <c r="M122" t="s">
        <v>144</v>
      </c>
      <c r="N122">
        <v>11037686.289999999</v>
      </c>
      <c r="O122" t="s">
        <v>194</v>
      </c>
    </row>
    <row r="123" spans="3:15" ht="14.1" customHeight="1">
      <c r="C123" t="s">
        <v>6</v>
      </c>
      <c r="D123" t="s">
        <v>29</v>
      </c>
      <c r="E123" t="s">
        <v>95</v>
      </c>
      <c r="F123" t="s">
        <v>143</v>
      </c>
      <c r="G123">
        <v>541.52521033461301</v>
      </c>
      <c r="H123" t="s">
        <v>87</v>
      </c>
      <c r="I123" t="s">
        <v>87</v>
      </c>
      <c r="J123">
        <v>6.13368975229639</v>
      </c>
      <c r="K123">
        <v>15.345388645813699</v>
      </c>
      <c r="L123">
        <v>21.479078398110101</v>
      </c>
      <c r="M123" t="s">
        <v>144</v>
      </c>
      <c r="N123">
        <v>597578.97</v>
      </c>
      <c r="O123" t="s">
        <v>194</v>
      </c>
    </row>
    <row r="124" spans="3:15" ht="14.1" customHeight="1">
      <c r="C124" t="s">
        <v>89</v>
      </c>
      <c r="D124" t="s">
        <v>32</v>
      </c>
      <c r="E124" t="s">
        <v>97</v>
      </c>
      <c r="F124" t="s">
        <v>143</v>
      </c>
      <c r="G124">
        <v>422.100988825782</v>
      </c>
      <c r="H124" t="s">
        <v>87</v>
      </c>
      <c r="I124" t="s">
        <v>87</v>
      </c>
      <c r="J124">
        <v>5.8267581631545502</v>
      </c>
      <c r="K124">
        <v>14.577501009942401</v>
      </c>
      <c r="L124">
        <v>20.404259173097</v>
      </c>
      <c r="M124" t="s">
        <v>144</v>
      </c>
      <c r="N124">
        <v>1288599.43</v>
      </c>
      <c r="O124" t="s">
        <v>194</v>
      </c>
    </row>
    <row r="125" spans="3:15" ht="14.1" customHeight="1">
      <c r="C125" t="s">
        <v>7</v>
      </c>
      <c r="D125" t="s">
        <v>70</v>
      </c>
      <c r="E125" t="s">
        <v>86</v>
      </c>
      <c r="F125" t="s">
        <v>143</v>
      </c>
      <c r="G125" t="s">
        <v>195</v>
      </c>
      <c r="H125" t="s">
        <v>92</v>
      </c>
      <c r="I125" t="s">
        <v>92</v>
      </c>
      <c r="J125" t="s">
        <v>195</v>
      </c>
      <c r="K125" t="s">
        <v>195</v>
      </c>
      <c r="L125" t="s">
        <v>195</v>
      </c>
      <c r="M125" t="s">
        <v>144</v>
      </c>
      <c r="N125">
        <v>433113.62677238899</v>
      </c>
      <c r="O125" t="s">
        <v>194</v>
      </c>
    </row>
    <row r="126" spans="3:15" ht="14.1" customHeight="1">
      <c r="C126" t="s">
        <v>7</v>
      </c>
      <c r="D126" t="s">
        <v>70</v>
      </c>
      <c r="E126" t="s">
        <v>84</v>
      </c>
      <c r="F126" t="s">
        <v>145</v>
      </c>
      <c r="G126" t="s">
        <v>195</v>
      </c>
      <c r="H126" t="s">
        <v>92</v>
      </c>
      <c r="I126" t="s">
        <v>92</v>
      </c>
      <c r="J126" t="s">
        <v>195</v>
      </c>
      <c r="K126" t="s">
        <v>195</v>
      </c>
      <c r="L126" t="s">
        <v>195</v>
      </c>
      <c r="M126" t="s">
        <v>144</v>
      </c>
      <c r="N126">
        <v>6054.2008979273896</v>
      </c>
      <c r="O126" t="s">
        <v>194</v>
      </c>
    </row>
    <row r="127" spans="3:15" ht="14.1" customHeight="1">
      <c r="C127" t="s">
        <v>7</v>
      </c>
      <c r="D127" t="s">
        <v>195</v>
      </c>
      <c r="E127" t="s">
        <v>195</v>
      </c>
      <c r="F127" t="s">
        <v>195</v>
      </c>
      <c r="G127" t="s">
        <v>195</v>
      </c>
      <c r="H127" t="s">
        <v>195</v>
      </c>
      <c r="I127" t="s">
        <v>195</v>
      </c>
      <c r="J127" t="s">
        <v>195</v>
      </c>
      <c r="K127" t="s">
        <v>195</v>
      </c>
      <c r="L127" t="s">
        <v>195</v>
      </c>
      <c r="M127" t="s">
        <v>146</v>
      </c>
      <c r="N127">
        <v>36314206.850000001</v>
      </c>
      <c r="O127" t="s">
        <v>194</v>
      </c>
    </row>
    <row r="128" spans="3:15" ht="14.1" customHeight="1">
      <c r="C128" t="s">
        <v>6</v>
      </c>
      <c r="D128" t="s">
        <v>28</v>
      </c>
      <c r="E128" t="s">
        <v>91</v>
      </c>
      <c r="F128" t="s">
        <v>145</v>
      </c>
      <c r="G128">
        <v>3335.6540292762302</v>
      </c>
      <c r="H128" t="s">
        <v>96</v>
      </c>
      <c r="I128" t="s">
        <v>96</v>
      </c>
      <c r="J128">
        <v>11.1069823218727</v>
      </c>
      <c r="K128">
        <v>31.2557809077272</v>
      </c>
      <c r="L128">
        <v>42.362763229599999</v>
      </c>
      <c r="M128" t="s">
        <v>144</v>
      </c>
      <c r="N128">
        <v>8307006.7310578004</v>
      </c>
      <c r="O128" t="s">
        <v>194</v>
      </c>
    </row>
    <row r="129" spans="3:15" ht="14.1" customHeight="1">
      <c r="C129" t="s">
        <v>6</v>
      </c>
      <c r="D129" t="s">
        <v>28</v>
      </c>
      <c r="E129" t="s">
        <v>90</v>
      </c>
      <c r="F129" t="s">
        <v>143</v>
      </c>
      <c r="G129">
        <v>27267.018835922299</v>
      </c>
      <c r="H129" t="s">
        <v>87</v>
      </c>
      <c r="I129" t="s">
        <v>87</v>
      </c>
      <c r="J129">
        <v>389.19946111775999</v>
      </c>
      <c r="K129">
        <v>973.70705607620596</v>
      </c>
      <c r="L129">
        <v>1362.9065171939601</v>
      </c>
      <c r="M129" t="s">
        <v>144</v>
      </c>
      <c r="N129">
        <v>80441942.0106107</v>
      </c>
      <c r="O129" t="s">
        <v>194</v>
      </c>
    </row>
    <row r="130" spans="3:15" ht="14.1" customHeight="1">
      <c r="C130" t="s">
        <v>9</v>
      </c>
      <c r="D130" t="s">
        <v>32</v>
      </c>
      <c r="E130" t="s">
        <v>88</v>
      </c>
      <c r="F130" t="s">
        <v>143</v>
      </c>
      <c r="G130">
        <v>1150.6871520458201</v>
      </c>
      <c r="H130" t="s">
        <v>87</v>
      </c>
      <c r="I130" t="s">
        <v>87</v>
      </c>
      <c r="J130">
        <v>15.884280992143101</v>
      </c>
      <c r="K130">
        <v>39.739614331241697</v>
      </c>
      <c r="L130">
        <v>55.623895323384801</v>
      </c>
      <c r="M130" t="s">
        <v>144</v>
      </c>
      <c r="N130">
        <v>5758032.0199999996</v>
      </c>
      <c r="O130" t="s">
        <v>194</v>
      </c>
    </row>
    <row r="131" spans="3:15" ht="14.1" customHeight="1">
      <c r="C131" t="s">
        <v>89</v>
      </c>
      <c r="D131" t="s">
        <v>29</v>
      </c>
      <c r="E131" t="s">
        <v>86</v>
      </c>
      <c r="F131" t="s">
        <v>143</v>
      </c>
      <c r="G131">
        <v>128244.213703624</v>
      </c>
      <c r="H131" t="s">
        <v>87</v>
      </c>
      <c r="I131" t="s">
        <v>87</v>
      </c>
      <c r="J131">
        <v>1452.5877659754001</v>
      </c>
      <c r="K131">
        <v>3634.11334958727</v>
      </c>
      <c r="L131">
        <v>5086.7011155626797</v>
      </c>
      <c r="M131" t="s">
        <v>144</v>
      </c>
      <c r="N131">
        <v>43650659.970839903</v>
      </c>
      <c r="O131" t="s">
        <v>194</v>
      </c>
    </row>
    <row r="132" spans="3:15" ht="14.1" customHeight="1">
      <c r="C132" t="s">
        <v>89</v>
      </c>
      <c r="D132" t="s">
        <v>28</v>
      </c>
      <c r="E132" t="s">
        <v>84</v>
      </c>
      <c r="F132" t="s">
        <v>143</v>
      </c>
      <c r="G132">
        <v>500391.05251697003</v>
      </c>
      <c r="H132" t="s">
        <v>87</v>
      </c>
      <c r="I132" t="s">
        <v>87</v>
      </c>
      <c r="J132">
        <v>7142.3760668709501</v>
      </c>
      <c r="K132">
        <v>17868.940397524799</v>
      </c>
      <c r="L132">
        <v>25011.316464395801</v>
      </c>
      <c r="M132" t="s">
        <v>144</v>
      </c>
      <c r="N132">
        <v>38457077.932048701</v>
      </c>
      <c r="O132" t="s">
        <v>194</v>
      </c>
    </row>
    <row r="133" spans="3:15" ht="14.1" customHeight="1">
      <c r="C133" t="s">
        <v>89</v>
      </c>
      <c r="D133" t="s">
        <v>29</v>
      </c>
      <c r="E133" t="s">
        <v>88</v>
      </c>
      <c r="F133" t="s">
        <v>145</v>
      </c>
      <c r="G133">
        <v>15.2579906104987</v>
      </c>
      <c r="H133" t="s">
        <v>96</v>
      </c>
      <c r="I133" t="s">
        <v>96</v>
      </c>
      <c r="J133">
        <v>0.19281873052618101</v>
      </c>
      <c r="K133">
        <v>0.54260462667381804</v>
      </c>
      <c r="L133">
        <v>0.73542335719999996</v>
      </c>
      <c r="M133" t="s">
        <v>144</v>
      </c>
      <c r="N133">
        <v>4770.69248198882</v>
      </c>
      <c r="O133" t="s">
        <v>194</v>
      </c>
    </row>
    <row r="134" spans="3:15" ht="14.1" customHeight="1">
      <c r="C134" t="s">
        <v>6</v>
      </c>
      <c r="D134" t="s">
        <v>30</v>
      </c>
      <c r="E134" t="s">
        <v>86</v>
      </c>
      <c r="F134" t="s">
        <v>145</v>
      </c>
      <c r="G134">
        <v>1993.1510107442</v>
      </c>
      <c r="H134" t="s">
        <v>96</v>
      </c>
      <c r="I134" t="s">
        <v>96</v>
      </c>
      <c r="J134">
        <v>13.6915601893439</v>
      </c>
      <c r="K134">
        <v>38.528953514255903</v>
      </c>
      <c r="L134">
        <v>52.220513703599899</v>
      </c>
      <c r="M134" t="s">
        <v>144</v>
      </c>
      <c r="N134">
        <v>2920666.2391634402</v>
      </c>
      <c r="O134" t="s">
        <v>194</v>
      </c>
    </row>
    <row r="135" spans="3:15" ht="14.1" customHeight="1">
      <c r="C135" t="s">
        <v>89</v>
      </c>
      <c r="D135" t="s">
        <v>35</v>
      </c>
      <c r="E135" t="s">
        <v>84</v>
      </c>
      <c r="F135" t="s">
        <v>143</v>
      </c>
      <c r="G135">
        <v>0.95965445829338403</v>
      </c>
      <c r="H135" t="s">
        <v>87</v>
      </c>
      <c r="I135" t="s">
        <v>87</v>
      </c>
      <c r="J135">
        <v>1.0410038695799999E-2</v>
      </c>
      <c r="K135">
        <v>5.5902436565799997E-2</v>
      </c>
      <c r="L135">
        <v>6.6312475261600001E-2</v>
      </c>
      <c r="M135" t="s">
        <v>144</v>
      </c>
      <c r="N135">
        <v>16410.091236816799</v>
      </c>
      <c r="O135" t="s">
        <v>194</v>
      </c>
    </row>
    <row r="136" spans="3:15" ht="14.1" customHeight="1">
      <c r="C136" t="s">
        <v>6</v>
      </c>
      <c r="D136" t="s">
        <v>71</v>
      </c>
      <c r="E136" t="s">
        <v>91</v>
      </c>
      <c r="F136" t="s">
        <v>143</v>
      </c>
      <c r="G136" t="s">
        <v>195</v>
      </c>
      <c r="H136" t="s">
        <v>92</v>
      </c>
      <c r="I136" t="s">
        <v>92</v>
      </c>
      <c r="J136" t="s">
        <v>195</v>
      </c>
      <c r="K136" t="s">
        <v>195</v>
      </c>
      <c r="L136" t="s">
        <v>195</v>
      </c>
      <c r="M136" t="s">
        <v>144</v>
      </c>
      <c r="N136">
        <v>6276.2168590806295</v>
      </c>
      <c r="O136" t="s">
        <v>194</v>
      </c>
    </row>
    <row r="137" spans="3:15" ht="14.1" customHeight="1">
      <c r="C137" t="s">
        <v>7</v>
      </c>
      <c r="D137" t="s">
        <v>30</v>
      </c>
      <c r="E137" t="s">
        <v>86</v>
      </c>
      <c r="F137" t="s">
        <v>143</v>
      </c>
      <c r="G137">
        <v>520.88519228155099</v>
      </c>
      <c r="H137" t="s">
        <v>87</v>
      </c>
      <c r="I137" t="s">
        <v>87</v>
      </c>
      <c r="J137">
        <v>6.3651974721453</v>
      </c>
      <c r="K137">
        <v>15.9245793253321</v>
      </c>
      <c r="L137">
        <v>22.289776797477501</v>
      </c>
      <c r="M137" t="s">
        <v>144</v>
      </c>
      <c r="N137">
        <v>546648.63474027102</v>
      </c>
      <c r="O137" t="s">
        <v>194</v>
      </c>
    </row>
    <row r="138" spans="3:15" ht="14.1" customHeight="1">
      <c r="C138" t="s">
        <v>89</v>
      </c>
      <c r="D138" t="s">
        <v>28</v>
      </c>
      <c r="E138" t="s">
        <v>86</v>
      </c>
      <c r="F138" t="s">
        <v>143</v>
      </c>
      <c r="G138" t="s">
        <v>195</v>
      </c>
      <c r="H138" t="s">
        <v>85</v>
      </c>
      <c r="I138" t="s">
        <v>85</v>
      </c>
      <c r="J138">
        <v>1117.58113749415</v>
      </c>
      <c r="K138">
        <v>6001.4656379756998</v>
      </c>
      <c r="L138">
        <v>7119.0467754698502</v>
      </c>
      <c r="M138" t="s">
        <v>144</v>
      </c>
      <c r="N138">
        <v>49466925.906737201</v>
      </c>
      <c r="O138" t="s">
        <v>194</v>
      </c>
    </row>
    <row r="139" spans="3:15" ht="14.1" customHeight="1">
      <c r="C139" t="s">
        <v>7</v>
      </c>
      <c r="D139" t="s">
        <v>149</v>
      </c>
      <c r="E139" t="s">
        <v>195</v>
      </c>
      <c r="F139" t="s">
        <v>147</v>
      </c>
      <c r="G139" t="s">
        <v>195</v>
      </c>
      <c r="H139" t="s">
        <v>85</v>
      </c>
      <c r="I139" t="s">
        <v>85</v>
      </c>
      <c r="J139">
        <v>6.4327571000000004E-3</v>
      </c>
      <c r="K139">
        <v>3.4544221799999997E-2</v>
      </c>
      <c r="L139">
        <v>4.0976978900000002E-2</v>
      </c>
      <c r="M139" t="s">
        <v>144</v>
      </c>
      <c r="N139">
        <v>190.76717413972801</v>
      </c>
      <c r="O139" t="s">
        <v>194</v>
      </c>
    </row>
    <row r="140" spans="3:15" ht="14.1" customHeight="1">
      <c r="C140" t="s">
        <v>89</v>
      </c>
      <c r="D140" t="s">
        <v>25</v>
      </c>
      <c r="E140" t="s">
        <v>86</v>
      </c>
      <c r="F140" t="s">
        <v>143</v>
      </c>
      <c r="G140" t="s">
        <v>195</v>
      </c>
      <c r="H140" t="s">
        <v>85</v>
      </c>
      <c r="I140" t="s">
        <v>85</v>
      </c>
      <c r="J140">
        <v>36.249125491199997</v>
      </c>
      <c r="K140">
        <v>74.917302835200005</v>
      </c>
      <c r="L140">
        <v>111.16642832639999</v>
      </c>
      <c r="M140" t="s">
        <v>144</v>
      </c>
      <c r="N140">
        <v>17013509.0734565</v>
      </c>
      <c r="O140" t="s">
        <v>194</v>
      </c>
    </row>
    <row r="141" spans="3:15" ht="14.1" customHeight="1">
      <c r="C141" t="s">
        <v>7</v>
      </c>
      <c r="D141" t="s">
        <v>28</v>
      </c>
      <c r="E141" t="s">
        <v>86</v>
      </c>
      <c r="F141" t="s">
        <v>143</v>
      </c>
      <c r="G141" t="s">
        <v>195</v>
      </c>
      <c r="H141" t="s">
        <v>85</v>
      </c>
      <c r="I141" t="s">
        <v>85</v>
      </c>
      <c r="J141">
        <v>498.60687382204998</v>
      </c>
      <c r="K141">
        <v>2677.5434191838999</v>
      </c>
      <c r="L141">
        <v>3176.1502930059501</v>
      </c>
      <c r="M141" t="s">
        <v>144</v>
      </c>
      <c r="N141">
        <v>12603342.940680601</v>
      </c>
      <c r="O141" t="s">
        <v>194</v>
      </c>
    </row>
    <row r="142" spans="3:15" ht="14.1" customHeight="1">
      <c r="C142" t="s">
        <v>7</v>
      </c>
      <c r="D142" t="s">
        <v>30</v>
      </c>
      <c r="E142" t="s">
        <v>84</v>
      </c>
      <c r="F142" t="s">
        <v>143</v>
      </c>
      <c r="G142" t="s">
        <v>195</v>
      </c>
      <c r="H142" t="s">
        <v>85</v>
      </c>
      <c r="I142" t="s">
        <v>85</v>
      </c>
      <c r="J142">
        <v>1.4207315759000001</v>
      </c>
      <c r="K142">
        <v>7.6293983921999997</v>
      </c>
      <c r="L142">
        <v>9.0501299681000003</v>
      </c>
      <c r="M142" t="s">
        <v>144</v>
      </c>
      <c r="N142">
        <v>26566.53</v>
      </c>
      <c r="O142" t="s">
        <v>194</v>
      </c>
    </row>
    <row r="143" spans="3:15" ht="14.1" customHeight="1">
      <c r="C143" t="s">
        <v>89</v>
      </c>
      <c r="D143" t="s">
        <v>25</v>
      </c>
      <c r="E143" t="s">
        <v>93</v>
      </c>
      <c r="F143" t="s">
        <v>143</v>
      </c>
      <c r="G143" t="s">
        <v>195</v>
      </c>
      <c r="H143" t="s">
        <v>85</v>
      </c>
      <c r="I143" t="s">
        <v>85</v>
      </c>
      <c r="J143">
        <v>1.0240007099999999</v>
      </c>
      <c r="K143">
        <v>2.1163371600000001</v>
      </c>
      <c r="L143">
        <v>3.1403378700000002</v>
      </c>
      <c r="M143" t="s">
        <v>144</v>
      </c>
      <c r="N143">
        <v>668711.99841290701</v>
      </c>
      <c r="O143" t="s">
        <v>194</v>
      </c>
    </row>
    <row r="144" spans="3:15" ht="14.1" customHeight="1">
      <c r="C144" t="s">
        <v>7</v>
      </c>
      <c r="D144" t="s">
        <v>29</v>
      </c>
      <c r="E144" t="s">
        <v>88</v>
      </c>
      <c r="F144" t="s">
        <v>143</v>
      </c>
      <c r="G144">
        <v>163.059589971994</v>
      </c>
      <c r="H144" t="s">
        <v>87</v>
      </c>
      <c r="I144" t="s">
        <v>87</v>
      </c>
      <c r="J144">
        <v>1.84693265636071</v>
      </c>
      <c r="K144">
        <v>4.6206933443103102</v>
      </c>
      <c r="L144">
        <v>6.4676260006710198</v>
      </c>
      <c r="M144" t="s">
        <v>144</v>
      </c>
      <c r="N144">
        <v>43533.31</v>
      </c>
      <c r="O144" t="s">
        <v>194</v>
      </c>
    </row>
    <row r="145" spans="3:15" ht="14.1" customHeight="1">
      <c r="C145" t="s">
        <v>6</v>
      </c>
      <c r="D145" t="s">
        <v>30</v>
      </c>
      <c r="E145" t="s">
        <v>90</v>
      </c>
      <c r="F145" t="s">
        <v>145</v>
      </c>
      <c r="G145">
        <v>395.59400110012302</v>
      </c>
      <c r="H145" t="s">
        <v>96</v>
      </c>
      <c r="I145" t="s">
        <v>96</v>
      </c>
      <c r="J145">
        <v>1.9084289310953</v>
      </c>
      <c r="K145">
        <v>5.3704448985046698</v>
      </c>
      <c r="L145">
        <v>7.2788738295999798</v>
      </c>
      <c r="M145" t="s">
        <v>144</v>
      </c>
      <c r="N145">
        <v>976259.24</v>
      </c>
      <c r="O145" t="s">
        <v>194</v>
      </c>
    </row>
    <row r="146" spans="3:15" ht="14.1" customHeight="1">
      <c r="C146" t="s">
        <v>89</v>
      </c>
      <c r="D146" t="s">
        <v>32</v>
      </c>
      <c r="E146" t="s">
        <v>84</v>
      </c>
      <c r="F146" t="s">
        <v>143</v>
      </c>
      <c r="G146">
        <v>97.831198013698597</v>
      </c>
      <c r="H146" t="s">
        <v>87</v>
      </c>
      <c r="I146" t="s">
        <v>87</v>
      </c>
      <c r="J146">
        <v>1.3504757528125899</v>
      </c>
      <c r="K146">
        <v>3.3786474570055498</v>
      </c>
      <c r="L146">
        <v>4.7291232098181499</v>
      </c>
      <c r="M146" t="s">
        <v>144</v>
      </c>
      <c r="N146">
        <v>190022.46</v>
      </c>
      <c r="O146" t="s">
        <v>194</v>
      </c>
    </row>
    <row r="147" spans="3:15" ht="14.1" customHeight="1">
      <c r="C147" t="s">
        <v>6</v>
      </c>
      <c r="D147" t="s">
        <v>29</v>
      </c>
      <c r="E147" t="s">
        <v>86</v>
      </c>
      <c r="F147" t="s">
        <v>143</v>
      </c>
      <c r="G147">
        <v>49502.5771470404</v>
      </c>
      <c r="H147" t="s">
        <v>87</v>
      </c>
      <c r="I147" t="s">
        <v>87</v>
      </c>
      <c r="J147">
        <v>560.70217768849102</v>
      </c>
      <c r="K147">
        <v>1402.7760090022</v>
      </c>
      <c r="L147">
        <v>1963.4781866906901</v>
      </c>
      <c r="M147" t="s">
        <v>144</v>
      </c>
      <c r="N147">
        <v>21938820.7909775</v>
      </c>
      <c r="O147" t="s">
        <v>194</v>
      </c>
    </row>
    <row r="148" spans="3:15" ht="14.1" customHeight="1">
      <c r="C148" t="s">
        <v>89</v>
      </c>
      <c r="D148" t="s">
        <v>31</v>
      </c>
      <c r="E148" t="s">
        <v>88</v>
      </c>
      <c r="F148" t="s">
        <v>143</v>
      </c>
      <c r="G148" t="s">
        <v>195</v>
      </c>
      <c r="H148" t="s">
        <v>85</v>
      </c>
      <c r="I148" t="s">
        <v>85</v>
      </c>
      <c r="J148">
        <v>5.5432036772000002</v>
      </c>
      <c r="K148">
        <v>29.767276197600001</v>
      </c>
      <c r="L148">
        <v>35.310479874800002</v>
      </c>
      <c r="M148" t="s">
        <v>144</v>
      </c>
      <c r="N148">
        <v>259583.4</v>
      </c>
      <c r="O148" t="s">
        <v>194</v>
      </c>
    </row>
    <row r="149" spans="3:15" ht="14.1" customHeight="1">
      <c r="C149" t="s">
        <v>9</v>
      </c>
      <c r="D149" t="s">
        <v>25</v>
      </c>
      <c r="E149" t="s">
        <v>97</v>
      </c>
      <c r="F149" t="s">
        <v>143</v>
      </c>
      <c r="G149">
        <v>10605.983410151501</v>
      </c>
      <c r="H149" t="s">
        <v>87</v>
      </c>
      <c r="I149" t="s">
        <v>87</v>
      </c>
      <c r="J149">
        <v>51.969169675499998</v>
      </c>
      <c r="K149">
        <v>107.12012524950001</v>
      </c>
      <c r="L149">
        <v>159.08929492499999</v>
      </c>
      <c r="M149" t="s">
        <v>144</v>
      </c>
      <c r="N149">
        <v>34525818.183080599</v>
      </c>
      <c r="O149" t="s">
        <v>194</v>
      </c>
    </row>
    <row r="150" spans="3:15" ht="14.1" customHeight="1">
      <c r="C150" t="s">
        <v>6</v>
      </c>
      <c r="D150" t="s">
        <v>25</v>
      </c>
      <c r="E150" t="s">
        <v>93</v>
      </c>
      <c r="F150" t="s">
        <v>143</v>
      </c>
      <c r="G150">
        <v>340.24979782000901</v>
      </c>
      <c r="H150" t="s">
        <v>87</v>
      </c>
      <c r="I150" t="s">
        <v>87</v>
      </c>
      <c r="J150">
        <v>1.6672178705</v>
      </c>
      <c r="K150">
        <v>3.4365103045000001</v>
      </c>
      <c r="L150">
        <v>5.1037281749999996</v>
      </c>
      <c r="M150" t="s">
        <v>144</v>
      </c>
      <c r="N150">
        <v>1315979.41886426</v>
      </c>
      <c r="O150" t="s">
        <v>194</v>
      </c>
    </row>
    <row r="151" spans="3:15" ht="14.1" customHeight="1">
      <c r="C151" t="s">
        <v>7</v>
      </c>
      <c r="D151" t="s">
        <v>28</v>
      </c>
      <c r="E151" t="s">
        <v>90</v>
      </c>
      <c r="F151" t="s">
        <v>143</v>
      </c>
      <c r="G151">
        <v>3239.8775334635502</v>
      </c>
      <c r="H151" t="s">
        <v>87</v>
      </c>
      <c r="I151" t="s">
        <v>87</v>
      </c>
      <c r="J151">
        <v>46.244889492156901</v>
      </c>
      <c r="K151">
        <v>115.69639658969901</v>
      </c>
      <c r="L151">
        <v>161.94128608185599</v>
      </c>
      <c r="M151" t="s">
        <v>144</v>
      </c>
      <c r="N151">
        <v>657691.55747712299</v>
      </c>
      <c r="O151" t="s">
        <v>194</v>
      </c>
    </row>
    <row r="152" spans="3:15" ht="14.1" customHeight="1">
      <c r="C152" t="s">
        <v>89</v>
      </c>
      <c r="D152" t="s">
        <v>31</v>
      </c>
      <c r="E152" t="s">
        <v>95</v>
      </c>
      <c r="F152" t="s">
        <v>143</v>
      </c>
      <c r="G152" t="s">
        <v>195</v>
      </c>
      <c r="H152" t="s">
        <v>85</v>
      </c>
      <c r="I152" t="s">
        <v>85</v>
      </c>
      <c r="J152">
        <v>0.82842477375000001</v>
      </c>
      <c r="K152">
        <v>4.4486817524999998</v>
      </c>
      <c r="L152">
        <v>5.2771065262499999</v>
      </c>
      <c r="M152" t="s">
        <v>144</v>
      </c>
      <c r="N152">
        <v>425208.74</v>
      </c>
      <c r="O152" t="s">
        <v>194</v>
      </c>
    </row>
    <row r="153" spans="3:15" ht="14.1" customHeight="1">
      <c r="C153" t="s">
        <v>89</v>
      </c>
      <c r="D153" t="s">
        <v>31</v>
      </c>
      <c r="E153" t="s">
        <v>84</v>
      </c>
      <c r="F153" t="s">
        <v>143</v>
      </c>
      <c r="G153">
        <v>13723.469532135899</v>
      </c>
      <c r="H153" t="s">
        <v>87</v>
      </c>
      <c r="I153" t="s">
        <v>87</v>
      </c>
      <c r="J153">
        <v>148.86789329775601</v>
      </c>
      <c r="K153">
        <v>799.42814863115598</v>
      </c>
      <c r="L153">
        <v>948.29604192891202</v>
      </c>
      <c r="M153" t="s">
        <v>144</v>
      </c>
      <c r="N153">
        <v>4573202.8164525097</v>
      </c>
      <c r="O153" t="s">
        <v>194</v>
      </c>
    </row>
    <row r="154" spans="3:15" ht="14.1" customHeight="1">
      <c r="C154" t="s">
        <v>89</v>
      </c>
      <c r="D154" t="s">
        <v>29</v>
      </c>
      <c r="E154" t="s">
        <v>90</v>
      </c>
      <c r="F154" t="s">
        <v>143</v>
      </c>
      <c r="G154">
        <v>7587.10392106786</v>
      </c>
      <c r="H154" t="s">
        <v>87</v>
      </c>
      <c r="I154" t="s">
        <v>87</v>
      </c>
      <c r="J154">
        <v>85.937081198957102</v>
      </c>
      <c r="K154">
        <v>214.99912179143499</v>
      </c>
      <c r="L154">
        <v>300.93620299039202</v>
      </c>
      <c r="M154" t="s">
        <v>144</v>
      </c>
      <c r="N154">
        <v>3922188.8855266301</v>
      </c>
      <c r="O154" t="s">
        <v>194</v>
      </c>
    </row>
    <row r="155" spans="3:15" ht="14.1" customHeight="1">
      <c r="C155" t="s">
        <v>89</v>
      </c>
      <c r="D155" t="s">
        <v>35</v>
      </c>
      <c r="E155" t="s">
        <v>88</v>
      </c>
      <c r="F155" t="s">
        <v>145</v>
      </c>
      <c r="G155">
        <v>40.305487248322102</v>
      </c>
      <c r="H155" t="s">
        <v>96</v>
      </c>
      <c r="I155" t="s">
        <v>96</v>
      </c>
      <c r="J155">
        <v>0.50618734330815396</v>
      </c>
      <c r="K155">
        <v>1.4244445738918401</v>
      </c>
      <c r="L155">
        <v>1.9306319171999999</v>
      </c>
      <c r="M155" t="s">
        <v>144</v>
      </c>
      <c r="N155">
        <v>83681.868763183098</v>
      </c>
      <c r="O155" t="s">
        <v>194</v>
      </c>
    </row>
    <row r="156" spans="3:15" ht="14.1" customHeight="1">
      <c r="C156" t="s">
        <v>7</v>
      </c>
      <c r="D156" t="s">
        <v>25</v>
      </c>
      <c r="E156" t="s">
        <v>90</v>
      </c>
      <c r="F156" t="s">
        <v>145</v>
      </c>
      <c r="G156">
        <v>493869.551106119</v>
      </c>
      <c r="H156" t="s">
        <v>96</v>
      </c>
      <c r="I156" t="s">
        <v>96</v>
      </c>
      <c r="J156">
        <v>992.71806756501803</v>
      </c>
      <c r="K156">
        <v>1772.94859746058</v>
      </c>
      <c r="L156">
        <v>2765.6666650256002</v>
      </c>
      <c r="M156" t="s">
        <v>144</v>
      </c>
      <c r="N156">
        <v>860915097.95305502</v>
      </c>
      <c r="O156" t="s">
        <v>194</v>
      </c>
    </row>
    <row r="157" spans="3:15" ht="14.1" customHeight="1">
      <c r="C157" t="s">
        <v>7</v>
      </c>
      <c r="D157" t="s">
        <v>25</v>
      </c>
      <c r="E157" t="s">
        <v>88</v>
      </c>
      <c r="F157" t="s">
        <v>145</v>
      </c>
      <c r="G157">
        <v>1171823.08907658</v>
      </c>
      <c r="H157" t="s">
        <v>96</v>
      </c>
      <c r="I157" t="s">
        <v>96</v>
      </c>
      <c r="J157">
        <v>6056.89733825444</v>
      </c>
      <c r="K157">
        <v>10817.3387708767</v>
      </c>
      <c r="L157">
        <v>16874.236109131201</v>
      </c>
      <c r="M157" t="s">
        <v>144</v>
      </c>
      <c r="N157">
        <v>1794981560.65956</v>
      </c>
      <c r="O157" t="s">
        <v>194</v>
      </c>
    </row>
    <row r="158" spans="3:15" ht="14.1" customHeight="1">
      <c r="C158" t="s">
        <v>7</v>
      </c>
      <c r="D158" t="s">
        <v>71</v>
      </c>
      <c r="E158" t="s">
        <v>84</v>
      </c>
      <c r="F158" t="s">
        <v>143</v>
      </c>
      <c r="G158" t="s">
        <v>195</v>
      </c>
      <c r="H158" t="s">
        <v>92</v>
      </c>
      <c r="I158" t="s">
        <v>92</v>
      </c>
      <c r="J158" t="s">
        <v>195</v>
      </c>
      <c r="K158" t="s">
        <v>195</v>
      </c>
      <c r="L158" t="s">
        <v>195</v>
      </c>
      <c r="M158" t="s">
        <v>144</v>
      </c>
      <c r="N158">
        <v>307693.42781220301</v>
      </c>
      <c r="O158" t="s">
        <v>194</v>
      </c>
    </row>
    <row r="159" spans="3:15" ht="14.1" customHeight="1">
      <c r="C159" t="s">
        <v>7</v>
      </c>
      <c r="D159" t="s">
        <v>29</v>
      </c>
      <c r="E159" t="s">
        <v>90</v>
      </c>
      <c r="F159" t="s">
        <v>143</v>
      </c>
      <c r="G159" t="s">
        <v>195</v>
      </c>
      <c r="H159" t="s">
        <v>85</v>
      </c>
      <c r="I159" t="s">
        <v>85</v>
      </c>
      <c r="J159">
        <v>16.526185040750001</v>
      </c>
      <c r="K159">
        <v>88.746425938499996</v>
      </c>
      <c r="L159">
        <v>105.27261097925</v>
      </c>
      <c r="M159" t="s">
        <v>144</v>
      </c>
      <c r="N159">
        <v>902085.00999999896</v>
      </c>
      <c r="O159" t="s">
        <v>194</v>
      </c>
    </row>
    <row r="160" spans="3:15" ht="14.1" customHeight="1">
      <c r="C160" t="s">
        <v>9</v>
      </c>
      <c r="D160" t="s">
        <v>28</v>
      </c>
      <c r="E160" t="s">
        <v>84</v>
      </c>
      <c r="F160" t="s">
        <v>143</v>
      </c>
      <c r="G160" t="s">
        <v>195</v>
      </c>
      <c r="H160" t="s">
        <v>85</v>
      </c>
      <c r="I160" t="s">
        <v>85</v>
      </c>
      <c r="J160">
        <v>2.23838562745</v>
      </c>
      <c r="K160">
        <v>12.020240837099999</v>
      </c>
      <c r="L160">
        <v>14.25862646455</v>
      </c>
      <c r="M160" t="s">
        <v>144</v>
      </c>
      <c r="N160">
        <v>342414.68</v>
      </c>
      <c r="O160" t="s">
        <v>194</v>
      </c>
    </row>
    <row r="161" spans="3:15" ht="14.1" customHeight="1">
      <c r="C161" t="s">
        <v>89</v>
      </c>
      <c r="D161" t="s">
        <v>30</v>
      </c>
      <c r="E161" t="s">
        <v>97</v>
      </c>
      <c r="F161" t="s">
        <v>143</v>
      </c>
      <c r="G161">
        <v>15.415215384615299</v>
      </c>
      <c r="H161" t="s">
        <v>87</v>
      </c>
      <c r="I161" t="s">
        <v>87</v>
      </c>
      <c r="J161">
        <v>0.188372732767669</v>
      </c>
      <c r="K161">
        <v>0.47127469945992601</v>
      </c>
      <c r="L161">
        <v>0.65964743222759603</v>
      </c>
      <c r="M161" t="s">
        <v>144</v>
      </c>
      <c r="N161">
        <v>30059.67</v>
      </c>
      <c r="O161" t="s">
        <v>194</v>
      </c>
    </row>
    <row r="162" spans="3:15" ht="14.1" customHeight="1">
      <c r="C162" t="s">
        <v>9</v>
      </c>
      <c r="D162" t="s">
        <v>28</v>
      </c>
      <c r="E162" t="s">
        <v>94</v>
      </c>
      <c r="F162" t="s">
        <v>143</v>
      </c>
      <c r="G162">
        <v>45.8006865883697</v>
      </c>
      <c r="H162" t="s">
        <v>87</v>
      </c>
      <c r="I162" t="s">
        <v>87</v>
      </c>
      <c r="J162">
        <v>0.653738092929118</v>
      </c>
      <c r="K162">
        <v>1.63553513687492</v>
      </c>
      <c r="L162">
        <v>2.2892732298040399</v>
      </c>
      <c r="M162" t="s">
        <v>144</v>
      </c>
      <c r="N162">
        <v>41710.04</v>
      </c>
      <c r="O162" t="s">
        <v>194</v>
      </c>
    </row>
    <row r="163" spans="3:15" ht="14.1" customHeight="1">
      <c r="C163" t="s">
        <v>9</v>
      </c>
      <c r="D163" t="s">
        <v>28</v>
      </c>
      <c r="E163" t="s">
        <v>88</v>
      </c>
      <c r="F163" t="s">
        <v>143</v>
      </c>
      <c r="G163" t="s">
        <v>195</v>
      </c>
      <c r="H163" t="s">
        <v>85</v>
      </c>
      <c r="I163" t="s">
        <v>85</v>
      </c>
      <c r="J163">
        <v>1.8590842585</v>
      </c>
      <c r="K163">
        <v>9.9833738430000007</v>
      </c>
      <c r="L163">
        <v>11.8424581015</v>
      </c>
      <c r="M163" t="s">
        <v>144</v>
      </c>
      <c r="N163">
        <v>345222.88</v>
      </c>
      <c r="O163" t="s">
        <v>194</v>
      </c>
    </row>
    <row r="164" spans="3:15" ht="14.1" customHeight="1">
      <c r="C164" t="s">
        <v>7</v>
      </c>
      <c r="D164" t="s">
        <v>25</v>
      </c>
      <c r="E164" t="s">
        <v>90</v>
      </c>
      <c r="F164" t="s">
        <v>143</v>
      </c>
      <c r="G164" t="s">
        <v>195</v>
      </c>
      <c r="H164" t="s">
        <v>85</v>
      </c>
      <c r="I164" t="s">
        <v>85</v>
      </c>
      <c r="J164">
        <v>107.4369932094</v>
      </c>
      <c r="K164">
        <v>222.04369476240001</v>
      </c>
      <c r="L164">
        <v>329.48068797180002</v>
      </c>
      <c r="M164" t="s">
        <v>144</v>
      </c>
      <c r="N164">
        <v>24895633.9601763</v>
      </c>
      <c r="O164" t="s">
        <v>194</v>
      </c>
    </row>
    <row r="165" spans="3:15" ht="14.1" customHeight="1">
      <c r="C165" t="s">
        <v>6</v>
      </c>
      <c r="D165" t="s">
        <v>25</v>
      </c>
      <c r="E165" t="s">
        <v>86</v>
      </c>
      <c r="F165" t="s">
        <v>145</v>
      </c>
      <c r="G165">
        <v>2166.0762782234401</v>
      </c>
      <c r="H165" t="s">
        <v>96</v>
      </c>
      <c r="I165" t="s">
        <v>96</v>
      </c>
      <c r="J165">
        <v>6.2199821834242304</v>
      </c>
      <c r="K165">
        <v>11.1086007685757</v>
      </c>
      <c r="L165">
        <v>17.328582952000001</v>
      </c>
      <c r="M165" t="s">
        <v>144</v>
      </c>
      <c r="N165">
        <v>8257126.2125529004</v>
      </c>
      <c r="O165" t="s">
        <v>194</v>
      </c>
    </row>
    <row r="166" spans="3:15" ht="14.1" customHeight="1">
      <c r="C166" t="s">
        <v>89</v>
      </c>
      <c r="D166" t="s">
        <v>26</v>
      </c>
      <c r="E166" t="s">
        <v>84</v>
      </c>
      <c r="F166" t="s">
        <v>143</v>
      </c>
      <c r="G166">
        <v>551846.12546411704</v>
      </c>
      <c r="H166" t="s">
        <v>87</v>
      </c>
      <c r="I166" t="s">
        <v>87</v>
      </c>
      <c r="J166">
        <v>5986.2390639863197</v>
      </c>
      <c r="K166">
        <v>32146.407839696501</v>
      </c>
      <c r="L166">
        <v>38132.646903682798</v>
      </c>
      <c r="M166" t="s">
        <v>144</v>
      </c>
      <c r="N166">
        <v>3069556.5984454299</v>
      </c>
      <c r="O166" t="s">
        <v>194</v>
      </c>
    </row>
    <row r="167" spans="3:15" ht="14.1" customHeight="1">
      <c r="C167" t="s">
        <v>89</v>
      </c>
      <c r="D167" t="s">
        <v>28</v>
      </c>
      <c r="E167" t="s">
        <v>91</v>
      </c>
      <c r="F167" t="s">
        <v>145</v>
      </c>
      <c r="G167">
        <v>2304.46149461191</v>
      </c>
      <c r="H167" t="s">
        <v>96</v>
      </c>
      <c r="I167" t="s">
        <v>96</v>
      </c>
      <c r="J167">
        <v>7.67332872513974</v>
      </c>
      <c r="K167">
        <v>21.593253191160201</v>
      </c>
      <c r="L167">
        <v>29.266581916300002</v>
      </c>
      <c r="M167" t="s">
        <v>144</v>
      </c>
      <c r="N167">
        <v>3367505.6112048598</v>
      </c>
      <c r="O167" t="s">
        <v>194</v>
      </c>
    </row>
    <row r="168" spans="3:15" ht="14.1" customHeight="1">
      <c r="C168" t="s">
        <v>7</v>
      </c>
      <c r="D168" t="s">
        <v>30</v>
      </c>
      <c r="E168" t="s">
        <v>84</v>
      </c>
      <c r="F168" t="s">
        <v>145</v>
      </c>
      <c r="G168">
        <v>257.182172853834</v>
      </c>
      <c r="H168" t="s">
        <v>96</v>
      </c>
      <c r="I168" t="s">
        <v>96</v>
      </c>
      <c r="J168">
        <v>2.4746762859502001</v>
      </c>
      <c r="K168">
        <v>6.9639023066497803</v>
      </c>
      <c r="L168">
        <v>9.4385785925999901</v>
      </c>
      <c r="M168" t="s">
        <v>144</v>
      </c>
      <c r="N168">
        <v>251054.7</v>
      </c>
      <c r="O168" t="s">
        <v>194</v>
      </c>
    </row>
    <row r="169" spans="3:15" ht="14.1" customHeight="1">
      <c r="C169" t="s">
        <v>6</v>
      </c>
      <c r="D169" t="s">
        <v>26</v>
      </c>
      <c r="E169" t="s">
        <v>86</v>
      </c>
      <c r="F169" t="s">
        <v>143</v>
      </c>
      <c r="G169" t="s">
        <v>195</v>
      </c>
      <c r="H169" t="s">
        <v>85</v>
      </c>
      <c r="I169" t="s">
        <v>85</v>
      </c>
      <c r="J169">
        <v>1.6788535918</v>
      </c>
      <c r="K169">
        <v>9.0155263043999998</v>
      </c>
      <c r="L169">
        <v>10.694379896199999</v>
      </c>
      <c r="M169" t="s">
        <v>144</v>
      </c>
      <c r="N169">
        <v>339793.273771287</v>
      </c>
      <c r="O169" t="s">
        <v>194</v>
      </c>
    </row>
    <row r="170" spans="3:15" ht="14.1" customHeight="1">
      <c r="C170" t="s">
        <v>6</v>
      </c>
      <c r="D170" t="s">
        <v>28</v>
      </c>
      <c r="E170" t="s">
        <v>97</v>
      </c>
      <c r="F170" t="s">
        <v>145</v>
      </c>
      <c r="G170">
        <v>376.49880832214302</v>
      </c>
      <c r="H170" t="s">
        <v>96</v>
      </c>
      <c r="I170" t="s">
        <v>96</v>
      </c>
      <c r="J170">
        <v>5.02449948777776</v>
      </c>
      <c r="K170">
        <v>14.1392729915222</v>
      </c>
      <c r="L170">
        <v>19.1637724793</v>
      </c>
      <c r="M170" t="s">
        <v>144</v>
      </c>
      <c r="N170">
        <v>1058633.6536522701</v>
      </c>
      <c r="O170" t="s">
        <v>194</v>
      </c>
    </row>
    <row r="171" spans="3:15" ht="14.1" customHeight="1">
      <c r="C171" t="s">
        <v>89</v>
      </c>
      <c r="D171" t="s">
        <v>25</v>
      </c>
      <c r="E171" t="s">
        <v>84</v>
      </c>
      <c r="F171" t="s">
        <v>143</v>
      </c>
      <c r="G171" t="s">
        <v>195</v>
      </c>
      <c r="H171" t="s">
        <v>85</v>
      </c>
      <c r="I171" t="s">
        <v>85</v>
      </c>
      <c r="J171">
        <v>24.824941219199999</v>
      </c>
      <c r="K171">
        <v>51.306551923199997</v>
      </c>
      <c r="L171">
        <v>76.131493142400004</v>
      </c>
      <c r="M171" t="s">
        <v>144</v>
      </c>
      <c r="N171">
        <v>12629797.4272366</v>
      </c>
      <c r="O171" t="s">
        <v>194</v>
      </c>
    </row>
    <row r="172" spans="3:15" ht="14.1" customHeight="1">
      <c r="C172" t="s">
        <v>89</v>
      </c>
      <c r="D172" t="s">
        <v>30</v>
      </c>
      <c r="E172" t="s">
        <v>86</v>
      </c>
      <c r="F172" t="s">
        <v>143</v>
      </c>
      <c r="G172" t="s">
        <v>195</v>
      </c>
      <c r="H172" t="s">
        <v>85</v>
      </c>
      <c r="I172" t="s">
        <v>85</v>
      </c>
      <c r="J172">
        <v>247.60636081089999</v>
      </c>
      <c r="K172">
        <v>1329.6583275221999</v>
      </c>
      <c r="L172">
        <v>1577.2646883330999</v>
      </c>
      <c r="M172" t="s">
        <v>144</v>
      </c>
      <c r="N172">
        <v>11363264.429981001</v>
      </c>
      <c r="O172" t="s">
        <v>194</v>
      </c>
    </row>
    <row r="173" spans="3:15" ht="14.1" customHeight="1">
      <c r="C173" t="s">
        <v>89</v>
      </c>
      <c r="D173" t="s">
        <v>28</v>
      </c>
      <c r="E173" t="s">
        <v>84</v>
      </c>
      <c r="F173" t="s">
        <v>143</v>
      </c>
      <c r="G173" t="s">
        <v>195</v>
      </c>
      <c r="H173" t="s">
        <v>85</v>
      </c>
      <c r="I173" t="s">
        <v>85</v>
      </c>
      <c r="J173">
        <v>220.5189807758</v>
      </c>
      <c r="K173">
        <v>1184.1977653764</v>
      </c>
      <c r="L173">
        <v>1404.7167461521999</v>
      </c>
      <c r="M173" t="s">
        <v>144</v>
      </c>
      <c r="N173">
        <v>13227375.248020001</v>
      </c>
      <c r="O173" t="s">
        <v>194</v>
      </c>
    </row>
    <row r="174" spans="3:15" ht="14.1" customHeight="1">
      <c r="C174" t="s">
        <v>6</v>
      </c>
      <c r="D174" t="s">
        <v>28</v>
      </c>
      <c r="E174" t="s">
        <v>88</v>
      </c>
      <c r="F174" t="s">
        <v>143</v>
      </c>
      <c r="G174">
        <v>49639.172129230697</v>
      </c>
      <c r="H174" t="s">
        <v>87</v>
      </c>
      <c r="I174" t="s">
        <v>87</v>
      </c>
      <c r="J174">
        <v>708.52948543352795</v>
      </c>
      <c r="K174">
        <v>1772.61334695406</v>
      </c>
      <c r="L174">
        <v>2481.1428323875898</v>
      </c>
      <c r="M174" t="s">
        <v>144</v>
      </c>
      <c r="N174">
        <v>22079582.402054701</v>
      </c>
      <c r="O174" t="s">
        <v>194</v>
      </c>
    </row>
    <row r="175" spans="3:15" ht="14.1" customHeight="1">
      <c r="C175" t="s">
        <v>7</v>
      </c>
      <c r="D175" t="s">
        <v>28</v>
      </c>
      <c r="E175" t="s">
        <v>95</v>
      </c>
      <c r="F175" t="s">
        <v>143</v>
      </c>
      <c r="G175" t="s">
        <v>195</v>
      </c>
      <c r="H175" t="s">
        <v>85</v>
      </c>
      <c r="I175" t="s">
        <v>85</v>
      </c>
      <c r="J175">
        <v>15.299252273900001</v>
      </c>
      <c r="K175">
        <v>82.157736676200003</v>
      </c>
      <c r="L175">
        <v>97.456988950099998</v>
      </c>
      <c r="M175" t="s">
        <v>144</v>
      </c>
      <c r="N175">
        <v>268152.59309595102</v>
      </c>
      <c r="O175" t="s">
        <v>194</v>
      </c>
    </row>
    <row r="176" spans="3:15" ht="14.1" customHeight="1">
      <c r="C176" t="s">
        <v>89</v>
      </c>
      <c r="D176" t="s">
        <v>71</v>
      </c>
      <c r="E176" t="s">
        <v>86</v>
      </c>
      <c r="F176" t="s">
        <v>143</v>
      </c>
      <c r="G176" t="s">
        <v>195</v>
      </c>
      <c r="H176" t="s">
        <v>92</v>
      </c>
      <c r="I176" t="s">
        <v>92</v>
      </c>
      <c r="J176" t="s">
        <v>195</v>
      </c>
      <c r="K176" t="s">
        <v>195</v>
      </c>
      <c r="L176" t="s">
        <v>195</v>
      </c>
      <c r="M176" t="s">
        <v>144</v>
      </c>
      <c r="N176">
        <v>781316.38371618395</v>
      </c>
      <c r="O176" t="s">
        <v>194</v>
      </c>
    </row>
    <row r="177" spans="3:15" ht="14.1" customHeight="1">
      <c r="C177" t="s">
        <v>9</v>
      </c>
      <c r="D177" t="s">
        <v>29</v>
      </c>
      <c r="E177" t="s">
        <v>90</v>
      </c>
      <c r="F177" t="s">
        <v>143</v>
      </c>
      <c r="G177">
        <v>5192.2006216372902</v>
      </c>
      <c r="H177" t="s">
        <v>87</v>
      </c>
      <c r="I177" t="s">
        <v>87</v>
      </c>
      <c r="J177">
        <v>58.810704285934499</v>
      </c>
      <c r="K177">
        <v>147.133805302724</v>
      </c>
      <c r="L177">
        <v>205.94450958865801</v>
      </c>
      <c r="M177" t="s">
        <v>144</v>
      </c>
      <c r="N177">
        <v>6192797.0199999996</v>
      </c>
      <c r="O177" t="s">
        <v>194</v>
      </c>
    </row>
    <row r="178" spans="3:15" ht="14.1" customHeight="1">
      <c r="C178" t="s">
        <v>89</v>
      </c>
      <c r="D178" t="s">
        <v>28</v>
      </c>
      <c r="E178" t="s">
        <v>95</v>
      </c>
      <c r="F178" t="s">
        <v>143</v>
      </c>
      <c r="G178" t="s">
        <v>195</v>
      </c>
      <c r="H178" t="s">
        <v>85</v>
      </c>
      <c r="I178" t="s">
        <v>85</v>
      </c>
      <c r="J178">
        <v>25.718311266899999</v>
      </c>
      <c r="K178">
        <v>138.10859557020001</v>
      </c>
      <c r="L178">
        <v>163.82690683710001</v>
      </c>
      <c r="M178" t="s">
        <v>144</v>
      </c>
      <c r="N178">
        <v>1526829.80999999</v>
      </c>
      <c r="O178" t="s">
        <v>194</v>
      </c>
    </row>
    <row r="179" spans="3:15" ht="14.1" customHeight="1">
      <c r="C179" t="s">
        <v>89</v>
      </c>
      <c r="D179" t="s">
        <v>30</v>
      </c>
      <c r="E179" t="s">
        <v>88</v>
      </c>
      <c r="F179" t="s">
        <v>143</v>
      </c>
      <c r="G179">
        <v>591.10824937361303</v>
      </c>
      <c r="H179" t="s">
        <v>87</v>
      </c>
      <c r="I179" t="s">
        <v>87</v>
      </c>
      <c r="J179">
        <v>7.2233205934821099</v>
      </c>
      <c r="K179">
        <v>18.071449045624401</v>
      </c>
      <c r="L179">
        <v>25.294769639106502</v>
      </c>
      <c r="M179" t="s">
        <v>144</v>
      </c>
      <c r="N179">
        <v>697637.26873593603</v>
      </c>
      <c r="O179" t="s">
        <v>194</v>
      </c>
    </row>
    <row r="180" spans="3:15" ht="14.1" customHeight="1">
      <c r="C180" t="s">
        <v>89</v>
      </c>
      <c r="D180" t="s">
        <v>26</v>
      </c>
      <c r="E180" t="s">
        <v>97</v>
      </c>
      <c r="F180" t="s">
        <v>143</v>
      </c>
      <c r="G180" t="s">
        <v>195</v>
      </c>
      <c r="H180" t="s">
        <v>85</v>
      </c>
      <c r="I180" t="s">
        <v>85</v>
      </c>
      <c r="J180">
        <v>14.767454411499999</v>
      </c>
      <c r="K180">
        <v>79.301956016999995</v>
      </c>
      <c r="L180">
        <v>94.069410428500007</v>
      </c>
      <c r="M180" t="s">
        <v>144</v>
      </c>
      <c r="N180">
        <v>1919649.2675634699</v>
      </c>
      <c r="O180" t="s">
        <v>194</v>
      </c>
    </row>
    <row r="181" spans="3:15" ht="14.1" customHeight="1">
      <c r="C181" t="s">
        <v>89</v>
      </c>
      <c r="D181" t="s">
        <v>29</v>
      </c>
      <c r="E181" t="s">
        <v>86</v>
      </c>
      <c r="F181" t="s">
        <v>145</v>
      </c>
      <c r="G181" t="s">
        <v>195</v>
      </c>
      <c r="H181" t="s">
        <v>85</v>
      </c>
      <c r="I181" t="s">
        <v>85</v>
      </c>
      <c r="J181">
        <v>20.460021122450001</v>
      </c>
      <c r="K181">
        <v>109.8713190471</v>
      </c>
      <c r="L181">
        <v>130.33134016955</v>
      </c>
      <c r="M181" t="s">
        <v>144</v>
      </c>
      <c r="N181">
        <v>1369433.32</v>
      </c>
      <c r="O181" t="s">
        <v>194</v>
      </c>
    </row>
    <row r="182" spans="3:15" ht="14.1" customHeight="1">
      <c r="C182" t="s">
        <v>89</v>
      </c>
      <c r="D182" t="s">
        <v>70</v>
      </c>
      <c r="E182" t="s">
        <v>84</v>
      </c>
      <c r="F182" t="s">
        <v>143</v>
      </c>
      <c r="G182" t="s">
        <v>195</v>
      </c>
      <c r="H182" t="s">
        <v>92</v>
      </c>
      <c r="I182" t="s">
        <v>92</v>
      </c>
      <c r="J182" t="s">
        <v>195</v>
      </c>
      <c r="K182" t="s">
        <v>195</v>
      </c>
      <c r="L182" t="s">
        <v>195</v>
      </c>
      <c r="M182" t="s">
        <v>144</v>
      </c>
      <c r="N182">
        <v>25430.729929872501</v>
      </c>
      <c r="O182" t="s">
        <v>194</v>
      </c>
    </row>
    <row r="183" spans="3:15" ht="14.1" customHeight="1">
      <c r="C183" t="s">
        <v>6</v>
      </c>
      <c r="D183" t="s">
        <v>28</v>
      </c>
      <c r="E183" t="s">
        <v>95</v>
      </c>
      <c r="F183" t="s">
        <v>143</v>
      </c>
      <c r="G183" t="s">
        <v>195</v>
      </c>
      <c r="H183" t="s">
        <v>85</v>
      </c>
      <c r="I183" t="s">
        <v>85</v>
      </c>
      <c r="J183">
        <v>11.827658231899999</v>
      </c>
      <c r="K183">
        <v>63.515106040200003</v>
      </c>
      <c r="L183">
        <v>75.342764272099998</v>
      </c>
      <c r="M183" t="s">
        <v>144</v>
      </c>
      <c r="N183">
        <v>358959.549999999</v>
      </c>
      <c r="O183" t="s">
        <v>194</v>
      </c>
    </row>
    <row r="184" spans="3:15" ht="14.1" customHeight="1">
      <c r="C184" t="s">
        <v>89</v>
      </c>
      <c r="D184" t="s">
        <v>26</v>
      </c>
      <c r="E184" t="s">
        <v>95</v>
      </c>
      <c r="F184" t="s">
        <v>145</v>
      </c>
      <c r="G184" t="s">
        <v>195</v>
      </c>
      <c r="H184" t="s">
        <v>85</v>
      </c>
      <c r="I184" t="s">
        <v>85</v>
      </c>
      <c r="J184">
        <v>0.83348282360000003</v>
      </c>
      <c r="K184">
        <v>4.4758437288000001</v>
      </c>
      <c r="L184">
        <v>5.3093265524</v>
      </c>
      <c r="M184" t="s">
        <v>144</v>
      </c>
      <c r="N184">
        <v>202539.53587355799</v>
      </c>
      <c r="O184" t="s">
        <v>194</v>
      </c>
    </row>
    <row r="185" spans="3:15" ht="14.1" customHeight="1">
      <c r="C185" t="s">
        <v>9</v>
      </c>
      <c r="D185" t="s">
        <v>30</v>
      </c>
      <c r="E185" t="s">
        <v>86</v>
      </c>
      <c r="F185" t="s">
        <v>143</v>
      </c>
      <c r="G185">
        <v>5304.7740160289804</v>
      </c>
      <c r="H185" t="s">
        <v>87</v>
      </c>
      <c r="I185" t="s">
        <v>87</v>
      </c>
      <c r="J185">
        <v>64.824150927117202</v>
      </c>
      <c r="K185">
        <v>162.17836730967301</v>
      </c>
      <c r="L185">
        <v>227.00251823679</v>
      </c>
      <c r="M185" t="s">
        <v>144</v>
      </c>
      <c r="N185">
        <v>6025786.0044674398</v>
      </c>
      <c r="O185" t="s">
        <v>194</v>
      </c>
    </row>
    <row r="186" spans="3:15" ht="14.1" customHeight="1">
      <c r="C186" t="s">
        <v>7</v>
      </c>
      <c r="D186" t="s">
        <v>25</v>
      </c>
      <c r="E186" t="s">
        <v>94</v>
      </c>
      <c r="F186" t="s">
        <v>143</v>
      </c>
      <c r="G186" t="s">
        <v>195</v>
      </c>
      <c r="H186" t="s">
        <v>85</v>
      </c>
      <c r="I186" t="s">
        <v>85</v>
      </c>
      <c r="J186">
        <v>20.237167623600001</v>
      </c>
      <c r="K186">
        <v>41.824843905599998</v>
      </c>
      <c r="L186">
        <v>62.062011529199999</v>
      </c>
      <c r="M186" t="s">
        <v>144</v>
      </c>
      <c r="N186">
        <v>4333968.0331881</v>
      </c>
      <c r="O186" t="s">
        <v>194</v>
      </c>
    </row>
    <row r="187" spans="3:15" ht="14.1" customHeight="1">
      <c r="C187" t="s">
        <v>89</v>
      </c>
      <c r="D187" t="s">
        <v>70</v>
      </c>
      <c r="E187" t="s">
        <v>86</v>
      </c>
      <c r="F187" t="s">
        <v>143</v>
      </c>
      <c r="G187" t="s">
        <v>195</v>
      </c>
      <c r="H187" t="s">
        <v>92</v>
      </c>
      <c r="I187" t="s">
        <v>92</v>
      </c>
      <c r="J187" t="s">
        <v>195</v>
      </c>
      <c r="K187" t="s">
        <v>195</v>
      </c>
      <c r="L187" t="s">
        <v>195</v>
      </c>
      <c r="M187" t="s">
        <v>144</v>
      </c>
      <c r="N187">
        <v>1033702.83908231</v>
      </c>
      <c r="O187" t="s">
        <v>194</v>
      </c>
    </row>
    <row r="188" spans="3:15" ht="14.1" customHeight="1">
      <c r="C188" t="s">
        <v>6</v>
      </c>
      <c r="D188" t="s">
        <v>29</v>
      </c>
      <c r="E188" t="s">
        <v>84</v>
      </c>
      <c r="F188" t="s">
        <v>143</v>
      </c>
      <c r="G188">
        <v>4356.7301025517299</v>
      </c>
      <c r="H188" t="s">
        <v>87</v>
      </c>
      <c r="I188" t="s">
        <v>87</v>
      </c>
      <c r="J188">
        <v>49.347496855448199</v>
      </c>
      <c r="K188">
        <v>123.458562223727</v>
      </c>
      <c r="L188">
        <v>172.80605907917601</v>
      </c>
      <c r="M188" t="s">
        <v>144</v>
      </c>
      <c r="N188">
        <v>1387302.60023201</v>
      </c>
      <c r="O188" t="s">
        <v>194</v>
      </c>
    </row>
    <row r="189" spans="3:15" ht="14.1" customHeight="1">
      <c r="C189" t="s">
        <v>6</v>
      </c>
      <c r="D189" t="s">
        <v>29</v>
      </c>
      <c r="E189" t="s">
        <v>97</v>
      </c>
      <c r="F189" t="s">
        <v>145</v>
      </c>
      <c r="G189">
        <v>829.08538723569302</v>
      </c>
      <c r="H189" t="s">
        <v>96</v>
      </c>
      <c r="I189" t="s">
        <v>96</v>
      </c>
      <c r="J189">
        <v>11.6730720117564</v>
      </c>
      <c r="K189">
        <v>32.848794636243497</v>
      </c>
      <c r="L189">
        <v>44.521866648</v>
      </c>
      <c r="M189" t="s">
        <v>144</v>
      </c>
      <c r="N189">
        <v>298459.15999999997</v>
      </c>
      <c r="O189" t="s">
        <v>194</v>
      </c>
    </row>
    <row r="190" spans="3:15" ht="14.1" customHeight="1">
      <c r="C190" t="s">
        <v>89</v>
      </c>
      <c r="D190" t="s">
        <v>70</v>
      </c>
      <c r="E190" t="s">
        <v>195</v>
      </c>
      <c r="F190" t="s">
        <v>147</v>
      </c>
      <c r="G190" t="s">
        <v>195</v>
      </c>
      <c r="H190" t="s">
        <v>92</v>
      </c>
      <c r="I190" t="s">
        <v>92</v>
      </c>
      <c r="J190" t="s">
        <v>195</v>
      </c>
      <c r="K190" t="s">
        <v>195</v>
      </c>
      <c r="L190" t="s">
        <v>195</v>
      </c>
      <c r="M190" t="s">
        <v>144</v>
      </c>
      <c r="N190">
        <v>3.5471454517765301E-3</v>
      </c>
      <c r="O190" t="s">
        <v>194</v>
      </c>
    </row>
    <row r="191" spans="3:15" ht="14.1" customHeight="1">
      <c r="C191" t="s">
        <v>89</v>
      </c>
      <c r="D191" t="s">
        <v>25</v>
      </c>
      <c r="E191" t="s">
        <v>88</v>
      </c>
      <c r="F191" t="s">
        <v>143</v>
      </c>
      <c r="G191">
        <v>4637.31758035045</v>
      </c>
      <c r="H191" t="s">
        <v>87</v>
      </c>
      <c r="I191" t="s">
        <v>87</v>
      </c>
      <c r="J191">
        <v>22.7227961464</v>
      </c>
      <c r="K191">
        <v>46.8367838936</v>
      </c>
      <c r="L191">
        <v>69.55958004</v>
      </c>
      <c r="M191" t="s">
        <v>144</v>
      </c>
      <c r="N191">
        <v>10616505.0200234</v>
      </c>
      <c r="O191" t="s">
        <v>194</v>
      </c>
    </row>
    <row r="192" spans="3:15" ht="14.1" customHeight="1">
      <c r="C192" t="s">
        <v>98</v>
      </c>
      <c r="D192" t="s">
        <v>29</v>
      </c>
      <c r="E192" t="s">
        <v>93</v>
      </c>
      <c r="F192" t="s">
        <v>145</v>
      </c>
      <c r="G192" t="s">
        <v>195</v>
      </c>
      <c r="H192" t="s">
        <v>99</v>
      </c>
      <c r="I192" t="s">
        <v>99</v>
      </c>
      <c r="J192" t="s">
        <v>195</v>
      </c>
      <c r="K192" t="s">
        <v>195</v>
      </c>
      <c r="L192" t="s">
        <v>195</v>
      </c>
      <c r="M192" t="s">
        <v>144</v>
      </c>
      <c r="N192">
        <v>557086.54</v>
      </c>
      <c r="O192" t="s">
        <v>194</v>
      </c>
    </row>
    <row r="193" spans="3:15" ht="14.1" customHeight="1">
      <c r="C193" t="s">
        <v>89</v>
      </c>
      <c r="D193" t="s">
        <v>71</v>
      </c>
      <c r="E193" t="s">
        <v>88</v>
      </c>
      <c r="F193" t="s">
        <v>143</v>
      </c>
      <c r="G193" t="s">
        <v>195</v>
      </c>
      <c r="H193" t="s">
        <v>92</v>
      </c>
      <c r="I193" t="s">
        <v>92</v>
      </c>
      <c r="J193" t="s">
        <v>195</v>
      </c>
      <c r="K193" t="s">
        <v>195</v>
      </c>
      <c r="L193" t="s">
        <v>195</v>
      </c>
      <c r="M193" t="s">
        <v>144</v>
      </c>
      <c r="N193">
        <v>1926.4144052320801</v>
      </c>
      <c r="O193" t="s">
        <v>194</v>
      </c>
    </row>
    <row r="194" spans="3:15" ht="14.1" customHeight="1">
      <c r="C194" t="s">
        <v>89</v>
      </c>
      <c r="D194" t="s">
        <v>149</v>
      </c>
      <c r="E194"/>
      <c r="F194" t="s">
        <v>147</v>
      </c>
      <c r="G194" t="s">
        <v>195</v>
      </c>
      <c r="H194" t="s">
        <v>85</v>
      </c>
      <c r="I194" t="s">
        <v>85</v>
      </c>
      <c r="J194">
        <v>79.460955024849994</v>
      </c>
      <c r="K194">
        <v>426.70923402630001</v>
      </c>
      <c r="L194">
        <v>506.17018905114998</v>
      </c>
      <c r="M194" t="s">
        <v>144</v>
      </c>
      <c r="N194">
        <v>295349.94263345102</v>
      </c>
      <c r="O194" t="s">
        <v>194</v>
      </c>
    </row>
    <row r="195" spans="3:15" ht="14.1" customHeight="1">
      <c r="C195" t="s">
        <v>6</v>
      </c>
      <c r="D195" t="s">
        <v>25</v>
      </c>
      <c r="E195" t="s">
        <v>97</v>
      </c>
      <c r="F195" t="s">
        <v>145</v>
      </c>
      <c r="G195" t="s">
        <v>195</v>
      </c>
      <c r="H195" t="s">
        <v>85</v>
      </c>
      <c r="I195" t="s">
        <v>85</v>
      </c>
      <c r="J195">
        <v>0.44780100239999998</v>
      </c>
      <c r="K195">
        <v>0.9254855904</v>
      </c>
      <c r="L195">
        <v>1.3732865928</v>
      </c>
      <c r="M195" t="s">
        <v>144</v>
      </c>
      <c r="N195">
        <v>289221.06</v>
      </c>
      <c r="O195" t="s">
        <v>194</v>
      </c>
    </row>
    <row r="196" spans="3:15" ht="14.1" customHeight="1">
      <c r="C196" t="s">
        <v>6</v>
      </c>
      <c r="D196" t="s">
        <v>28</v>
      </c>
      <c r="E196" t="s">
        <v>84</v>
      </c>
      <c r="F196" t="s">
        <v>145</v>
      </c>
      <c r="G196">
        <v>1451.88558936247</v>
      </c>
      <c r="H196" t="s">
        <v>96</v>
      </c>
      <c r="I196" t="s">
        <v>96</v>
      </c>
      <c r="J196">
        <v>13.5515910317239</v>
      </c>
      <c r="K196">
        <v>38.135071071875899</v>
      </c>
      <c r="L196">
        <v>51.6866621035999</v>
      </c>
      <c r="M196" t="s">
        <v>144</v>
      </c>
      <c r="N196">
        <v>2237562.1800000002</v>
      </c>
      <c r="O196" t="s">
        <v>194</v>
      </c>
    </row>
    <row r="197" spans="3:15" ht="14.1" customHeight="1">
      <c r="C197" t="s">
        <v>7</v>
      </c>
      <c r="D197" t="s">
        <v>29</v>
      </c>
      <c r="E197" t="s">
        <v>97</v>
      </c>
      <c r="F197" t="s">
        <v>143</v>
      </c>
      <c r="G197">
        <v>226.85082882339401</v>
      </c>
      <c r="H197" t="s">
        <v>87</v>
      </c>
      <c r="I197" t="s">
        <v>87</v>
      </c>
      <c r="J197">
        <v>2.5694804770182098</v>
      </c>
      <c r="K197">
        <v>6.4283780448649699</v>
      </c>
      <c r="L197">
        <v>8.9978585218831793</v>
      </c>
      <c r="M197" t="s">
        <v>144</v>
      </c>
      <c r="N197">
        <v>79700.074422596706</v>
      </c>
      <c r="O197" t="s">
        <v>194</v>
      </c>
    </row>
    <row r="198" spans="3:15" ht="14.1" customHeight="1">
      <c r="C198" t="s">
        <v>89</v>
      </c>
      <c r="D198" t="s">
        <v>70</v>
      </c>
      <c r="E198" t="s">
        <v>88</v>
      </c>
      <c r="F198" t="s">
        <v>143</v>
      </c>
      <c r="G198" t="s">
        <v>195</v>
      </c>
      <c r="H198" t="s">
        <v>92</v>
      </c>
      <c r="I198" t="s">
        <v>92</v>
      </c>
      <c r="J198" t="s">
        <v>195</v>
      </c>
      <c r="K198" t="s">
        <v>195</v>
      </c>
      <c r="L198" t="s">
        <v>195</v>
      </c>
      <c r="M198" t="s">
        <v>144</v>
      </c>
      <c r="N198">
        <v>17907.219967012599</v>
      </c>
      <c r="O198" t="s">
        <v>194</v>
      </c>
    </row>
    <row r="199" spans="3:15" ht="14.1" customHeight="1">
      <c r="C199" t="s">
        <v>89</v>
      </c>
      <c r="D199" t="s">
        <v>29</v>
      </c>
      <c r="E199" t="s">
        <v>93</v>
      </c>
      <c r="F199" t="s">
        <v>145</v>
      </c>
      <c r="G199" t="s">
        <v>195</v>
      </c>
      <c r="H199" t="s">
        <v>85</v>
      </c>
      <c r="I199" t="s">
        <v>85</v>
      </c>
      <c r="J199">
        <v>0.17546501489999999</v>
      </c>
      <c r="K199">
        <v>0.94225575419999996</v>
      </c>
      <c r="L199">
        <v>1.1177207691</v>
      </c>
      <c r="M199" t="s">
        <v>144</v>
      </c>
      <c r="N199">
        <v>111413.23</v>
      </c>
      <c r="O199" t="s">
        <v>194</v>
      </c>
    </row>
    <row r="200" spans="3:15" ht="14.1" customHeight="1">
      <c r="C200" t="s">
        <v>89</v>
      </c>
      <c r="D200" t="s">
        <v>25</v>
      </c>
      <c r="E200" t="s">
        <v>95</v>
      </c>
      <c r="F200" t="s">
        <v>145</v>
      </c>
      <c r="G200">
        <v>890.12927640637702</v>
      </c>
      <c r="H200" t="s">
        <v>96</v>
      </c>
      <c r="I200" t="s">
        <v>96</v>
      </c>
      <c r="J200">
        <v>0.76681398790540101</v>
      </c>
      <c r="K200">
        <v>1.3694943496945899</v>
      </c>
      <c r="L200">
        <v>2.1363083376000001</v>
      </c>
      <c r="M200" t="s">
        <v>144</v>
      </c>
      <c r="N200">
        <v>2561792.98</v>
      </c>
      <c r="O200" t="s">
        <v>194</v>
      </c>
    </row>
    <row r="201" spans="3:15" ht="14.1" customHeight="1">
      <c r="C201" t="s">
        <v>6</v>
      </c>
      <c r="D201" t="s">
        <v>193</v>
      </c>
      <c r="E201" t="s">
        <v>86</v>
      </c>
      <c r="F201" t="s">
        <v>143</v>
      </c>
      <c r="G201" t="s">
        <v>195</v>
      </c>
      <c r="H201" t="s">
        <v>85</v>
      </c>
      <c r="I201" t="s">
        <v>85</v>
      </c>
      <c r="J201">
        <v>1.6069411280999999</v>
      </c>
      <c r="K201">
        <v>8.6293528397999992</v>
      </c>
      <c r="L201">
        <v>10.2362939679</v>
      </c>
      <c r="M201" t="s">
        <v>144</v>
      </c>
      <c r="N201">
        <v>138448.71</v>
      </c>
      <c r="O201" t="s">
        <v>194</v>
      </c>
    </row>
    <row r="202" spans="3:15" ht="14.1" customHeight="1">
      <c r="C202" t="s">
        <v>7</v>
      </c>
      <c r="D202" t="s">
        <v>71</v>
      </c>
      <c r="E202" t="s">
        <v>90</v>
      </c>
      <c r="F202" t="s">
        <v>143</v>
      </c>
      <c r="G202" t="s">
        <v>195</v>
      </c>
      <c r="H202" t="s">
        <v>92</v>
      </c>
      <c r="I202" t="s">
        <v>92</v>
      </c>
      <c r="J202" t="s">
        <v>195</v>
      </c>
      <c r="K202" t="s">
        <v>195</v>
      </c>
      <c r="L202" t="s">
        <v>195</v>
      </c>
      <c r="M202" t="s">
        <v>144</v>
      </c>
      <c r="N202">
        <v>40523.4191142126</v>
      </c>
      <c r="O202" t="s">
        <v>194</v>
      </c>
    </row>
    <row r="203" spans="3:15" ht="14.1" customHeight="1">
      <c r="C203" t="s">
        <v>89</v>
      </c>
      <c r="D203" t="s">
        <v>71</v>
      </c>
      <c r="E203" t="s">
        <v>91</v>
      </c>
      <c r="F203" t="s">
        <v>143</v>
      </c>
      <c r="G203" t="s">
        <v>195</v>
      </c>
      <c r="H203" t="s">
        <v>92</v>
      </c>
      <c r="I203" t="s">
        <v>92</v>
      </c>
      <c r="J203" t="s">
        <v>195</v>
      </c>
      <c r="K203" t="s">
        <v>195</v>
      </c>
      <c r="L203" t="s">
        <v>195</v>
      </c>
      <c r="M203" t="s">
        <v>144</v>
      </c>
      <c r="N203">
        <v>7112.4726768273204</v>
      </c>
      <c r="O203" t="s">
        <v>194</v>
      </c>
    </row>
    <row r="204" spans="3:15" ht="14.1" customHeight="1">
      <c r="C204" t="s">
        <v>89</v>
      </c>
      <c r="D204" t="s">
        <v>29</v>
      </c>
      <c r="E204" t="s">
        <v>84</v>
      </c>
      <c r="F204" t="s">
        <v>143</v>
      </c>
      <c r="G204" t="s">
        <v>195</v>
      </c>
      <c r="H204" t="s">
        <v>85</v>
      </c>
      <c r="I204" t="s">
        <v>85</v>
      </c>
      <c r="J204">
        <v>159.583523918</v>
      </c>
      <c r="K204">
        <v>856.97136704399998</v>
      </c>
      <c r="L204">
        <v>1016.5548909619999</v>
      </c>
      <c r="M204" t="s">
        <v>144</v>
      </c>
      <c r="N204">
        <v>22099009.771099899</v>
      </c>
      <c r="O204" t="s">
        <v>194</v>
      </c>
    </row>
    <row r="205" spans="3:15" ht="14.1" customHeight="1">
      <c r="C205" t="s">
        <v>6</v>
      </c>
      <c r="D205" t="s">
        <v>28</v>
      </c>
      <c r="E205" t="s">
        <v>95</v>
      </c>
      <c r="F205" t="s">
        <v>145</v>
      </c>
      <c r="G205">
        <v>154.243954211697</v>
      </c>
      <c r="H205" t="s">
        <v>96</v>
      </c>
      <c r="I205" t="s">
        <v>96</v>
      </c>
      <c r="J205">
        <v>0.307349946869934</v>
      </c>
      <c r="K205">
        <v>0.86490302433006505</v>
      </c>
      <c r="L205">
        <v>1.1722529712</v>
      </c>
      <c r="M205" t="s">
        <v>144</v>
      </c>
      <c r="N205">
        <v>440979.99</v>
      </c>
      <c r="O205" t="s">
        <v>194</v>
      </c>
    </row>
    <row r="206" spans="3:15" ht="14.1" customHeight="1">
      <c r="C206" t="s">
        <v>89</v>
      </c>
      <c r="D206" t="s">
        <v>30</v>
      </c>
      <c r="E206" t="s">
        <v>95</v>
      </c>
      <c r="F206" t="s">
        <v>143</v>
      </c>
      <c r="G206">
        <v>142.517454363609</v>
      </c>
      <c r="H206" t="s">
        <v>87</v>
      </c>
      <c r="I206" t="s">
        <v>87</v>
      </c>
      <c r="J206">
        <v>1.7415563548566599</v>
      </c>
      <c r="K206">
        <v>4.3570607893652697</v>
      </c>
      <c r="L206">
        <v>6.0986171442219304</v>
      </c>
      <c r="M206" t="s">
        <v>144</v>
      </c>
      <c r="N206">
        <v>51692.403919099102</v>
      </c>
      <c r="O206" t="s">
        <v>194</v>
      </c>
    </row>
    <row r="207" spans="3:15" ht="14.1" customHeight="1">
      <c r="C207" t="s">
        <v>89</v>
      </c>
      <c r="D207" t="s">
        <v>28</v>
      </c>
      <c r="E207" t="s">
        <v>88</v>
      </c>
      <c r="F207" t="s">
        <v>145</v>
      </c>
      <c r="G207">
        <v>647.80009173161295</v>
      </c>
      <c r="H207" t="s">
        <v>96</v>
      </c>
      <c r="I207" t="s">
        <v>96</v>
      </c>
      <c r="J207">
        <v>7.7619070156949199</v>
      </c>
      <c r="K207">
        <v>21.842518343704999</v>
      </c>
      <c r="L207">
        <v>29.6044253594</v>
      </c>
      <c r="M207" t="s">
        <v>144</v>
      </c>
      <c r="N207">
        <v>4050381.6701641199</v>
      </c>
      <c r="O207" t="s">
        <v>194</v>
      </c>
    </row>
    <row r="208" spans="3:15" ht="14.1" customHeight="1">
      <c r="C208" t="s">
        <v>89</v>
      </c>
      <c r="D208" t="s">
        <v>31</v>
      </c>
      <c r="E208" t="s">
        <v>93</v>
      </c>
      <c r="F208" t="s">
        <v>143</v>
      </c>
      <c r="G208" t="s">
        <v>195</v>
      </c>
      <c r="H208" t="s">
        <v>85</v>
      </c>
      <c r="I208" t="s">
        <v>85</v>
      </c>
      <c r="J208">
        <v>2.3391843999999999E-3</v>
      </c>
      <c r="K208">
        <v>1.25615352E-2</v>
      </c>
      <c r="L208">
        <v>1.4900719600000001E-2</v>
      </c>
      <c r="M208" t="s">
        <v>144</v>
      </c>
      <c r="N208">
        <v>37.57</v>
      </c>
      <c r="O208" t="s">
        <v>194</v>
      </c>
    </row>
    <row r="209" spans="3:15" ht="14.1" customHeight="1">
      <c r="C209" t="s">
        <v>6</v>
      </c>
      <c r="D209" t="s">
        <v>71</v>
      </c>
      <c r="E209" t="s">
        <v>86</v>
      </c>
      <c r="F209" t="s">
        <v>143</v>
      </c>
      <c r="G209" t="s">
        <v>195</v>
      </c>
      <c r="H209" t="s">
        <v>92</v>
      </c>
      <c r="I209" t="s">
        <v>92</v>
      </c>
      <c r="J209" t="s">
        <v>195</v>
      </c>
      <c r="K209" t="s">
        <v>195</v>
      </c>
      <c r="L209" t="s">
        <v>195</v>
      </c>
      <c r="M209" t="s">
        <v>144</v>
      </c>
      <c r="N209">
        <v>85527.973010864094</v>
      </c>
      <c r="O209" t="s">
        <v>194</v>
      </c>
    </row>
    <row r="210" spans="3:15" ht="14.1" customHeight="1">
      <c r="C210" t="s">
        <v>7</v>
      </c>
      <c r="D210" t="s">
        <v>29</v>
      </c>
      <c r="E210" t="s">
        <v>84</v>
      </c>
      <c r="F210" t="s">
        <v>143</v>
      </c>
      <c r="G210" t="s">
        <v>195</v>
      </c>
      <c r="H210" t="s">
        <v>85</v>
      </c>
      <c r="I210" t="s">
        <v>85</v>
      </c>
      <c r="J210">
        <v>6.8929174401499997</v>
      </c>
      <c r="K210">
        <v>37.015305443700001</v>
      </c>
      <c r="L210">
        <v>43.908222883850001</v>
      </c>
      <c r="M210" t="s">
        <v>144</v>
      </c>
      <c r="N210">
        <v>175593.99</v>
      </c>
      <c r="O210" t="s">
        <v>194</v>
      </c>
    </row>
    <row r="211" spans="3:15" ht="14.1" customHeight="1">
      <c r="C211" t="s">
        <v>89</v>
      </c>
      <c r="D211" t="s">
        <v>25</v>
      </c>
      <c r="E211" t="s">
        <v>88</v>
      </c>
      <c r="F211" t="s">
        <v>143</v>
      </c>
      <c r="G211" t="s">
        <v>195</v>
      </c>
      <c r="H211" t="s">
        <v>85</v>
      </c>
      <c r="I211" t="s">
        <v>85</v>
      </c>
      <c r="J211">
        <v>11.876832758999999</v>
      </c>
      <c r="K211">
        <v>24.546254963999999</v>
      </c>
      <c r="L211">
        <v>36.423087723000002</v>
      </c>
      <c r="M211" t="s">
        <v>144</v>
      </c>
      <c r="N211">
        <v>4554672.7604403496</v>
      </c>
      <c r="O211" t="s">
        <v>194</v>
      </c>
    </row>
    <row r="212" spans="3:15" ht="14.1" customHeight="1">
      <c r="C212" t="s">
        <v>6</v>
      </c>
      <c r="D212" t="s">
        <v>29</v>
      </c>
      <c r="E212" t="s">
        <v>90</v>
      </c>
      <c r="F212" t="s">
        <v>145</v>
      </c>
      <c r="G212" t="s">
        <v>195</v>
      </c>
      <c r="H212" t="s">
        <v>85</v>
      </c>
      <c r="I212" t="s">
        <v>85</v>
      </c>
      <c r="J212">
        <v>1.2513327295000001</v>
      </c>
      <c r="K212">
        <v>6.7197182609999997</v>
      </c>
      <c r="L212">
        <v>7.9710509905000002</v>
      </c>
      <c r="M212" t="s">
        <v>144</v>
      </c>
      <c r="N212">
        <v>358986.66</v>
      </c>
      <c r="O212" t="s">
        <v>194</v>
      </c>
    </row>
    <row r="213" spans="3:15" ht="14.1" customHeight="1">
      <c r="C213" t="s">
        <v>6</v>
      </c>
      <c r="D213" t="s">
        <v>29</v>
      </c>
      <c r="E213" t="s">
        <v>86</v>
      </c>
      <c r="F213" t="s">
        <v>143</v>
      </c>
      <c r="G213" t="s">
        <v>195</v>
      </c>
      <c r="H213" t="s">
        <v>85</v>
      </c>
      <c r="I213" t="s">
        <v>85</v>
      </c>
      <c r="J213">
        <v>112.60321786805</v>
      </c>
      <c r="K213">
        <v>604.68481445190002</v>
      </c>
      <c r="L213">
        <v>717.28803231995005</v>
      </c>
      <c r="M213" t="s">
        <v>144</v>
      </c>
      <c r="N213">
        <v>11903470.004830301</v>
      </c>
      <c r="O213" t="s">
        <v>194</v>
      </c>
    </row>
    <row r="214" spans="3:15" ht="14.1" customHeight="1">
      <c r="C214" t="s">
        <v>89</v>
      </c>
      <c r="D214" t="s">
        <v>28</v>
      </c>
      <c r="E214" t="s">
        <v>90</v>
      </c>
      <c r="F214" t="s">
        <v>145</v>
      </c>
      <c r="G214" t="s">
        <v>195</v>
      </c>
      <c r="H214" t="s">
        <v>85</v>
      </c>
      <c r="I214" t="s">
        <v>85</v>
      </c>
      <c r="J214">
        <v>23.2832115782</v>
      </c>
      <c r="K214">
        <v>125.0319905556</v>
      </c>
      <c r="L214">
        <v>148.3152021338</v>
      </c>
      <c r="M214" t="s">
        <v>144</v>
      </c>
      <c r="N214">
        <v>8090028.8300670898</v>
      </c>
      <c r="O214" t="s">
        <v>194</v>
      </c>
    </row>
    <row r="215" spans="3:15" ht="14.1" customHeight="1">
      <c r="C215" t="s">
        <v>7</v>
      </c>
      <c r="D215" t="s">
        <v>71</v>
      </c>
      <c r="E215" t="s">
        <v>86</v>
      </c>
      <c r="F215" t="s">
        <v>143</v>
      </c>
      <c r="G215" t="s">
        <v>195</v>
      </c>
      <c r="H215" t="s">
        <v>92</v>
      </c>
      <c r="I215" t="s">
        <v>92</v>
      </c>
      <c r="J215" t="s">
        <v>195</v>
      </c>
      <c r="K215" t="s">
        <v>195</v>
      </c>
      <c r="L215" t="s">
        <v>195</v>
      </c>
      <c r="M215" t="s">
        <v>144</v>
      </c>
      <c r="N215">
        <v>396402.24609188002</v>
      </c>
      <c r="O215" t="s">
        <v>194</v>
      </c>
    </row>
    <row r="216" spans="3:15" ht="14.1" customHeight="1">
      <c r="C216" t="s">
        <v>9</v>
      </c>
      <c r="D216" t="s">
        <v>28</v>
      </c>
      <c r="E216" t="s">
        <v>86</v>
      </c>
      <c r="F216" t="s">
        <v>143</v>
      </c>
      <c r="G216">
        <v>41604.848050270601</v>
      </c>
      <c r="H216" t="s">
        <v>87</v>
      </c>
      <c r="I216" t="s">
        <v>87</v>
      </c>
      <c r="J216">
        <v>593.85270286053105</v>
      </c>
      <c r="K216">
        <v>1485.71266102104</v>
      </c>
      <c r="L216">
        <v>2079.5653638815802</v>
      </c>
      <c r="M216" t="s">
        <v>144</v>
      </c>
      <c r="N216">
        <v>100939246.85307799</v>
      </c>
      <c r="O216" t="s">
        <v>194</v>
      </c>
    </row>
    <row r="217" spans="3:15" ht="14.1" customHeight="1">
      <c r="C217" t="s">
        <v>6</v>
      </c>
      <c r="D217" t="s">
        <v>28</v>
      </c>
      <c r="E217" t="s">
        <v>90</v>
      </c>
      <c r="F217" t="s">
        <v>145</v>
      </c>
      <c r="G217">
        <v>8213.0353257817096</v>
      </c>
      <c r="H217" t="s">
        <v>96</v>
      </c>
      <c r="I217" t="s">
        <v>96</v>
      </c>
      <c r="J217">
        <v>38.329576445881202</v>
      </c>
      <c r="K217">
        <v>107.86195646671899</v>
      </c>
      <c r="L217">
        <v>146.1915329126</v>
      </c>
      <c r="M217" t="s">
        <v>144</v>
      </c>
      <c r="N217">
        <v>21351251.213514399</v>
      </c>
      <c r="O217" t="s">
        <v>194</v>
      </c>
    </row>
    <row r="218" spans="3:15" ht="14.1" customHeight="1">
      <c r="C218" t="s">
        <v>6</v>
      </c>
      <c r="D218" t="s">
        <v>29</v>
      </c>
      <c r="E218" t="s">
        <v>91</v>
      </c>
      <c r="F218" t="s">
        <v>143</v>
      </c>
      <c r="G218" t="s">
        <v>195</v>
      </c>
      <c r="H218" t="s">
        <v>85</v>
      </c>
      <c r="I218" t="s">
        <v>85</v>
      </c>
      <c r="J218">
        <v>23.296605154550001</v>
      </c>
      <c r="K218">
        <v>125.1039147189</v>
      </c>
      <c r="L218">
        <v>148.40051987345001</v>
      </c>
      <c r="M218" t="s">
        <v>144</v>
      </c>
      <c r="N218">
        <v>2238786.0299999998</v>
      </c>
      <c r="O218" t="s">
        <v>194</v>
      </c>
    </row>
    <row r="219" spans="3:15" ht="14.1" customHeight="1">
      <c r="C219" t="s">
        <v>6</v>
      </c>
      <c r="D219" t="s">
        <v>31</v>
      </c>
      <c r="E219" t="s">
        <v>84</v>
      </c>
      <c r="F219" t="s">
        <v>143</v>
      </c>
      <c r="G219">
        <v>5424.2968063999897</v>
      </c>
      <c r="H219" t="s">
        <v>87</v>
      </c>
      <c r="I219" t="s">
        <v>87</v>
      </c>
      <c r="J219">
        <v>58.841112841400701</v>
      </c>
      <c r="K219">
        <v>315.97976474425502</v>
      </c>
      <c r="L219">
        <v>374.82087758565598</v>
      </c>
      <c r="M219" t="s">
        <v>144</v>
      </c>
      <c r="N219">
        <v>2342894.4</v>
      </c>
      <c r="O219" t="s">
        <v>194</v>
      </c>
    </row>
    <row r="220" spans="3:15" ht="14.1" customHeight="1">
      <c r="C220" t="s">
        <v>6</v>
      </c>
      <c r="D220" t="s">
        <v>25</v>
      </c>
      <c r="E220" t="s">
        <v>84</v>
      </c>
      <c r="F220" t="s">
        <v>145</v>
      </c>
      <c r="G220" t="s">
        <v>195</v>
      </c>
      <c r="H220" t="s">
        <v>85</v>
      </c>
      <c r="I220" t="s">
        <v>85</v>
      </c>
      <c r="J220">
        <v>2.0143574202000001</v>
      </c>
      <c r="K220">
        <v>4.1631411191999996</v>
      </c>
      <c r="L220">
        <v>6.1774985394000002</v>
      </c>
      <c r="M220" t="s">
        <v>144</v>
      </c>
      <c r="N220">
        <v>1591377.66</v>
      </c>
      <c r="O220" t="s">
        <v>194</v>
      </c>
    </row>
    <row r="221" spans="3:15" ht="14.1" customHeight="1">
      <c r="C221" t="s">
        <v>6</v>
      </c>
      <c r="D221" t="s">
        <v>30</v>
      </c>
      <c r="E221" t="s">
        <v>84</v>
      </c>
      <c r="F221" t="s">
        <v>145</v>
      </c>
      <c r="G221">
        <v>107.53667124219599</v>
      </c>
      <c r="H221" t="s">
        <v>96</v>
      </c>
      <c r="I221" t="s">
        <v>96</v>
      </c>
      <c r="J221">
        <v>1.0347458015942499</v>
      </c>
      <c r="K221">
        <v>2.91184294100574</v>
      </c>
      <c r="L221">
        <v>3.9465887425999902</v>
      </c>
      <c r="M221" t="s">
        <v>144</v>
      </c>
      <c r="N221">
        <v>218471.79259136901</v>
      </c>
      <c r="O221" t="s">
        <v>194</v>
      </c>
    </row>
    <row r="222" spans="3:15" ht="14.1" customHeight="1">
      <c r="C222" t="s">
        <v>89</v>
      </c>
      <c r="D222" t="s">
        <v>26</v>
      </c>
      <c r="E222" t="s">
        <v>86</v>
      </c>
      <c r="F222" t="s">
        <v>143</v>
      </c>
      <c r="G222" t="s">
        <v>195</v>
      </c>
      <c r="H222" t="s">
        <v>85</v>
      </c>
      <c r="I222" t="s">
        <v>85</v>
      </c>
      <c r="J222">
        <v>21.845197968299999</v>
      </c>
      <c r="K222">
        <v>117.3097867914</v>
      </c>
      <c r="L222">
        <v>139.1549847597</v>
      </c>
      <c r="M222" t="s">
        <v>144</v>
      </c>
      <c r="N222">
        <v>2552953.0108952802</v>
      </c>
      <c r="O222" t="s">
        <v>194</v>
      </c>
    </row>
    <row r="223" spans="3:15" ht="14.1" customHeight="1">
      <c r="C223" t="s">
        <v>9</v>
      </c>
      <c r="D223" t="s">
        <v>25</v>
      </c>
      <c r="E223" t="s">
        <v>95</v>
      </c>
      <c r="F223" t="s">
        <v>143</v>
      </c>
      <c r="G223">
        <v>24798.209231344801</v>
      </c>
      <c r="H223" t="s">
        <v>87</v>
      </c>
      <c r="I223" t="s">
        <v>87</v>
      </c>
      <c r="J223">
        <v>121.5110236753</v>
      </c>
      <c r="K223">
        <v>250.46149777970001</v>
      </c>
      <c r="L223">
        <v>371.97252145499999</v>
      </c>
      <c r="M223" t="s">
        <v>144</v>
      </c>
      <c r="N223">
        <v>51047927.7867091</v>
      </c>
      <c r="O223" t="s">
        <v>194</v>
      </c>
    </row>
    <row r="224" spans="3:15" ht="14.1" customHeight="1">
      <c r="C224" t="s">
        <v>89</v>
      </c>
      <c r="D224" t="s">
        <v>29</v>
      </c>
      <c r="E224" t="s">
        <v>91</v>
      </c>
      <c r="F224" t="s">
        <v>145</v>
      </c>
      <c r="G224">
        <v>2732.2880841630099</v>
      </c>
      <c r="H224" t="s">
        <v>96</v>
      </c>
      <c r="I224" t="s">
        <v>96</v>
      </c>
      <c r="J224">
        <v>9.5993698813892792</v>
      </c>
      <c r="K224">
        <v>27.013260053010701</v>
      </c>
      <c r="L224">
        <v>36.612629934399997</v>
      </c>
      <c r="M224" t="s">
        <v>144</v>
      </c>
      <c r="N224">
        <v>1405931.85</v>
      </c>
      <c r="O224" t="s">
        <v>194</v>
      </c>
    </row>
    <row r="225" spans="3:15" ht="14.1" customHeight="1">
      <c r="C225" t="s">
        <v>7</v>
      </c>
      <c r="D225" t="s">
        <v>25</v>
      </c>
      <c r="E225" t="s">
        <v>97</v>
      </c>
      <c r="F225" t="s">
        <v>145</v>
      </c>
      <c r="G225" t="s">
        <v>195</v>
      </c>
      <c r="H225" t="s">
        <v>85</v>
      </c>
      <c r="I225" t="s">
        <v>85</v>
      </c>
      <c r="J225">
        <v>7.0079376935999997</v>
      </c>
      <c r="K225">
        <v>14.483543625599999</v>
      </c>
      <c r="L225">
        <v>21.491481319199998</v>
      </c>
      <c r="M225" t="s">
        <v>144</v>
      </c>
      <c r="N225">
        <v>1612145.1106054599</v>
      </c>
      <c r="O225" t="s">
        <v>194</v>
      </c>
    </row>
    <row r="226" spans="3:15" ht="14.1" customHeight="1">
      <c r="C226" t="s">
        <v>9</v>
      </c>
      <c r="D226" t="s">
        <v>31</v>
      </c>
      <c r="E226" t="s">
        <v>86</v>
      </c>
      <c r="F226" t="s">
        <v>143</v>
      </c>
      <c r="G226">
        <v>211.45439331875099</v>
      </c>
      <c r="H226" t="s">
        <v>87</v>
      </c>
      <c r="I226" t="s">
        <v>87</v>
      </c>
      <c r="J226">
        <v>2.2937925931560001</v>
      </c>
      <c r="K226">
        <v>12.317782736556</v>
      </c>
      <c r="L226">
        <v>14.611575329712</v>
      </c>
      <c r="M226" t="s">
        <v>144</v>
      </c>
      <c r="N226">
        <v>73847.509999999995</v>
      </c>
      <c r="O226" t="s">
        <v>194</v>
      </c>
    </row>
    <row r="227" spans="3:15" ht="14.1" customHeight="1">
      <c r="C227" t="s">
        <v>7</v>
      </c>
      <c r="D227" t="s">
        <v>29</v>
      </c>
      <c r="E227" t="s">
        <v>94</v>
      </c>
      <c r="F227" t="s">
        <v>143</v>
      </c>
      <c r="G227">
        <v>0.18073989637305601</v>
      </c>
      <c r="H227" t="s">
        <v>87</v>
      </c>
      <c r="I227" t="s">
        <v>87</v>
      </c>
      <c r="J227">
        <v>2.04717483774767E-3</v>
      </c>
      <c r="K227">
        <v>5.1216632695527797E-3</v>
      </c>
      <c r="L227">
        <v>7.1688381073004501E-3</v>
      </c>
      <c r="M227" t="s">
        <v>144</v>
      </c>
      <c r="N227">
        <v>75.308290155440403</v>
      </c>
      <c r="O227" t="s">
        <v>194</v>
      </c>
    </row>
    <row r="228" spans="3:15" ht="14.1" customHeight="1">
      <c r="C228" t="s">
        <v>7</v>
      </c>
      <c r="D228" t="s">
        <v>25</v>
      </c>
      <c r="E228"/>
      <c r="F228" t="s">
        <v>147</v>
      </c>
      <c r="G228" t="s">
        <v>195</v>
      </c>
      <c r="H228" t="s">
        <v>85</v>
      </c>
      <c r="I228" t="s">
        <v>85</v>
      </c>
      <c r="J228">
        <v>1.0331717069999999</v>
      </c>
      <c r="K228">
        <v>2.1352911720000001</v>
      </c>
      <c r="L228">
        <v>3.1684628789999998</v>
      </c>
      <c r="M228" t="s">
        <v>144</v>
      </c>
      <c r="N228">
        <v>148736.35</v>
      </c>
      <c r="O228" t="s">
        <v>194</v>
      </c>
    </row>
    <row r="229" spans="3:15" ht="14.1" customHeight="1">
      <c r="C229" t="s">
        <v>7</v>
      </c>
      <c r="D229" t="s">
        <v>28</v>
      </c>
      <c r="E229" t="s">
        <v>95</v>
      </c>
      <c r="F229" t="s">
        <v>145</v>
      </c>
      <c r="G229" t="s">
        <v>195</v>
      </c>
      <c r="H229" t="s">
        <v>85</v>
      </c>
      <c r="I229" t="s">
        <v>85</v>
      </c>
      <c r="J229">
        <v>2.2876219677499998</v>
      </c>
      <c r="K229">
        <v>12.2846424045</v>
      </c>
      <c r="L229">
        <v>14.57226437225</v>
      </c>
      <c r="M229" t="s">
        <v>144</v>
      </c>
      <c r="N229">
        <v>46652.53</v>
      </c>
      <c r="O229" t="s">
        <v>194</v>
      </c>
    </row>
    <row r="230" spans="3:15" ht="14.1" customHeight="1">
      <c r="C230" t="s">
        <v>9</v>
      </c>
      <c r="D230" t="s">
        <v>28</v>
      </c>
      <c r="E230" t="s">
        <v>88</v>
      </c>
      <c r="F230" t="s">
        <v>143</v>
      </c>
      <c r="G230">
        <v>44277.635556865796</v>
      </c>
      <c r="H230" t="s">
        <v>87</v>
      </c>
      <c r="I230" t="s">
        <v>87</v>
      </c>
      <c r="J230">
        <v>632.00387899278303</v>
      </c>
      <c r="K230">
        <v>1581.1600423994601</v>
      </c>
      <c r="L230">
        <v>2213.1639213922399</v>
      </c>
      <c r="M230" t="s">
        <v>144</v>
      </c>
      <c r="N230">
        <v>31568526.429853301</v>
      </c>
      <c r="O230" t="s">
        <v>194</v>
      </c>
    </row>
    <row r="231" spans="3:15" ht="14.1" customHeight="1">
      <c r="C231" t="s">
        <v>7</v>
      </c>
      <c r="D231" t="s">
        <v>30</v>
      </c>
      <c r="E231" t="s">
        <v>84</v>
      </c>
      <c r="F231" t="s">
        <v>143</v>
      </c>
      <c r="G231">
        <v>339.24375091900498</v>
      </c>
      <c r="H231" t="s">
        <v>87</v>
      </c>
      <c r="I231" t="s">
        <v>87</v>
      </c>
      <c r="J231">
        <v>4.14554413560501</v>
      </c>
      <c r="K231">
        <v>10.371405871223899</v>
      </c>
      <c r="L231">
        <v>14.5169500068289</v>
      </c>
      <c r="M231" t="s">
        <v>144</v>
      </c>
      <c r="N231">
        <v>284330.614433087</v>
      </c>
      <c r="O231" t="s">
        <v>194</v>
      </c>
    </row>
    <row r="232" spans="3:15" ht="14.1" customHeight="1">
      <c r="C232" t="s">
        <v>9</v>
      </c>
      <c r="D232" t="s">
        <v>70</v>
      </c>
      <c r="E232" t="s">
        <v>84</v>
      </c>
      <c r="F232" t="s">
        <v>143</v>
      </c>
      <c r="G232" t="s">
        <v>195</v>
      </c>
      <c r="H232" t="s">
        <v>92</v>
      </c>
      <c r="I232" t="s">
        <v>92</v>
      </c>
      <c r="J232" t="s">
        <v>195</v>
      </c>
      <c r="K232" t="s">
        <v>195</v>
      </c>
      <c r="L232" t="s">
        <v>195</v>
      </c>
      <c r="M232" t="s">
        <v>144</v>
      </c>
      <c r="N232">
        <v>63045.920950415297</v>
      </c>
      <c r="O232" t="s">
        <v>194</v>
      </c>
    </row>
    <row r="233" spans="3:15" ht="14.1" customHeight="1">
      <c r="C233" t="s">
        <v>6</v>
      </c>
      <c r="D233" t="s">
        <v>32</v>
      </c>
      <c r="E233" t="s">
        <v>97</v>
      </c>
      <c r="F233" t="s">
        <v>143</v>
      </c>
      <c r="G233">
        <v>1540.3933746654</v>
      </c>
      <c r="H233" t="s">
        <v>87</v>
      </c>
      <c r="I233" t="s">
        <v>87</v>
      </c>
      <c r="J233">
        <v>21.263832990909702</v>
      </c>
      <c r="K233">
        <v>53.198285945751103</v>
      </c>
      <c r="L233">
        <v>74.462118936660801</v>
      </c>
      <c r="M233" t="s">
        <v>144</v>
      </c>
      <c r="N233">
        <v>1310848.10205466</v>
      </c>
      <c r="O233" t="s">
        <v>194</v>
      </c>
    </row>
    <row r="234" spans="3:15" ht="14.1" customHeight="1">
      <c r="C234" t="s">
        <v>6</v>
      </c>
      <c r="D234" t="s">
        <v>28</v>
      </c>
      <c r="E234" t="s">
        <v>94</v>
      </c>
      <c r="F234" t="s">
        <v>143</v>
      </c>
      <c r="G234">
        <v>84713.656132149496</v>
      </c>
      <c r="H234" t="s">
        <v>87</v>
      </c>
      <c r="I234" t="s">
        <v>87</v>
      </c>
      <c r="J234">
        <v>1209.16602327397</v>
      </c>
      <c r="K234">
        <v>3025.1159275712298</v>
      </c>
      <c r="L234">
        <v>4234.2819508452103</v>
      </c>
      <c r="M234" t="s">
        <v>144</v>
      </c>
      <c r="N234">
        <v>2797073.7140335701</v>
      </c>
      <c r="O234" t="s">
        <v>194</v>
      </c>
    </row>
    <row r="235" spans="3:15" ht="14.1" customHeight="1">
      <c r="C235" t="s">
        <v>7</v>
      </c>
      <c r="D235" t="s">
        <v>71</v>
      </c>
      <c r="E235" t="s">
        <v>95</v>
      </c>
      <c r="F235" t="s">
        <v>145</v>
      </c>
      <c r="G235" t="s">
        <v>195</v>
      </c>
      <c r="H235" t="s">
        <v>92</v>
      </c>
      <c r="I235" t="s">
        <v>92</v>
      </c>
      <c r="J235" t="s">
        <v>195</v>
      </c>
      <c r="K235" t="s">
        <v>195</v>
      </c>
      <c r="L235" t="s">
        <v>195</v>
      </c>
      <c r="M235" t="s">
        <v>144</v>
      </c>
      <c r="N235">
        <v>7272.4502479338798</v>
      </c>
      <c r="O235" t="s">
        <v>194</v>
      </c>
    </row>
    <row r="236" spans="3:15" ht="14.1" customHeight="1">
      <c r="C236" t="s">
        <v>9</v>
      </c>
      <c r="D236" t="s">
        <v>30</v>
      </c>
      <c r="E236" t="s">
        <v>90</v>
      </c>
      <c r="F236" t="s">
        <v>145</v>
      </c>
      <c r="G236">
        <v>286.32607350056202</v>
      </c>
      <c r="H236" t="s">
        <v>96</v>
      </c>
      <c r="I236" t="s">
        <v>96</v>
      </c>
      <c r="J236">
        <v>1.3813026277463401</v>
      </c>
      <c r="K236">
        <v>3.8870767098536398</v>
      </c>
      <c r="L236">
        <v>5.2683793375999803</v>
      </c>
      <c r="M236" t="s">
        <v>144</v>
      </c>
      <c r="N236">
        <v>2630224.2999999998</v>
      </c>
      <c r="O236" t="s">
        <v>194</v>
      </c>
    </row>
    <row r="237" spans="3:15" ht="14.1" customHeight="1">
      <c r="C237" t="s">
        <v>89</v>
      </c>
      <c r="D237" t="s">
        <v>30</v>
      </c>
      <c r="E237" t="s">
        <v>84</v>
      </c>
      <c r="F237" t="s">
        <v>145</v>
      </c>
      <c r="G237" t="s">
        <v>195</v>
      </c>
      <c r="H237" t="s">
        <v>85</v>
      </c>
      <c r="I237" t="s">
        <v>85</v>
      </c>
      <c r="J237">
        <v>0.53091630410000001</v>
      </c>
      <c r="K237">
        <v>2.8510466478000001</v>
      </c>
      <c r="L237">
        <v>3.3819629518999998</v>
      </c>
      <c r="M237" t="s">
        <v>144</v>
      </c>
      <c r="N237">
        <v>123357.95</v>
      </c>
      <c r="O237" t="s">
        <v>194</v>
      </c>
    </row>
    <row r="238" spans="3:15" ht="14.1" customHeight="1">
      <c r="C238" t="s">
        <v>89</v>
      </c>
      <c r="D238" t="s">
        <v>26</v>
      </c>
      <c r="E238" t="s">
        <v>90</v>
      </c>
      <c r="F238" t="s">
        <v>143</v>
      </c>
      <c r="G238">
        <v>63661.323086972399</v>
      </c>
      <c r="H238" t="s">
        <v>87</v>
      </c>
      <c r="I238" t="s">
        <v>87</v>
      </c>
      <c r="J238">
        <v>690.57785750204096</v>
      </c>
      <c r="K238">
        <v>3708.4381721202799</v>
      </c>
      <c r="L238">
        <v>4399.0160296223203</v>
      </c>
      <c r="M238" t="s">
        <v>144</v>
      </c>
      <c r="N238">
        <v>111575.19</v>
      </c>
      <c r="O238" t="s">
        <v>194</v>
      </c>
    </row>
    <row r="239" spans="3:15" ht="14.1" customHeight="1">
      <c r="C239" t="s">
        <v>7</v>
      </c>
      <c r="D239" t="s">
        <v>29</v>
      </c>
      <c r="E239" t="s">
        <v>93</v>
      </c>
      <c r="F239" t="s">
        <v>143</v>
      </c>
      <c r="G239" t="s">
        <v>195</v>
      </c>
      <c r="H239" t="s">
        <v>85</v>
      </c>
      <c r="I239" t="s">
        <v>85</v>
      </c>
      <c r="J239">
        <v>2.5647934983999998</v>
      </c>
      <c r="K239">
        <v>13.773067147200001</v>
      </c>
      <c r="L239">
        <v>16.337860645599999</v>
      </c>
      <c r="M239" t="s">
        <v>144</v>
      </c>
      <c r="N239">
        <v>82277.52</v>
      </c>
      <c r="O239" t="s">
        <v>194</v>
      </c>
    </row>
    <row r="240" spans="3:15" ht="14.1" customHeight="1">
      <c r="C240" t="s">
        <v>7</v>
      </c>
      <c r="D240" t="s">
        <v>26</v>
      </c>
      <c r="E240" t="s">
        <v>84</v>
      </c>
      <c r="F240" t="s">
        <v>143</v>
      </c>
      <c r="G240">
        <v>615.84989217006398</v>
      </c>
      <c r="H240" t="s">
        <v>87</v>
      </c>
      <c r="I240" t="s">
        <v>87</v>
      </c>
      <c r="J240">
        <v>6.6805293162671999</v>
      </c>
      <c r="K240">
        <v>35.874781760347197</v>
      </c>
      <c r="L240">
        <v>42.555311076614402</v>
      </c>
      <c r="M240" t="s">
        <v>144</v>
      </c>
      <c r="N240">
        <v>66194.289999999994</v>
      </c>
      <c r="O240" t="s">
        <v>194</v>
      </c>
    </row>
    <row r="241" spans="3:15" ht="14.1" customHeight="1">
      <c r="C241" t="s">
        <v>89</v>
      </c>
      <c r="D241" t="s">
        <v>30</v>
      </c>
      <c r="E241" t="s">
        <v>91</v>
      </c>
      <c r="F241" t="s">
        <v>143</v>
      </c>
      <c r="G241" t="s">
        <v>195</v>
      </c>
      <c r="H241" t="s">
        <v>85</v>
      </c>
      <c r="I241" t="s">
        <v>85</v>
      </c>
      <c r="J241">
        <v>2.7265899954999999</v>
      </c>
      <c r="K241">
        <v>14.641922289</v>
      </c>
      <c r="L241">
        <v>17.3685122845</v>
      </c>
      <c r="M241" t="s">
        <v>144</v>
      </c>
      <c r="N241">
        <v>237916.2</v>
      </c>
      <c r="O241" t="s">
        <v>194</v>
      </c>
    </row>
    <row r="242" spans="3:15" ht="14.1" customHeight="1">
      <c r="C242" t="s">
        <v>89</v>
      </c>
      <c r="D242" t="s">
        <v>28</v>
      </c>
      <c r="E242" t="s">
        <v>88</v>
      </c>
      <c r="F242" t="s">
        <v>143</v>
      </c>
      <c r="G242" t="s">
        <v>195</v>
      </c>
      <c r="H242" t="s">
        <v>85</v>
      </c>
      <c r="I242" t="s">
        <v>85</v>
      </c>
      <c r="J242">
        <v>84.699724326349994</v>
      </c>
      <c r="K242">
        <v>454.84168266329999</v>
      </c>
      <c r="L242">
        <v>539.54140698965</v>
      </c>
      <c r="M242" t="s">
        <v>144</v>
      </c>
      <c r="N242">
        <v>3436150.9730935898</v>
      </c>
      <c r="O242" t="s">
        <v>194</v>
      </c>
    </row>
    <row r="243" spans="3:15" ht="14.1" customHeight="1">
      <c r="C243" t="s">
        <v>6</v>
      </c>
      <c r="D243" t="s">
        <v>25</v>
      </c>
      <c r="E243" t="s">
        <v>195</v>
      </c>
      <c r="F243" t="s">
        <v>147</v>
      </c>
      <c r="G243" t="s">
        <v>195</v>
      </c>
      <c r="H243" t="s">
        <v>85</v>
      </c>
      <c r="I243" t="s">
        <v>85</v>
      </c>
      <c r="J243">
        <v>4.4142432600000003E-2</v>
      </c>
      <c r="K243">
        <v>9.1230669599999994E-2</v>
      </c>
      <c r="L243">
        <v>0.13537310220000001</v>
      </c>
      <c r="M243" t="s">
        <v>144</v>
      </c>
      <c r="N243">
        <v>1100967.0730819199</v>
      </c>
      <c r="O243" t="s">
        <v>194</v>
      </c>
    </row>
    <row r="244" spans="3:15" ht="14.1" customHeight="1">
      <c r="C244" t="s">
        <v>89</v>
      </c>
      <c r="D244" t="s">
        <v>30</v>
      </c>
      <c r="E244" t="s">
        <v>97</v>
      </c>
      <c r="F244" t="s">
        <v>143</v>
      </c>
      <c r="G244" t="s">
        <v>195</v>
      </c>
      <c r="H244" t="s">
        <v>85</v>
      </c>
      <c r="I244" t="s">
        <v>85</v>
      </c>
      <c r="J244">
        <v>4.9907415645500004</v>
      </c>
      <c r="K244">
        <v>26.800527498899999</v>
      </c>
      <c r="L244">
        <v>31.791269063449999</v>
      </c>
      <c r="M244" t="s">
        <v>144</v>
      </c>
      <c r="N244">
        <v>456224.94</v>
      </c>
      <c r="O244" t="s">
        <v>194</v>
      </c>
    </row>
    <row r="245" spans="3:15" ht="14.1" customHeight="1">
      <c r="C245" t="s">
        <v>6</v>
      </c>
      <c r="D245" t="s">
        <v>26</v>
      </c>
      <c r="E245" t="s">
        <v>84</v>
      </c>
      <c r="F245" t="s">
        <v>143</v>
      </c>
      <c r="G245">
        <v>222117.598755863</v>
      </c>
      <c r="H245" t="s">
        <v>87</v>
      </c>
      <c r="I245" t="s">
        <v>87</v>
      </c>
      <c r="J245">
        <v>2409.4650576711501</v>
      </c>
      <c r="K245">
        <v>12938.94974649</v>
      </c>
      <c r="L245">
        <v>15348.414804161201</v>
      </c>
      <c r="M245" t="s">
        <v>144</v>
      </c>
      <c r="N245">
        <v>1593764.8069190399</v>
      </c>
      <c r="O245" t="s">
        <v>194</v>
      </c>
    </row>
    <row r="246" spans="3:15" ht="14.1" customHeight="1">
      <c r="C246" t="s">
        <v>89</v>
      </c>
      <c r="D246" t="s">
        <v>70</v>
      </c>
      <c r="E246" t="s">
        <v>90</v>
      </c>
      <c r="F246" t="s">
        <v>143</v>
      </c>
      <c r="G246" t="s">
        <v>195</v>
      </c>
      <c r="H246" t="s">
        <v>92</v>
      </c>
      <c r="I246" t="s">
        <v>92</v>
      </c>
      <c r="J246" t="s">
        <v>195</v>
      </c>
      <c r="K246" t="s">
        <v>195</v>
      </c>
      <c r="L246" t="s">
        <v>195</v>
      </c>
      <c r="M246" t="s">
        <v>144</v>
      </c>
      <c r="N246">
        <v>4341.9267880085599</v>
      </c>
      <c r="O246" t="s">
        <v>194</v>
      </c>
    </row>
    <row r="247" spans="3:15" ht="14.1" customHeight="1">
      <c r="C247" t="s">
        <v>89</v>
      </c>
      <c r="D247" t="s">
        <v>28</v>
      </c>
      <c r="E247" t="s">
        <v>94</v>
      </c>
      <c r="F247" t="s">
        <v>143</v>
      </c>
      <c r="G247">
        <v>88238.162329287603</v>
      </c>
      <c r="H247" t="s">
        <v>87</v>
      </c>
      <c r="I247" t="s">
        <v>87</v>
      </c>
      <c r="J247">
        <v>1259.4792807235301</v>
      </c>
      <c r="K247">
        <v>3150.99064911405</v>
      </c>
      <c r="L247">
        <v>4410.4699298375899</v>
      </c>
      <c r="M247" t="s">
        <v>144</v>
      </c>
      <c r="N247">
        <v>1175517.35680855</v>
      </c>
      <c r="O247" t="s">
        <v>194</v>
      </c>
    </row>
    <row r="248" spans="3:15" ht="14.1" customHeight="1">
      <c r="C248" t="s">
        <v>89</v>
      </c>
      <c r="D248" t="s">
        <v>28</v>
      </c>
      <c r="E248" t="s">
        <v>195</v>
      </c>
      <c r="F248" t="s">
        <v>147</v>
      </c>
      <c r="G248" t="s">
        <v>195</v>
      </c>
      <c r="H248" t="s">
        <v>85</v>
      </c>
      <c r="I248" t="s">
        <v>85</v>
      </c>
      <c r="J248">
        <v>19.698053624899998</v>
      </c>
      <c r="K248">
        <v>105.77951613419999</v>
      </c>
      <c r="L248">
        <v>125.47756975910001</v>
      </c>
      <c r="M248" t="s">
        <v>144</v>
      </c>
      <c r="N248">
        <v>2437291.1421286198</v>
      </c>
      <c r="O248" t="s">
        <v>194</v>
      </c>
    </row>
    <row r="249" spans="3:15" ht="14.1" customHeight="1">
      <c r="C249" t="s">
        <v>89</v>
      </c>
      <c r="D249" t="s">
        <v>29</v>
      </c>
      <c r="E249" t="s">
        <v>93</v>
      </c>
      <c r="F249" t="s">
        <v>143</v>
      </c>
      <c r="G249">
        <v>923.00765953198299</v>
      </c>
      <c r="H249" t="s">
        <v>87</v>
      </c>
      <c r="I249" t="s">
        <v>87</v>
      </c>
      <c r="J249">
        <v>10.454675041103901</v>
      </c>
      <c r="K249">
        <v>26.1557167301075</v>
      </c>
      <c r="L249">
        <v>36.610391771211397</v>
      </c>
      <c r="M249" t="s">
        <v>144</v>
      </c>
      <c r="N249">
        <v>423490.91</v>
      </c>
      <c r="O249" t="s">
        <v>194</v>
      </c>
    </row>
    <row r="250" spans="3:15" ht="14.1" customHeight="1">
      <c r="C250" t="s">
        <v>89</v>
      </c>
      <c r="D250" t="s">
        <v>71</v>
      </c>
      <c r="E250" t="s">
        <v>84</v>
      </c>
      <c r="F250" t="s">
        <v>145</v>
      </c>
      <c r="G250" t="s">
        <v>195</v>
      </c>
      <c r="H250" t="s">
        <v>92</v>
      </c>
      <c r="I250" t="s">
        <v>92</v>
      </c>
      <c r="J250" t="s">
        <v>195</v>
      </c>
      <c r="K250" t="s">
        <v>195</v>
      </c>
      <c r="L250" t="s">
        <v>195</v>
      </c>
      <c r="M250" t="s">
        <v>144</v>
      </c>
      <c r="N250">
        <v>23057.485344827499</v>
      </c>
      <c r="O250" t="s">
        <v>194</v>
      </c>
    </row>
    <row r="251" spans="3:15" ht="14.1" customHeight="1">
      <c r="C251" t="s">
        <v>6</v>
      </c>
      <c r="D251" t="s">
        <v>26</v>
      </c>
      <c r="E251" t="s">
        <v>95</v>
      </c>
      <c r="F251" t="s">
        <v>143</v>
      </c>
      <c r="G251" t="s">
        <v>195</v>
      </c>
      <c r="H251" t="s">
        <v>85</v>
      </c>
      <c r="I251" t="s">
        <v>85</v>
      </c>
      <c r="J251">
        <v>0.81452059185000003</v>
      </c>
      <c r="K251">
        <v>4.3740156123</v>
      </c>
      <c r="L251">
        <v>5.1885362041500001</v>
      </c>
      <c r="M251" t="s">
        <v>144</v>
      </c>
      <c r="N251">
        <v>64036.136727728102</v>
      </c>
      <c r="O251" t="s">
        <v>194</v>
      </c>
    </row>
    <row r="252" spans="3:15" ht="14.1" customHeight="1">
      <c r="C252" t="s">
        <v>89</v>
      </c>
      <c r="D252" t="s">
        <v>30</v>
      </c>
      <c r="E252" t="s">
        <v>95</v>
      </c>
      <c r="F252" t="s">
        <v>143</v>
      </c>
      <c r="G252" t="s">
        <v>195</v>
      </c>
      <c r="H252" t="s">
        <v>85</v>
      </c>
      <c r="I252" t="s">
        <v>85</v>
      </c>
      <c r="J252">
        <v>1.0587340617000001</v>
      </c>
      <c r="K252">
        <v>5.6854539486000002</v>
      </c>
      <c r="L252">
        <v>6.7441880103000003</v>
      </c>
      <c r="M252" t="s">
        <v>144</v>
      </c>
      <c r="N252">
        <v>42625.94</v>
      </c>
      <c r="O252" t="s">
        <v>194</v>
      </c>
    </row>
    <row r="253" spans="3:15" ht="14.1" customHeight="1">
      <c r="C253" t="s">
        <v>89</v>
      </c>
      <c r="D253" t="s">
        <v>28</v>
      </c>
      <c r="E253" t="s">
        <v>91</v>
      </c>
      <c r="F253" t="s">
        <v>143</v>
      </c>
      <c r="G253" t="s">
        <v>195</v>
      </c>
      <c r="H253" t="s">
        <v>85</v>
      </c>
      <c r="I253" t="s">
        <v>85</v>
      </c>
      <c r="J253">
        <v>123.3061953676</v>
      </c>
      <c r="K253">
        <v>662.16032968080003</v>
      </c>
      <c r="L253">
        <v>785.46652504839994</v>
      </c>
      <c r="M253" t="s">
        <v>144</v>
      </c>
      <c r="N253">
        <v>6243146.83990335</v>
      </c>
      <c r="O253" t="s">
        <v>194</v>
      </c>
    </row>
    <row r="254" spans="3:15" ht="14.1" customHeight="1">
      <c r="C254" t="s">
        <v>89</v>
      </c>
      <c r="D254" t="s">
        <v>25</v>
      </c>
      <c r="E254" t="s">
        <v>84</v>
      </c>
      <c r="F254" t="s">
        <v>145</v>
      </c>
      <c r="G254" t="s">
        <v>195</v>
      </c>
      <c r="H254" t="s">
        <v>85</v>
      </c>
      <c r="I254" t="s">
        <v>85</v>
      </c>
      <c r="J254">
        <v>4.8495371705999997</v>
      </c>
      <c r="K254">
        <v>10.022703717600001</v>
      </c>
      <c r="L254">
        <v>14.8722408882</v>
      </c>
      <c r="M254" t="s">
        <v>144</v>
      </c>
      <c r="N254">
        <v>2987541.64</v>
      </c>
      <c r="O254" t="s">
        <v>194</v>
      </c>
    </row>
    <row r="255" spans="3:15" ht="14.1" customHeight="1">
      <c r="C255" t="s">
        <v>89</v>
      </c>
      <c r="D255" t="s">
        <v>29</v>
      </c>
      <c r="E255" t="s">
        <v>195</v>
      </c>
      <c r="F255" t="s">
        <v>147</v>
      </c>
      <c r="G255" t="s">
        <v>195</v>
      </c>
      <c r="H255" t="s">
        <v>85</v>
      </c>
      <c r="I255" t="s">
        <v>85</v>
      </c>
      <c r="J255">
        <v>0</v>
      </c>
      <c r="K255">
        <v>0</v>
      </c>
      <c r="L255">
        <v>0</v>
      </c>
      <c r="M255" t="s">
        <v>144</v>
      </c>
      <c r="N255">
        <v>4.63785063795542E-2</v>
      </c>
      <c r="O255" t="s">
        <v>194</v>
      </c>
    </row>
    <row r="256" spans="3:15" ht="14.1" customHeight="1">
      <c r="C256" t="s">
        <v>6</v>
      </c>
      <c r="D256" t="s">
        <v>29</v>
      </c>
      <c r="E256" t="s">
        <v>88</v>
      </c>
      <c r="F256" t="s">
        <v>145</v>
      </c>
      <c r="G256" t="s">
        <v>195</v>
      </c>
      <c r="H256" t="s">
        <v>85</v>
      </c>
      <c r="I256" t="s">
        <v>85</v>
      </c>
      <c r="J256">
        <v>3.1044773798500001</v>
      </c>
      <c r="K256">
        <v>16.671196116299999</v>
      </c>
      <c r="L256">
        <v>19.775673496149999</v>
      </c>
      <c r="M256" t="s">
        <v>144</v>
      </c>
      <c r="N256">
        <v>1282012.8</v>
      </c>
      <c r="O256" t="s">
        <v>194</v>
      </c>
    </row>
    <row r="257" spans="3:15" ht="14.1" customHeight="1">
      <c r="C257" t="s">
        <v>6</v>
      </c>
      <c r="D257" t="s">
        <v>25</v>
      </c>
      <c r="E257" t="s">
        <v>90</v>
      </c>
      <c r="F257" t="s">
        <v>143</v>
      </c>
      <c r="G257" t="s">
        <v>195</v>
      </c>
      <c r="H257" t="s">
        <v>85</v>
      </c>
      <c r="I257" t="s">
        <v>85</v>
      </c>
      <c r="J257">
        <v>2.5131991301999999</v>
      </c>
      <c r="K257">
        <v>5.1941142791999999</v>
      </c>
      <c r="L257">
        <v>7.7073134094000002</v>
      </c>
      <c r="M257" t="s">
        <v>144</v>
      </c>
      <c r="N257">
        <v>1209374.28</v>
      </c>
      <c r="O257" t="s">
        <v>194</v>
      </c>
    </row>
    <row r="258" spans="3:15" ht="14.1" customHeight="1">
      <c r="C258" t="s">
        <v>7</v>
      </c>
      <c r="D258" t="s">
        <v>30</v>
      </c>
      <c r="E258" t="s">
        <v>91</v>
      </c>
      <c r="F258" t="s">
        <v>143</v>
      </c>
      <c r="G258">
        <v>31.571696796971299</v>
      </c>
      <c r="H258" t="s">
        <v>87</v>
      </c>
      <c r="I258" t="s">
        <v>87</v>
      </c>
      <c r="J258">
        <v>0.38580451698446</v>
      </c>
      <c r="K258">
        <v>0.96521351641896802</v>
      </c>
      <c r="L258">
        <v>1.3510180334034201</v>
      </c>
      <c r="M258" t="s">
        <v>144</v>
      </c>
      <c r="N258">
        <v>27867.677814129998</v>
      </c>
      <c r="O258" t="s">
        <v>194</v>
      </c>
    </row>
    <row r="259" spans="3:15" ht="14.1" customHeight="1">
      <c r="C259" t="s">
        <v>89</v>
      </c>
      <c r="D259" t="s">
        <v>26</v>
      </c>
      <c r="E259" t="s">
        <v>95</v>
      </c>
      <c r="F259" t="s">
        <v>143</v>
      </c>
      <c r="G259">
        <v>17256.3811959798</v>
      </c>
      <c r="H259" t="s">
        <v>87</v>
      </c>
      <c r="I259" t="s">
        <v>87</v>
      </c>
      <c r="J259">
        <v>187.19133213067201</v>
      </c>
      <c r="K259">
        <v>1005.22696177147</v>
      </c>
      <c r="L259">
        <v>1192.41829390214</v>
      </c>
      <c r="M259" t="s">
        <v>144</v>
      </c>
      <c r="N259">
        <v>41413.65</v>
      </c>
      <c r="O259" t="s">
        <v>194</v>
      </c>
    </row>
    <row r="260" spans="3:15" ht="14.1" customHeight="1">
      <c r="C260" t="s">
        <v>7</v>
      </c>
      <c r="D260" t="s">
        <v>29</v>
      </c>
      <c r="E260" t="s">
        <v>84</v>
      </c>
      <c r="F260" t="s">
        <v>143</v>
      </c>
      <c r="G260">
        <v>1683.2377699604899</v>
      </c>
      <c r="H260" t="s">
        <v>87</v>
      </c>
      <c r="I260" t="s">
        <v>87</v>
      </c>
      <c r="J260">
        <v>19.065601761464499</v>
      </c>
      <c r="K260">
        <v>47.698706750932402</v>
      </c>
      <c r="L260">
        <v>66.764308512396994</v>
      </c>
      <c r="M260" t="s">
        <v>144</v>
      </c>
      <c r="N260">
        <v>364764.035370511</v>
      </c>
      <c r="O260" t="s">
        <v>194</v>
      </c>
    </row>
    <row r="261" spans="3:15" ht="14.1" customHeight="1">
      <c r="C261" t="s">
        <v>89</v>
      </c>
      <c r="D261" t="s">
        <v>193</v>
      </c>
      <c r="E261" t="s">
        <v>86</v>
      </c>
      <c r="F261" t="s">
        <v>143</v>
      </c>
      <c r="G261" t="s">
        <v>195</v>
      </c>
      <c r="H261" t="s">
        <v>85</v>
      </c>
      <c r="I261" t="s">
        <v>85</v>
      </c>
      <c r="J261">
        <v>1.22328433745</v>
      </c>
      <c r="K261">
        <v>6.5690970170999998</v>
      </c>
      <c r="L261">
        <v>7.7923813545499998</v>
      </c>
      <c r="M261" t="s">
        <v>144</v>
      </c>
      <c r="N261">
        <v>3845769.31041722</v>
      </c>
      <c r="O261" t="s">
        <v>194</v>
      </c>
    </row>
    <row r="262" spans="3:15" ht="14.1" customHeight="1">
      <c r="C262" t="s">
        <v>7</v>
      </c>
      <c r="D262" t="s">
        <v>71</v>
      </c>
      <c r="E262" t="s">
        <v>91</v>
      </c>
      <c r="F262" t="s">
        <v>143</v>
      </c>
      <c r="G262" t="s">
        <v>195</v>
      </c>
      <c r="H262" t="s">
        <v>92</v>
      </c>
      <c r="I262" t="s">
        <v>92</v>
      </c>
      <c r="J262" t="s">
        <v>195</v>
      </c>
      <c r="K262" t="s">
        <v>195</v>
      </c>
      <c r="L262" t="s">
        <v>195</v>
      </c>
      <c r="M262" t="s">
        <v>144</v>
      </c>
      <c r="N262">
        <v>21030.623231078102</v>
      </c>
      <c r="O262" t="s">
        <v>194</v>
      </c>
    </row>
    <row r="263" spans="3:15" ht="14.1" customHeight="1">
      <c r="C263" t="s">
        <v>9</v>
      </c>
      <c r="D263" t="s">
        <v>25</v>
      </c>
      <c r="E263" t="s">
        <v>90</v>
      </c>
      <c r="F263" t="s">
        <v>145</v>
      </c>
      <c r="G263">
        <v>11084.4012809418</v>
      </c>
      <c r="H263" t="s">
        <v>96</v>
      </c>
      <c r="I263" t="s">
        <v>96</v>
      </c>
      <c r="J263">
        <v>22.280528814001801</v>
      </c>
      <c r="K263">
        <v>39.791994929998097</v>
      </c>
      <c r="L263">
        <v>62.072523744000001</v>
      </c>
      <c r="M263" t="s">
        <v>144</v>
      </c>
      <c r="N263">
        <v>23783101.862763502</v>
      </c>
      <c r="O263" t="s">
        <v>194</v>
      </c>
    </row>
    <row r="264" spans="3:15" ht="14.1" customHeight="1">
      <c r="C264" t="s">
        <v>89</v>
      </c>
      <c r="D264" t="s">
        <v>32</v>
      </c>
      <c r="E264" t="s">
        <v>86</v>
      </c>
      <c r="F264" t="s">
        <v>143</v>
      </c>
      <c r="G264">
        <v>354.95287576091903</v>
      </c>
      <c r="H264" t="s">
        <v>87</v>
      </c>
      <c r="I264" t="s">
        <v>87</v>
      </c>
      <c r="J264">
        <v>4.8998332879836504</v>
      </c>
      <c r="K264">
        <v>12.2585016752199</v>
      </c>
      <c r="L264">
        <v>17.1583349632036</v>
      </c>
      <c r="M264" t="s">
        <v>144</v>
      </c>
      <c r="N264">
        <v>714174.38</v>
      </c>
      <c r="O264" t="s">
        <v>194</v>
      </c>
    </row>
    <row r="265" spans="3:15" ht="14.1" customHeight="1">
      <c r="C265" t="s">
        <v>7</v>
      </c>
      <c r="D265" t="s">
        <v>29</v>
      </c>
      <c r="E265" t="s">
        <v>91</v>
      </c>
      <c r="F265" t="s">
        <v>143</v>
      </c>
      <c r="G265">
        <v>363.869700030628</v>
      </c>
      <c r="H265" t="s">
        <v>87</v>
      </c>
      <c r="I265" t="s">
        <v>87</v>
      </c>
      <c r="J265">
        <v>4.1214531702927797</v>
      </c>
      <c r="K265">
        <v>10.3111346086563</v>
      </c>
      <c r="L265">
        <v>14.432587778949101</v>
      </c>
      <c r="M265" t="s">
        <v>144</v>
      </c>
      <c r="N265">
        <v>83333.576249081307</v>
      </c>
      <c r="O265" t="s">
        <v>194</v>
      </c>
    </row>
    <row r="266" spans="3:15" ht="14.1" customHeight="1">
      <c r="C266" t="s">
        <v>6</v>
      </c>
      <c r="D266" t="s">
        <v>35</v>
      </c>
      <c r="E266" t="s">
        <v>84</v>
      </c>
      <c r="F266" t="s">
        <v>143</v>
      </c>
      <c r="G266">
        <v>0.122660923107881</v>
      </c>
      <c r="H266" t="s">
        <v>87</v>
      </c>
      <c r="I266" t="s">
        <v>87</v>
      </c>
      <c r="J266">
        <v>1.330578882E-3</v>
      </c>
      <c r="K266">
        <v>7.145276182E-3</v>
      </c>
      <c r="L266">
        <v>8.4758550640000006E-3</v>
      </c>
      <c r="M266" t="s">
        <v>144</v>
      </c>
      <c r="N266">
        <v>408890.18718012102</v>
      </c>
      <c r="O266" t="s">
        <v>194</v>
      </c>
    </row>
    <row r="267" spans="3:15" ht="14.1" customHeight="1">
      <c r="C267" t="s">
        <v>6</v>
      </c>
      <c r="D267" t="s">
        <v>29</v>
      </c>
      <c r="E267" t="s">
        <v>88</v>
      </c>
      <c r="F267" t="s">
        <v>143</v>
      </c>
      <c r="G267" t="s">
        <v>195</v>
      </c>
      <c r="H267" t="s">
        <v>85</v>
      </c>
      <c r="I267" t="s">
        <v>85</v>
      </c>
      <c r="J267">
        <v>9.2040709047</v>
      </c>
      <c r="K267">
        <v>49.426313142600002</v>
      </c>
      <c r="L267">
        <v>58.630384047299998</v>
      </c>
      <c r="M267" t="s">
        <v>144</v>
      </c>
      <c r="N267">
        <v>5301990.38</v>
      </c>
      <c r="O267" t="s">
        <v>194</v>
      </c>
    </row>
    <row r="268" spans="3:15" ht="14.1" customHeight="1">
      <c r="C268" t="s">
        <v>7</v>
      </c>
      <c r="D268" t="s">
        <v>25</v>
      </c>
      <c r="E268" t="s">
        <v>97</v>
      </c>
      <c r="F268" t="s">
        <v>145</v>
      </c>
      <c r="G268">
        <v>602857.76630060305</v>
      </c>
      <c r="H268" t="s">
        <v>96</v>
      </c>
      <c r="I268" t="s">
        <v>96</v>
      </c>
      <c r="J268">
        <v>3483.9055703552599</v>
      </c>
      <c r="K268">
        <v>6222.0943654194998</v>
      </c>
      <c r="L268">
        <v>9705.9999357747693</v>
      </c>
      <c r="M268" t="s">
        <v>144</v>
      </c>
      <c r="N268">
        <v>787420620.21120203</v>
      </c>
      <c r="O268" t="s">
        <v>194</v>
      </c>
    </row>
    <row r="269" spans="3:15" ht="14.1" customHeight="1">
      <c r="C269" t="s">
        <v>6</v>
      </c>
      <c r="D269" t="s">
        <v>70</v>
      </c>
      <c r="E269" t="s">
        <v>86</v>
      </c>
      <c r="F269" t="s">
        <v>143</v>
      </c>
      <c r="G269" t="s">
        <v>195</v>
      </c>
      <c r="H269" t="s">
        <v>92</v>
      </c>
      <c r="I269" t="s">
        <v>92</v>
      </c>
      <c r="J269" t="s">
        <v>195</v>
      </c>
      <c r="K269" t="s">
        <v>195</v>
      </c>
      <c r="L269" t="s">
        <v>195</v>
      </c>
      <c r="M269" t="s">
        <v>144</v>
      </c>
      <c r="N269">
        <v>92103.599530955995</v>
      </c>
      <c r="O269" t="s">
        <v>194</v>
      </c>
    </row>
    <row r="270" spans="3:15" ht="14.1" customHeight="1">
      <c r="C270" t="s">
        <v>89</v>
      </c>
      <c r="D270" t="s">
        <v>25</v>
      </c>
      <c r="E270" t="s">
        <v>90</v>
      </c>
      <c r="F270" t="s">
        <v>143</v>
      </c>
      <c r="G270" t="s">
        <v>195</v>
      </c>
      <c r="H270" t="s">
        <v>85</v>
      </c>
      <c r="I270" t="s">
        <v>85</v>
      </c>
      <c r="J270">
        <v>7.4512294494000004</v>
      </c>
      <c r="K270">
        <v>15.3997098024</v>
      </c>
      <c r="L270">
        <v>22.8509392518</v>
      </c>
      <c r="M270" t="s">
        <v>144</v>
      </c>
      <c r="N270">
        <v>4213861.8945066202</v>
      </c>
      <c r="O270" t="s">
        <v>194</v>
      </c>
    </row>
    <row r="271" spans="3:15" ht="14.1" customHeight="1">
      <c r="C271" t="s">
        <v>6</v>
      </c>
      <c r="D271" t="s">
        <v>195</v>
      </c>
      <c r="E271" t="s">
        <v>195</v>
      </c>
      <c r="F271" t="s">
        <v>195</v>
      </c>
      <c r="G271" t="s">
        <v>195</v>
      </c>
      <c r="H271" t="s">
        <v>195</v>
      </c>
      <c r="I271" t="s">
        <v>195</v>
      </c>
      <c r="J271" t="s">
        <v>195</v>
      </c>
      <c r="K271" t="s">
        <v>195</v>
      </c>
      <c r="L271" t="s">
        <v>195</v>
      </c>
      <c r="M271" t="s">
        <v>146</v>
      </c>
      <c r="N271">
        <v>28111361.93</v>
      </c>
      <c r="O271" t="s">
        <v>194</v>
      </c>
    </row>
    <row r="272" spans="3:15" ht="14.1" customHeight="1">
      <c r="C272" t="s">
        <v>89</v>
      </c>
      <c r="D272" t="s">
        <v>25</v>
      </c>
      <c r="E272" t="s">
        <v>94</v>
      </c>
      <c r="F272" t="s">
        <v>143</v>
      </c>
      <c r="G272" t="s">
        <v>195</v>
      </c>
      <c r="H272" t="s">
        <v>85</v>
      </c>
      <c r="I272" t="s">
        <v>85</v>
      </c>
      <c r="J272">
        <v>2.1156377453999999</v>
      </c>
      <c r="K272">
        <v>4.3724606183999999</v>
      </c>
      <c r="L272">
        <v>6.4880983637999998</v>
      </c>
      <c r="M272" t="s">
        <v>144</v>
      </c>
      <c r="N272">
        <v>820477.63</v>
      </c>
      <c r="O272" t="s">
        <v>194</v>
      </c>
    </row>
    <row r="273" spans="3:15" ht="14.1" customHeight="1">
      <c r="C273" t="s">
        <v>89</v>
      </c>
      <c r="D273" t="s">
        <v>28</v>
      </c>
      <c r="E273" t="s">
        <v>90</v>
      </c>
      <c r="F273" t="s">
        <v>143</v>
      </c>
      <c r="G273" t="s">
        <v>195</v>
      </c>
      <c r="H273" t="s">
        <v>85</v>
      </c>
      <c r="I273" t="s">
        <v>85</v>
      </c>
      <c r="J273">
        <v>220.85241929239999</v>
      </c>
      <c r="K273">
        <v>1185.9883465992</v>
      </c>
      <c r="L273">
        <v>1406.8407658916001</v>
      </c>
      <c r="M273" t="s">
        <v>144</v>
      </c>
      <c r="N273">
        <v>9269804.0648361705</v>
      </c>
      <c r="O273" t="s">
        <v>194</v>
      </c>
    </row>
    <row r="274" spans="3:15" ht="14.1" customHeight="1">
      <c r="C274" t="s">
        <v>9</v>
      </c>
      <c r="D274" t="s">
        <v>28</v>
      </c>
      <c r="E274" t="s">
        <v>90</v>
      </c>
      <c r="F274" t="s">
        <v>145</v>
      </c>
      <c r="G274">
        <v>17794.281300158498</v>
      </c>
      <c r="H274" t="s">
        <v>96</v>
      </c>
      <c r="I274" t="s">
        <v>96</v>
      </c>
      <c r="J274">
        <v>83.044698977673406</v>
      </c>
      <c r="K274">
        <v>233.693260831327</v>
      </c>
      <c r="L274">
        <v>316.73795980900002</v>
      </c>
      <c r="M274" t="s">
        <v>144</v>
      </c>
      <c r="N274">
        <v>26448492.129999999</v>
      </c>
      <c r="O274" t="s">
        <v>194</v>
      </c>
    </row>
    <row r="275" spans="3:15" ht="14.1" customHeight="1">
      <c r="C275" t="s">
        <v>7</v>
      </c>
      <c r="D275" t="s">
        <v>25</v>
      </c>
      <c r="E275" t="s">
        <v>91</v>
      </c>
      <c r="F275" t="s">
        <v>145</v>
      </c>
      <c r="G275" t="s">
        <v>195</v>
      </c>
      <c r="H275" t="s">
        <v>85</v>
      </c>
      <c r="I275" t="s">
        <v>85</v>
      </c>
      <c r="J275">
        <v>3.6189881622</v>
      </c>
      <c r="K275">
        <v>7.4794861511999997</v>
      </c>
      <c r="L275">
        <v>11.098474313400001</v>
      </c>
      <c r="M275" t="s">
        <v>144</v>
      </c>
      <c r="N275">
        <v>951685.81</v>
      </c>
      <c r="O275" t="s">
        <v>194</v>
      </c>
    </row>
    <row r="276" spans="3:15" ht="14.1" customHeight="1">
      <c r="C276" t="s">
        <v>9</v>
      </c>
      <c r="D276" t="s">
        <v>25</v>
      </c>
      <c r="E276" t="s">
        <v>88</v>
      </c>
      <c r="F276" t="s">
        <v>143</v>
      </c>
      <c r="G276">
        <v>9232.0312361295892</v>
      </c>
      <c r="H276" t="s">
        <v>87</v>
      </c>
      <c r="I276" t="s">
        <v>87</v>
      </c>
      <c r="J276">
        <v>45.236864420300002</v>
      </c>
      <c r="K276">
        <v>93.243332784700002</v>
      </c>
      <c r="L276">
        <v>138.480197205</v>
      </c>
      <c r="M276" t="s">
        <v>144</v>
      </c>
      <c r="N276">
        <v>23371147.422686901</v>
      </c>
      <c r="O276" t="s">
        <v>194</v>
      </c>
    </row>
    <row r="277" spans="3:15" ht="14.1" customHeight="1">
      <c r="C277" t="s">
        <v>89</v>
      </c>
      <c r="D277" t="s">
        <v>32</v>
      </c>
      <c r="E277" t="s">
        <v>84</v>
      </c>
      <c r="F277" t="s">
        <v>145</v>
      </c>
      <c r="G277" t="s">
        <v>195</v>
      </c>
      <c r="H277" t="s">
        <v>85</v>
      </c>
      <c r="I277" t="s">
        <v>85</v>
      </c>
      <c r="J277">
        <v>2.2909430859</v>
      </c>
      <c r="K277">
        <v>12.302476972199999</v>
      </c>
      <c r="L277">
        <v>14.5934200581</v>
      </c>
      <c r="M277" t="s">
        <v>144</v>
      </c>
      <c r="N277">
        <v>139530.76</v>
      </c>
      <c r="O277" t="s">
        <v>194</v>
      </c>
    </row>
    <row r="278" spans="3:15" ht="14.1" customHeight="1">
      <c r="C278" t="s">
        <v>6</v>
      </c>
      <c r="D278" t="s">
        <v>25</v>
      </c>
      <c r="E278" t="s">
        <v>84</v>
      </c>
      <c r="F278" t="s">
        <v>143</v>
      </c>
      <c r="G278">
        <v>31144.393857762901</v>
      </c>
      <c r="H278" t="s">
        <v>87</v>
      </c>
      <c r="I278" t="s">
        <v>87</v>
      </c>
      <c r="J278">
        <v>152.60730221590001</v>
      </c>
      <c r="K278">
        <v>314.5579086491</v>
      </c>
      <c r="L278">
        <v>467.16521086500001</v>
      </c>
      <c r="M278" t="s">
        <v>144</v>
      </c>
      <c r="N278">
        <v>52977413.791822404</v>
      </c>
      <c r="O278" t="s">
        <v>194</v>
      </c>
    </row>
    <row r="279" spans="3:15" ht="14.1" customHeight="1">
      <c r="C279" t="s">
        <v>6</v>
      </c>
      <c r="D279" t="s">
        <v>28</v>
      </c>
      <c r="E279" t="s">
        <v>93</v>
      </c>
      <c r="F279" t="s">
        <v>143</v>
      </c>
      <c r="G279" t="s">
        <v>195</v>
      </c>
      <c r="H279" t="s">
        <v>85</v>
      </c>
      <c r="I279" t="s">
        <v>85</v>
      </c>
      <c r="J279">
        <v>2.5395948963000001</v>
      </c>
      <c r="K279">
        <v>13.6377494154</v>
      </c>
      <c r="L279">
        <v>16.177344311700001</v>
      </c>
      <c r="M279" t="s">
        <v>144</v>
      </c>
      <c r="N279">
        <v>195151.82</v>
      </c>
      <c r="O279" t="s">
        <v>194</v>
      </c>
    </row>
    <row r="280" spans="3:15" ht="14.1" customHeight="1">
      <c r="C280" t="s">
        <v>6</v>
      </c>
      <c r="D280" t="s">
        <v>25</v>
      </c>
      <c r="E280" t="s">
        <v>97</v>
      </c>
      <c r="F280" t="s">
        <v>143</v>
      </c>
      <c r="G280">
        <v>1325.63174664333</v>
      </c>
      <c r="H280" t="s">
        <v>87</v>
      </c>
      <c r="I280" t="s">
        <v>87</v>
      </c>
      <c r="J280">
        <v>6.4955798410999996</v>
      </c>
      <c r="K280">
        <v>13.3888482439</v>
      </c>
      <c r="L280">
        <v>19.884428085</v>
      </c>
      <c r="M280" t="s">
        <v>144</v>
      </c>
      <c r="N280">
        <v>2857924.2889446001</v>
      </c>
      <c r="O280" t="s">
        <v>194</v>
      </c>
    </row>
    <row r="281" spans="3:15" ht="14.1" customHeight="1">
      <c r="C281" t="s">
        <v>6</v>
      </c>
      <c r="D281" t="s">
        <v>30</v>
      </c>
      <c r="E281" t="s">
        <v>84</v>
      </c>
      <c r="F281" t="s">
        <v>143</v>
      </c>
      <c r="G281">
        <v>5759.4454542630001</v>
      </c>
      <c r="H281" t="s">
        <v>87</v>
      </c>
      <c r="I281" t="s">
        <v>87</v>
      </c>
      <c r="J281">
        <v>70.3801481101371</v>
      </c>
      <c r="K281">
        <v>176.078473042371</v>
      </c>
      <c r="L281">
        <v>246.45862115250799</v>
      </c>
      <c r="M281" t="s">
        <v>144</v>
      </c>
      <c r="N281">
        <v>14639165.280216999</v>
      </c>
      <c r="O281" t="s">
        <v>194</v>
      </c>
    </row>
    <row r="282" spans="3:15" ht="14.1" customHeight="1">
      <c r="C282" t="s">
        <v>89</v>
      </c>
      <c r="D282" t="s">
        <v>31</v>
      </c>
      <c r="E282" t="s">
        <v>86</v>
      </c>
      <c r="F282" t="s">
        <v>143</v>
      </c>
      <c r="G282">
        <v>143684.069799827</v>
      </c>
      <c r="H282" t="s">
        <v>87</v>
      </c>
      <c r="I282" t="s">
        <v>87</v>
      </c>
      <c r="J282">
        <v>1558.6229645491701</v>
      </c>
      <c r="K282">
        <v>8369.8844886006791</v>
      </c>
      <c r="L282">
        <v>9928.5074531498503</v>
      </c>
      <c r="M282" t="s">
        <v>144</v>
      </c>
      <c r="N282">
        <v>37982644.477748103</v>
      </c>
      <c r="O282" t="s">
        <v>194</v>
      </c>
    </row>
    <row r="283" spans="3:15" ht="14.1" customHeight="1">
      <c r="C283" t="s">
        <v>7</v>
      </c>
      <c r="D283" t="s">
        <v>30</v>
      </c>
      <c r="E283" t="s">
        <v>91</v>
      </c>
      <c r="F283" t="s">
        <v>143</v>
      </c>
      <c r="G283" t="s">
        <v>195</v>
      </c>
      <c r="H283" t="s">
        <v>85</v>
      </c>
      <c r="I283" t="s">
        <v>85</v>
      </c>
      <c r="J283">
        <v>8.6385381627999998</v>
      </c>
      <c r="K283">
        <v>46.389374522399997</v>
      </c>
      <c r="L283">
        <v>55.0279126852</v>
      </c>
      <c r="M283" t="s">
        <v>144</v>
      </c>
      <c r="N283">
        <v>312253.09984754003</v>
      </c>
      <c r="O283" t="s">
        <v>194</v>
      </c>
    </row>
    <row r="284" spans="3:15" ht="14.1" customHeight="1">
      <c r="C284" t="s">
        <v>7</v>
      </c>
      <c r="D284" t="s">
        <v>70</v>
      </c>
      <c r="E284" t="s">
        <v>90</v>
      </c>
      <c r="F284" t="s">
        <v>143</v>
      </c>
      <c r="G284" t="s">
        <v>195</v>
      </c>
      <c r="H284" t="s">
        <v>92</v>
      </c>
      <c r="I284" t="s">
        <v>92</v>
      </c>
      <c r="J284" t="s">
        <v>195</v>
      </c>
      <c r="K284" t="s">
        <v>195</v>
      </c>
      <c r="L284" t="s">
        <v>195</v>
      </c>
      <c r="M284" t="s">
        <v>144</v>
      </c>
      <c r="N284">
        <v>18482.107673231902</v>
      </c>
      <c r="O284" t="s">
        <v>194</v>
      </c>
    </row>
    <row r="285" spans="3:15" ht="14.1" customHeight="1">
      <c r="C285" t="s">
        <v>7</v>
      </c>
      <c r="D285" t="s">
        <v>25</v>
      </c>
      <c r="E285" t="s">
        <v>88</v>
      </c>
      <c r="F285" t="s">
        <v>143</v>
      </c>
      <c r="G285" t="s">
        <v>195</v>
      </c>
      <c r="H285" t="s">
        <v>85</v>
      </c>
      <c r="I285" t="s">
        <v>85</v>
      </c>
      <c r="J285">
        <v>235.14962060400001</v>
      </c>
      <c r="K285">
        <v>485.99173358399997</v>
      </c>
      <c r="L285">
        <v>721.14135418800004</v>
      </c>
      <c r="M285" t="s">
        <v>144</v>
      </c>
      <c r="N285">
        <v>46194464.874371797</v>
      </c>
      <c r="O285" t="s">
        <v>194</v>
      </c>
    </row>
    <row r="286" spans="3:15" ht="14.1" customHeight="1">
      <c r="C286" t="s">
        <v>89</v>
      </c>
      <c r="D286" t="s">
        <v>25</v>
      </c>
      <c r="E286" t="s">
        <v>91</v>
      </c>
      <c r="F286" t="s">
        <v>145</v>
      </c>
      <c r="G286">
        <v>756.51660218983102</v>
      </c>
      <c r="H286" t="s">
        <v>96</v>
      </c>
      <c r="I286" t="s">
        <v>96</v>
      </c>
      <c r="J286">
        <v>1.0861857021300001</v>
      </c>
      <c r="K286">
        <v>1.93987747386999</v>
      </c>
      <c r="L286">
        <v>3.0260631760000001</v>
      </c>
      <c r="M286" t="s">
        <v>144</v>
      </c>
      <c r="N286">
        <v>4208207.87</v>
      </c>
      <c r="O286" t="s">
        <v>194</v>
      </c>
    </row>
    <row r="287" spans="3:15" ht="14.1" customHeight="1">
      <c r="C287" t="s">
        <v>6</v>
      </c>
      <c r="D287" t="s">
        <v>25</v>
      </c>
      <c r="E287" t="s">
        <v>95</v>
      </c>
      <c r="F287" t="s">
        <v>143</v>
      </c>
      <c r="G287">
        <v>10247.532506539599</v>
      </c>
      <c r="H287" t="s">
        <v>87</v>
      </c>
      <c r="I287" t="s">
        <v>87</v>
      </c>
      <c r="J287">
        <v>50.212846667199997</v>
      </c>
      <c r="K287">
        <v>103.49994925279999</v>
      </c>
      <c r="L287">
        <v>153.71279591999999</v>
      </c>
      <c r="M287" t="s">
        <v>144</v>
      </c>
      <c r="N287">
        <v>24948470.286424801</v>
      </c>
      <c r="O287" t="s">
        <v>194</v>
      </c>
    </row>
    <row r="288" spans="3:15" ht="14.1" customHeight="1">
      <c r="C288" t="s">
        <v>89</v>
      </c>
      <c r="D288" t="s">
        <v>28</v>
      </c>
      <c r="E288" t="s">
        <v>97</v>
      </c>
      <c r="F288" t="s">
        <v>145</v>
      </c>
      <c r="G288" t="s">
        <v>195</v>
      </c>
      <c r="H288" t="s">
        <v>85</v>
      </c>
      <c r="I288" t="s">
        <v>85</v>
      </c>
      <c r="J288">
        <v>1.2489149904000001</v>
      </c>
      <c r="K288">
        <v>6.7067348832000002</v>
      </c>
      <c r="L288">
        <v>7.9556498735999996</v>
      </c>
      <c r="M288" t="s">
        <v>144</v>
      </c>
      <c r="N288">
        <v>96784.75</v>
      </c>
      <c r="O288" t="s">
        <v>194</v>
      </c>
    </row>
    <row r="289" spans="3:15" ht="14.1" customHeight="1">
      <c r="C289" t="s">
        <v>6</v>
      </c>
      <c r="D289" t="s">
        <v>28</v>
      </c>
      <c r="E289" t="s">
        <v>94</v>
      </c>
      <c r="F289" t="s">
        <v>145</v>
      </c>
      <c r="G289">
        <v>2176.62498221331</v>
      </c>
      <c r="H289" t="s">
        <v>96</v>
      </c>
      <c r="I289" t="s">
        <v>96</v>
      </c>
      <c r="J289">
        <v>1.4267045994382599</v>
      </c>
      <c r="K289">
        <v>4.0148408530617399</v>
      </c>
      <c r="L289">
        <v>5.4415454524999998</v>
      </c>
      <c r="M289" t="s">
        <v>144</v>
      </c>
      <c r="N289">
        <v>1281288.6200000001</v>
      </c>
      <c r="O289" t="s">
        <v>194</v>
      </c>
    </row>
    <row r="290" spans="3:15" ht="14.1" customHeight="1">
      <c r="C290" t="s">
        <v>7</v>
      </c>
      <c r="D290" t="s">
        <v>29</v>
      </c>
      <c r="E290" t="s">
        <v>95</v>
      </c>
      <c r="F290" t="s">
        <v>143</v>
      </c>
      <c r="G290" t="s">
        <v>195</v>
      </c>
      <c r="H290" t="s">
        <v>85</v>
      </c>
      <c r="I290" t="s">
        <v>85</v>
      </c>
      <c r="J290">
        <v>4.8332786684000002</v>
      </c>
      <c r="K290">
        <v>25.954944007200002</v>
      </c>
      <c r="L290">
        <v>30.7882226756</v>
      </c>
      <c r="M290" t="s">
        <v>144</v>
      </c>
      <c r="N290">
        <v>187873.98690404801</v>
      </c>
      <c r="O290" t="s">
        <v>194</v>
      </c>
    </row>
    <row r="291" spans="3:15" ht="14.1" customHeight="1">
      <c r="C291" t="s">
        <v>7</v>
      </c>
      <c r="D291" t="s">
        <v>28</v>
      </c>
      <c r="E291" t="s">
        <v>95</v>
      </c>
      <c r="F291" t="s">
        <v>143</v>
      </c>
      <c r="G291">
        <v>3393.04340799394</v>
      </c>
      <c r="H291" t="s">
        <v>87</v>
      </c>
      <c r="I291" t="s">
        <v>87</v>
      </c>
      <c r="J291">
        <v>48.431115250094997</v>
      </c>
      <c r="K291">
        <v>121.165940253933</v>
      </c>
      <c r="L291">
        <v>169.59705550402799</v>
      </c>
      <c r="M291" t="s">
        <v>144</v>
      </c>
      <c r="N291">
        <v>268219.03307941701</v>
      </c>
      <c r="O291" t="s">
        <v>194</v>
      </c>
    </row>
    <row r="292" spans="3:15" ht="14.1" customHeight="1">
      <c r="C292" t="s">
        <v>7</v>
      </c>
      <c r="D292" t="s">
        <v>149</v>
      </c>
      <c r="E292" t="s">
        <v>93</v>
      </c>
      <c r="F292" t="s">
        <v>143</v>
      </c>
      <c r="G292" t="s">
        <v>195</v>
      </c>
      <c r="H292" t="s">
        <v>85</v>
      </c>
      <c r="I292" t="s">
        <v>85</v>
      </c>
      <c r="J292">
        <v>0.53394938835000005</v>
      </c>
      <c r="K292">
        <v>2.8673344592999999</v>
      </c>
      <c r="L292">
        <v>3.4012838476499998</v>
      </c>
      <c r="M292" t="s">
        <v>144</v>
      </c>
      <c r="N292">
        <v>8116.67</v>
      </c>
      <c r="O292" t="s">
        <v>194</v>
      </c>
    </row>
    <row r="293" spans="3:15" ht="14.1" customHeight="1">
      <c r="C293" t="s">
        <v>6</v>
      </c>
      <c r="D293" t="s">
        <v>25</v>
      </c>
      <c r="E293" t="s">
        <v>97</v>
      </c>
      <c r="F293" t="s">
        <v>145</v>
      </c>
      <c r="G293">
        <v>1715.87362944302</v>
      </c>
      <c r="H293" t="s">
        <v>96</v>
      </c>
      <c r="I293" t="s">
        <v>96</v>
      </c>
      <c r="J293">
        <v>9.9160023977684908</v>
      </c>
      <c r="K293">
        <v>17.709522086831399</v>
      </c>
      <c r="L293">
        <v>27.6255244845999</v>
      </c>
      <c r="M293" t="s">
        <v>144</v>
      </c>
      <c r="N293">
        <v>4744680.3663477199</v>
      </c>
      <c r="O293" t="s">
        <v>194</v>
      </c>
    </row>
    <row r="294" spans="3:15" ht="14.1" customHeight="1">
      <c r="C294" t="s">
        <v>89</v>
      </c>
      <c r="D294" t="s">
        <v>29</v>
      </c>
      <c r="E294" t="s">
        <v>88</v>
      </c>
      <c r="F294" t="s">
        <v>143</v>
      </c>
      <c r="G294">
        <v>932103.64651436196</v>
      </c>
      <c r="H294" t="s">
        <v>87</v>
      </c>
      <c r="I294" t="s">
        <v>87</v>
      </c>
      <c r="J294">
        <v>10557.708311390101</v>
      </c>
      <c r="K294">
        <v>26413.487442328402</v>
      </c>
      <c r="L294">
        <v>36971.195753718501</v>
      </c>
      <c r="M294" t="s">
        <v>144</v>
      </c>
      <c r="N294">
        <v>6068627.5803952701</v>
      </c>
      <c r="O294" t="s">
        <v>194</v>
      </c>
    </row>
    <row r="295" spans="3:15" ht="14.1" customHeight="1">
      <c r="C295" t="s">
        <v>7</v>
      </c>
      <c r="D295" t="s">
        <v>149</v>
      </c>
      <c r="E295" t="s">
        <v>91</v>
      </c>
      <c r="F295" t="s">
        <v>143</v>
      </c>
      <c r="G295" t="s">
        <v>195</v>
      </c>
      <c r="H295" t="s">
        <v>85</v>
      </c>
      <c r="I295" t="s">
        <v>85</v>
      </c>
      <c r="J295">
        <v>0.3629139857</v>
      </c>
      <c r="K295">
        <v>1.9488659406</v>
      </c>
      <c r="L295">
        <v>2.3117799262999998</v>
      </c>
      <c r="M295" t="s">
        <v>144</v>
      </c>
      <c r="N295">
        <v>5067.53</v>
      </c>
      <c r="O295" t="s">
        <v>194</v>
      </c>
    </row>
    <row r="296" spans="3:15" ht="14.1" customHeight="1">
      <c r="C296" t="s">
        <v>89</v>
      </c>
      <c r="D296" t="s">
        <v>26</v>
      </c>
      <c r="E296" t="s">
        <v>90</v>
      </c>
      <c r="F296" t="s">
        <v>143</v>
      </c>
      <c r="G296" t="s">
        <v>195</v>
      </c>
      <c r="H296" t="s">
        <v>85</v>
      </c>
      <c r="I296" t="s">
        <v>85</v>
      </c>
      <c r="J296">
        <v>3.5392470952999999</v>
      </c>
      <c r="K296">
        <v>19.005930857399999</v>
      </c>
      <c r="L296">
        <v>22.545177952700001</v>
      </c>
      <c r="M296" t="s">
        <v>144</v>
      </c>
      <c r="N296">
        <v>31850.257907086099</v>
      </c>
      <c r="O296" t="s">
        <v>194</v>
      </c>
    </row>
    <row r="297" spans="3:15" ht="14.1" customHeight="1">
      <c r="C297" t="s">
        <v>89</v>
      </c>
      <c r="D297" t="s">
        <v>30</v>
      </c>
      <c r="E297" t="s">
        <v>90</v>
      </c>
      <c r="F297" t="s">
        <v>143</v>
      </c>
      <c r="G297" t="s">
        <v>195</v>
      </c>
      <c r="H297" t="s">
        <v>85</v>
      </c>
      <c r="I297" t="s">
        <v>85</v>
      </c>
      <c r="J297">
        <v>38.610538429050003</v>
      </c>
      <c r="K297">
        <v>207.34048908989999</v>
      </c>
      <c r="L297">
        <v>245.95102751895001</v>
      </c>
      <c r="M297" t="s">
        <v>144</v>
      </c>
      <c r="N297">
        <v>3338433.3787668599</v>
      </c>
      <c r="O297" t="s">
        <v>194</v>
      </c>
    </row>
    <row r="298" spans="3:15" ht="14.1" customHeight="1">
      <c r="C298" t="s">
        <v>89</v>
      </c>
      <c r="D298" t="s">
        <v>28</v>
      </c>
      <c r="E298" t="s">
        <v>90</v>
      </c>
      <c r="F298" t="s">
        <v>143</v>
      </c>
      <c r="G298">
        <v>12616.2162670985</v>
      </c>
      <c r="H298" t="s">
        <v>87</v>
      </c>
      <c r="I298" t="s">
        <v>87</v>
      </c>
      <c r="J298">
        <v>180.078752960842</v>
      </c>
      <c r="K298">
        <v>450.52465361539203</v>
      </c>
      <c r="L298">
        <v>630.60340657623397</v>
      </c>
      <c r="M298" t="s">
        <v>144</v>
      </c>
      <c r="N298">
        <v>26597431.390917402</v>
      </c>
      <c r="O298" t="s">
        <v>194</v>
      </c>
    </row>
    <row r="299" spans="3:15" ht="14.1" customHeight="1">
      <c r="C299" t="s">
        <v>7</v>
      </c>
      <c r="D299" t="s">
        <v>28</v>
      </c>
      <c r="E299" t="s">
        <v>91</v>
      </c>
      <c r="F299" t="s">
        <v>143</v>
      </c>
      <c r="G299" t="s">
        <v>195</v>
      </c>
      <c r="H299" t="s">
        <v>85</v>
      </c>
      <c r="I299" t="s">
        <v>85</v>
      </c>
      <c r="J299">
        <v>53.025242960200003</v>
      </c>
      <c r="K299">
        <v>284.7481609116</v>
      </c>
      <c r="L299">
        <v>337.77340387179999</v>
      </c>
      <c r="M299" t="s">
        <v>144</v>
      </c>
      <c r="N299">
        <v>1334738.48999999</v>
      </c>
      <c r="O299" t="s">
        <v>194</v>
      </c>
    </row>
    <row r="300" spans="3:15" ht="14.1" customHeight="1">
      <c r="C300" t="s">
        <v>89</v>
      </c>
      <c r="D300" t="s">
        <v>28</v>
      </c>
      <c r="E300" t="s">
        <v>88</v>
      </c>
      <c r="F300" t="s">
        <v>145</v>
      </c>
      <c r="G300" t="s">
        <v>195</v>
      </c>
      <c r="H300" t="s">
        <v>85</v>
      </c>
      <c r="I300" t="s">
        <v>85</v>
      </c>
      <c r="J300">
        <v>5.53793614815</v>
      </c>
      <c r="K300">
        <v>29.738989307699999</v>
      </c>
      <c r="L300">
        <v>35.276925455849998</v>
      </c>
      <c r="M300" t="s">
        <v>144</v>
      </c>
      <c r="N300">
        <v>103612.34</v>
      </c>
      <c r="O300" t="s">
        <v>194</v>
      </c>
    </row>
    <row r="301" spans="3:15" ht="14.1" customHeight="1">
      <c r="C301" t="s">
        <v>89</v>
      </c>
      <c r="D301" t="s">
        <v>25</v>
      </c>
      <c r="E301" t="s">
        <v>91</v>
      </c>
      <c r="F301" t="s">
        <v>143</v>
      </c>
      <c r="G301" t="s">
        <v>195</v>
      </c>
      <c r="H301" t="s">
        <v>85</v>
      </c>
      <c r="I301" t="s">
        <v>85</v>
      </c>
      <c r="J301">
        <v>4.3036269726</v>
      </c>
      <c r="K301">
        <v>8.8944525096000007</v>
      </c>
      <c r="L301">
        <v>13.198079482200001</v>
      </c>
      <c r="M301" t="s">
        <v>144</v>
      </c>
      <c r="N301">
        <v>2883299.1676544002</v>
      </c>
      <c r="O301" t="s">
        <v>194</v>
      </c>
    </row>
    <row r="302" spans="3:15" ht="14.1" customHeight="1">
      <c r="C302" t="s">
        <v>89</v>
      </c>
      <c r="D302" t="s">
        <v>25</v>
      </c>
      <c r="E302" t="s">
        <v>91</v>
      </c>
      <c r="F302" t="s">
        <v>145</v>
      </c>
      <c r="G302" t="s">
        <v>195</v>
      </c>
      <c r="H302" t="s">
        <v>85</v>
      </c>
      <c r="I302" t="s">
        <v>85</v>
      </c>
      <c r="J302">
        <v>0.36909242640000001</v>
      </c>
      <c r="K302">
        <v>0.76281589439999997</v>
      </c>
      <c r="L302">
        <v>1.1319083208</v>
      </c>
      <c r="M302" t="s">
        <v>144</v>
      </c>
      <c r="N302">
        <v>356316.18</v>
      </c>
      <c r="O302" t="s">
        <v>194</v>
      </c>
    </row>
    <row r="303" spans="3:15" ht="14.1" customHeight="1">
      <c r="C303" t="s">
        <v>89</v>
      </c>
      <c r="D303" t="s">
        <v>30</v>
      </c>
      <c r="E303" t="s">
        <v>88</v>
      </c>
      <c r="F303" t="s">
        <v>143</v>
      </c>
      <c r="G303" t="s">
        <v>195</v>
      </c>
      <c r="H303" t="s">
        <v>85</v>
      </c>
      <c r="I303" t="s">
        <v>85</v>
      </c>
      <c r="J303">
        <v>6.6308633251</v>
      </c>
      <c r="K303">
        <v>35.608061965799997</v>
      </c>
      <c r="L303">
        <v>42.238925290899999</v>
      </c>
      <c r="M303" t="s">
        <v>144</v>
      </c>
      <c r="N303">
        <v>729446.28866238601</v>
      </c>
      <c r="O303" t="s">
        <v>194</v>
      </c>
    </row>
    <row r="304" spans="3:15" ht="14.1" customHeight="1">
      <c r="C304" t="s">
        <v>9</v>
      </c>
      <c r="D304" t="s">
        <v>25</v>
      </c>
      <c r="E304" t="s">
        <v>97</v>
      </c>
      <c r="F304" t="s">
        <v>145</v>
      </c>
      <c r="G304" t="s">
        <v>195</v>
      </c>
      <c r="H304" t="s">
        <v>85</v>
      </c>
      <c r="I304" t="s">
        <v>85</v>
      </c>
      <c r="J304">
        <v>0.24236414219999999</v>
      </c>
      <c r="K304">
        <v>0.50090223119999999</v>
      </c>
      <c r="L304">
        <v>0.74326637340000001</v>
      </c>
      <c r="M304" t="s">
        <v>144</v>
      </c>
      <c r="N304">
        <v>292917.67</v>
      </c>
      <c r="O304" t="s">
        <v>194</v>
      </c>
    </row>
    <row r="305" spans="3:15" ht="14.1" customHeight="1">
      <c r="C305" t="s">
        <v>7</v>
      </c>
      <c r="D305" t="s">
        <v>28</v>
      </c>
      <c r="E305" t="s">
        <v>95</v>
      </c>
      <c r="F305" t="s">
        <v>145</v>
      </c>
      <c r="G305">
        <v>514.95428546624601</v>
      </c>
      <c r="H305" t="s">
        <v>96</v>
      </c>
      <c r="I305" t="s">
        <v>96</v>
      </c>
      <c r="J305">
        <v>1.0261086437379401</v>
      </c>
      <c r="K305">
        <v>2.88753740906205</v>
      </c>
      <c r="L305">
        <v>3.9136460527999999</v>
      </c>
      <c r="M305" t="s">
        <v>144</v>
      </c>
      <c r="N305">
        <v>150902.642856544</v>
      </c>
      <c r="O305" t="s">
        <v>194</v>
      </c>
    </row>
    <row r="306" spans="3:15" ht="14.1" customHeight="1">
      <c r="C306" t="s">
        <v>89</v>
      </c>
      <c r="D306" t="s">
        <v>193</v>
      </c>
      <c r="E306" t="s">
        <v>88</v>
      </c>
      <c r="F306" t="s">
        <v>143</v>
      </c>
      <c r="G306" t="s">
        <v>195</v>
      </c>
      <c r="H306" t="s">
        <v>85</v>
      </c>
      <c r="I306" t="s">
        <v>85</v>
      </c>
      <c r="J306">
        <v>1.7973140794</v>
      </c>
      <c r="K306">
        <v>9.6516649452000003</v>
      </c>
      <c r="L306">
        <v>11.4489790246</v>
      </c>
      <c r="M306" t="s">
        <v>144</v>
      </c>
      <c r="N306">
        <v>7247917.2800000003</v>
      </c>
      <c r="O306" t="s">
        <v>194</v>
      </c>
    </row>
    <row r="307" spans="3:15" ht="14.1" customHeight="1">
      <c r="C307" t="s">
        <v>89</v>
      </c>
      <c r="D307" t="s">
        <v>31</v>
      </c>
      <c r="E307" t="s">
        <v>91</v>
      </c>
      <c r="F307" t="s">
        <v>143</v>
      </c>
      <c r="G307">
        <v>2322.7084179840399</v>
      </c>
      <c r="H307" t="s">
        <v>87</v>
      </c>
      <c r="I307" t="s">
        <v>87</v>
      </c>
      <c r="J307">
        <v>25.196024493296999</v>
      </c>
      <c r="K307">
        <v>135.30393134034699</v>
      </c>
      <c r="L307">
        <v>160.49995583364401</v>
      </c>
      <c r="M307" t="s">
        <v>144</v>
      </c>
      <c r="N307">
        <v>1639193.3855769199</v>
      </c>
      <c r="O307" t="s">
        <v>194</v>
      </c>
    </row>
    <row r="308" spans="3:15" ht="14.1" customHeight="1">
      <c r="C308" t="s">
        <v>89</v>
      </c>
      <c r="D308" t="s">
        <v>29</v>
      </c>
      <c r="E308" t="s">
        <v>90</v>
      </c>
      <c r="F308" t="s">
        <v>143</v>
      </c>
      <c r="G308" t="s">
        <v>195</v>
      </c>
      <c r="H308" t="s">
        <v>85</v>
      </c>
      <c r="I308" t="s">
        <v>85</v>
      </c>
      <c r="J308">
        <v>163.2931212444</v>
      </c>
      <c r="K308">
        <v>876.89208701519999</v>
      </c>
      <c r="L308">
        <v>1040.1852082595999</v>
      </c>
      <c r="M308" t="s">
        <v>144</v>
      </c>
      <c r="N308">
        <v>15605475.690729801</v>
      </c>
      <c r="O308" t="s">
        <v>194</v>
      </c>
    </row>
    <row r="309" spans="3:15" ht="14.1" customHeight="1">
      <c r="C309" t="s">
        <v>9</v>
      </c>
      <c r="D309" t="s">
        <v>29</v>
      </c>
      <c r="E309" t="s">
        <v>93</v>
      </c>
      <c r="F309" t="s">
        <v>143</v>
      </c>
      <c r="G309">
        <v>998.88610389610301</v>
      </c>
      <c r="H309" t="s">
        <v>87</v>
      </c>
      <c r="I309" t="s">
        <v>87</v>
      </c>
      <c r="J309">
        <v>11.3141190622077</v>
      </c>
      <c r="K309">
        <v>28.305891104059601</v>
      </c>
      <c r="L309">
        <v>39.620010166267399</v>
      </c>
      <c r="M309" t="s">
        <v>144</v>
      </c>
      <c r="N309">
        <v>1538284.6</v>
      </c>
      <c r="O309" t="s">
        <v>194</v>
      </c>
    </row>
    <row r="310" spans="3:15" ht="14.1" customHeight="1">
      <c r="C310" t="s">
        <v>7</v>
      </c>
      <c r="D310" t="s">
        <v>28</v>
      </c>
      <c r="E310" t="s">
        <v>91</v>
      </c>
      <c r="F310" t="s">
        <v>143</v>
      </c>
      <c r="G310">
        <v>1216.88877070425</v>
      </c>
      <c r="H310" t="s">
        <v>87</v>
      </c>
      <c r="I310" t="s">
        <v>87</v>
      </c>
      <c r="J310">
        <v>17.3694074125046</v>
      </c>
      <c r="K310">
        <v>43.455133542183503</v>
      </c>
      <c r="L310">
        <v>60.824540954688203</v>
      </c>
      <c r="M310" t="s">
        <v>144</v>
      </c>
      <c r="N310">
        <v>630927.61222894501</v>
      </c>
      <c r="O310" t="s">
        <v>194</v>
      </c>
    </row>
    <row r="311" spans="3:15" ht="14.1" customHeight="1">
      <c r="C311" t="s">
        <v>6</v>
      </c>
      <c r="D311" t="s">
        <v>29</v>
      </c>
      <c r="E311" t="s">
        <v>94</v>
      </c>
      <c r="F311" t="s">
        <v>143</v>
      </c>
      <c r="G311" t="s">
        <v>195</v>
      </c>
      <c r="H311" t="s">
        <v>85</v>
      </c>
      <c r="I311" t="s">
        <v>85</v>
      </c>
      <c r="J311">
        <v>1.9596735518499999</v>
      </c>
      <c r="K311">
        <v>10.523543292299999</v>
      </c>
      <c r="L311">
        <v>12.48321684415</v>
      </c>
      <c r="M311" t="s">
        <v>144</v>
      </c>
      <c r="N311">
        <v>59722.25</v>
      </c>
      <c r="O311" t="s">
        <v>194</v>
      </c>
    </row>
    <row r="312" spans="3:15" ht="14.1" customHeight="1">
      <c r="C312" t="s">
        <v>6</v>
      </c>
      <c r="D312" t="s">
        <v>29</v>
      </c>
      <c r="E312" t="s">
        <v>91</v>
      </c>
      <c r="F312" t="s">
        <v>143</v>
      </c>
      <c r="G312">
        <v>10699.801162124801</v>
      </c>
      <c r="H312" t="s">
        <v>87</v>
      </c>
      <c r="I312" t="s">
        <v>87</v>
      </c>
      <c r="J312">
        <v>121.193832337516</v>
      </c>
      <c r="K312">
        <v>303.205172383964</v>
      </c>
      <c r="L312">
        <v>424.39900472148099</v>
      </c>
      <c r="M312" t="s">
        <v>144</v>
      </c>
      <c r="N312">
        <v>4753577.67295394</v>
      </c>
      <c r="O312" t="s">
        <v>194</v>
      </c>
    </row>
    <row r="313" spans="3:15" ht="14.1" customHeight="1">
      <c r="C313" t="s">
        <v>6</v>
      </c>
      <c r="D313" t="s">
        <v>25</v>
      </c>
      <c r="E313" t="s">
        <v>93</v>
      </c>
      <c r="F313" t="s">
        <v>143</v>
      </c>
      <c r="G313" t="s">
        <v>195</v>
      </c>
      <c r="H313" t="s">
        <v>85</v>
      </c>
      <c r="I313" t="s">
        <v>85</v>
      </c>
      <c r="J313">
        <v>0.2447246874</v>
      </c>
      <c r="K313">
        <v>0.50578085039999998</v>
      </c>
      <c r="L313">
        <v>0.75050553779999996</v>
      </c>
      <c r="M313" t="s">
        <v>144</v>
      </c>
      <c r="N313">
        <v>12001.17</v>
      </c>
      <c r="O313" t="s">
        <v>194</v>
      </c>
    </row>
    <row r="314" spans="3:15" ht="14.1" customHeight="1">
      <c r="C314" t="s">
        <v>6</v>
      </c>
      <c r="D314" t="s">
        <v>30</v>
      </c>
      <c r="E314" t="s">
        <v>90</v>
      </c>
      <c r="F314" t="s">
        <v>143</v>
      </c>
      <c r="G314">
        <v>10082.0219893793</v>
      </c>
      <c r="H314" t="s">
        <v>87</v>
      </c>
      <c r="I314" t="s">
        <v>87</v>
      </c>
      <c r="J314">
        <v>123.201752345042</v>
      </c>
      <c r="K314">
        <v>308.22862712809302</v>
      </c>
      <c r="L314">
        <v>431.43037947313502</v>
      </c>
      <c r="M314" t="s">
        <v>144</v>
      </c>
      <c r="N314">
        <v>1832985.76766409</v>
      </c>
      <c r="O314" t="s">
        <v>194</v>
      </c>
    </row>
    <row r="315" spans="3:15" ht="14.1" customHeight="1">
      <c r="C315" t="s">
        <v>89</v>
      </c>
      <c r="D315" t="s">
        <v>26</v>
      </c>
      <c r="E315" t="s">
        <v>84</v>
      </c>
      <c r="F315" t="s">
        <v>143</v>
      </c>
      <c r="G315" t="s">
        <v>195</v>
      </c>
      <c r="H315" t="s">
        <v>85</v>
      </c>
      <c r="I315" t="s">
        <v>85</v>
      </c>
      <c r="J315">
        <v>19.086273985449999</v>
      </c>
      <c r="K315">
        <v>102.4942294011</v>
      </c>
      <c r="L315">
        <v>121.58050338655001</v>
      </c>
      <c r="M315" t="s">
        <v>144</v>
      </c>
      <c r="N315">
        <v>1177227.37091769</v>
      </c>
      <c r="O315" t="s">
        <v>194</v>
      </c>
    </row>
    <row r="316" spans="3:15" ht="14.1" customHeight="1">
      <c r="C316" t="s">
        <v>89</v>
      </c>
      <c r="D316" t="s">
        <v>71</v>
      </c>
      <c r="E316" t="s">
        <v>84</v>
      </c>
      <c r="F316" t="s">
        <v>143</v>
      </c>
      <c r="G316" t="s">
        <v>195</v>
      </c>
      <c r="H316" t="s">
        <v>92</v>
      </c>
      <c r="I316" t="s">
        <v>92</v>
      </c>
      <c r="J316" t="s">
        <v>195</v>
      </c>
      <c r="K316" t="s">
        <v>195</v>
      </c>
      <c r="L316" t="s">
        <v>195</v>
      </c>
      <c r="M316" t="s">
        <v>144</v>
      </c>
      <c r="N316">
        <v>26268.9586030645</v>
      </c>
      <c r="O316" t="s">
        <v>194</v>
      </c>
    </row>
    <row r="317" spans="3:15" ht="14.1" customHeight="1">
      <c r="C317" t="s">
        <v>7</v>
      </c>
      <c r="D317" t="s">
        <v>29</v>
      </c>
      <c r="E317" t="s">
        <v>86</v>
      </c>
      <c r="F317" t="s">
        <v>143</v>
      </c>
      <c r="G317">
        <v>2275.9413165894698</v>
      </c>
      <c r="H317" t="s">
        <v>87</v>
      </c>
      <c r="I317" t="s">
        <v>87</v>
      </c>
      <c r="J317">
        <v>25.778973153145898</v>
      </c>
      <c r="K317">
        <v>64.494354605548594</v>
      </c>
      <c r="L317">
        <v>90.273327758694606</v>
      </c>
      <c r="M317" t="s">
        <v>144</v>
      </c>
      <c r="N317">
        <v>450225.663386047</v>
      </c>
      <c r="O317" t="s">
        <v>194</v>
      </c>
    </row>
    <row r="318" spans="3:15" ht="14.1" customHeight="1">
      <c r="C318" t="s">
        <v>89</v>
      </c>
      <c r="D318" t="s">
        <v>26</v>
      </c>
      <c r="E318" t="s">
        <v>97</v>
      </c>
      <c r="F318" t="s">
        <v>143</v>
      </c>
      <c r="G318">
        <v>322504.83747801598</v>
      </c>
      <c r="H318" t="s">
        <v>87</v>
      </c>
      <c r="I318" t="s">
        <v>87</v>
      </c>
      <c r="J318">
        <v>3498.2996111522498</v>
      </c>
      <c r="K318">
        <v>18786.0466051392</v>
      </c>
      <c r="L318">
        <v>22284.3462162914</v>
      </c>
      <c r="M318" t="s">
        <v>144</v>
      </c>
      <c r="N318">
        <v>1072677.5899999901</v>
      </c>
      <c r="O318" t="s">
        <v>194</v>
      </c>
    </row>
    <row r="319" spans="3:15" ht="14.1" customHeight="1">
      <c r="C319" t="s">
        <v>7</v>
      </c>
      <c r="D319" t="s">
        <v>30</v>
      </c>
      <c r="E319" t="s">
        <v>93</v>
      </c>
      <c r="F319" t="s">
        <v>143</v>
      </c>
      <c r="G319" t="s">
        <v>195</v>
      </c>
      <c r="H319" t="s">
        <v>85</v>
      </c>
      <c r="I319" t="s">
        <v>85</v>
      </c>
      <c r="J319">
        <v>1.24102897135</v>
      </c>
      <c r="K319">
        <v>6.6643865732999998</v>
      </c>
      <c r="L319">
        <v>7.9054155446500003</v>
      </c>
      <c r="M319" t="s">
        <v>144</v>
      </c>
      <c r="N319">
        <v>29570.41</v>
      </c>
      <c r="O319" t="s">
        <v>194</v>
      </c>
    </row>
    <row r="320" spans="3:15" ht="14.1" customHeight="1">
      <c r="C320" t="s">
        <v>89</v>
      </c>
      <c r="D320" t="s">
        <v>26</v>
      </c>
      <c r="E320" t="s">
        <v>88</v>
      </c>
      <c r="F320" t="s">
        <v>143</v>
      </c>
      <c r="G320">
        <v>47117.6100966702</v>
      </c>
      <c r="H320" t="s">
        <v>87</v>
      </c>
      <c r="I320" t="s">
        <v>87</v>
      </c>
      <c r="J320">
        <v>511.11541998000001</v>
      </c>
      <c r="K320">
        <v>2744.7157669799999</v>
      </c>
      <c r="L320">
        <v>3255.8311869600002</v>
      </c>
      <c r="M320" t="s">
        <v>144</v>
      </c>
      <c r="N320">
        <v>175465.98</v>
      </c>
      <c r="O320" t="s">
        <v>194</v>
      </c>
    </row>
    <row r="321" spans="3:15" ht="14.1" customHeight="1">
      <c r="C321" t="s">
        <v>9</v>
      </c>
      <c r="D321" t="s">
        <v>25</v>
      </c>
      <c r="E321" t="s">
        <v>90</v>
      </c>
      <c r="F321" t="s">
        <v>143</v>
      </c>
      <c r="G321">
        <v>1986.3751271148201</v>
      </c>
      <c r="H321" t="s">
        <v>87</v>
      </c>
      <c r="I321" t="s">
        <v>87</v>
      </c>
      <c r="J321">
        <v>9.7332074041999999</v>
      </c>
      <c r="K321">
        <v>20.062325465800001</v>
      </c>
      <c r="L321">
        <v>29.795532869999999</v>
      </c>
      <c r="M321" t="s">
        <v>144</v>
      </c>
      <c r="N321">
        <v>6467841.8867052998</v>
      </c>
      <c r="O321" t="s">
        <v>194</v>
      </c>
    </row>
    <row r="322" spans="3:15" ht="14.1" customHeight="1">
      <c r="C322" t="s">
        <v>7</v>
      </c>
      <c r="D322" t="s">
        <v>70</v>
      </c>
      <c r="E322" t="s">
        <v>97</v>
      </c>
      <c r="F322" t="s">
        <v>145</v>
      </c>
      <c r="G322" t="s">
        <v>195</v>
      </c>
      <c r="H322" t="s">
        <v>92</v>
      </c>
      <c r="I322" t="s">
        <v>92</v>
      </c>
      <c r="J322" t="s">
        <v>195</v>
      </c>
      <c r="K322" t="s">
        <v>195</v>
      </c>
      <c r="L322" t="s">
        <v>195</v>
      </c>
      <c r="M322" t="s">
        <v>144</v>
      </c>
      <c r="N322">
        <v>21373.245495889802</v>
      </c>
      <c r="O322" t="s">
        <v>194</v>
      </c>
    </row>
    <row r="323" spans="3:15" ht="14.1" customHeight="1">
      <c r="C323" t="s">
        <v>6</v>
      </c>
      <c r="D323" t="s">
        <v>28</v>
      </c>
      <c r="E323" t="s">
        <v>84</v>
      </c>
      <c r="F323" t="s">
        <v>143</v>
      </c>
      <c r="G323">
        <v>310753.97382771602</v>
      </c>
      <c r="H323" t="s">
        <v>87</v>
      </c>
      <c r="I323" t="s">
        <v>87</v>
      </c>
      <c r="J323">
        <v>4435.5820392296</v>
      </c>
      <c r="K323">
        <v>11097.0285441787</v>
      </c>
      <c r="L323">
        <v>15532.610583408299</v>
      </c>
      <c r="M323" t="s">
        <v>144</v>
      </c>
      <c r="N323">
        <v>102186461.190624</v>
      </c>
      <c r="O323" t="s">
        <v>194</v>
      </c>
    </row>
    <row r="324" spans="3:15" ht="14.1" customHeight="1">
      <c r="C324" t="s">
        <v>89</v>
      </c>
      <c r="D324" t="s">
        <v>31</v>
      </c>
      <c r="E324" t="s">
        <v>86</v>
      </c>
      <c r="F324" t="s">
        <v>145</v>
      </c>
      <c r="G324" t="s">
        <v>195</v>
      </c>
      <c r="H324" t="s">
        <v>85</v>
      </c>
      <c r="I324" t="s">
        <v>85</v>
      </c>
      <c r="J324">
        <v>1.71727120425</v>
      </c>
      <c r="K324">
        <v>9.2218307715000005</v>
      </c>
      <c r="L324">
        <v>10.939101975750001</v>
      </c>
      <c r="M324" t="s">
        <v>144</v>
      </c>
      <c r="N324">
        <v>73819.679999999993</v>
      </c>
      <c r="O324" t="s">
        <v>194</v>
      </c>
    </row>
    <row r="325" spans="3:15" ht="14.1" customHeight="1">
      <c r="C325" t="s">
        <v>6</v>
      </c>
      <c r="D325" t="s">
        <v>29</v>
      </c>
      <c r="E325" t="s">
        <v>95</v>
      </c>
      <c r="F325" t="s">
        <v>143</v>
      </c>
      <c r="G325" t="s">
        <v>195</v>
      </c>
      <c r="H325" t="s">
        <v>85</v>
      </c>
      <c r="I325" t="s">
        <v>85</v>
      </c>
      <c r="J325">
        <v>6.2551667440500003</v>
      </c>
      <c r="K325">
        <v>33.590552859900001</v>
      </c>
      <c r="L325">
        <v>39.845719603950002</v>
      </c>
      <c r="M325" t="s">
        <v>144</v>
      </c>
      <c r="N325">
        <v>753808.36999999895</v>
      </c>
      <c r="O325" t="s">
        <v>194</v>
      </c>
    </row>
    <row r="326" spans="3:15" ht="14.1" customHeight="1">
      <c r="C326" t="s">
        <v>7</v>
      </c>
      <c r="D326" t="s">
        <v>25</v>
      </c>
      <c r="E326" t="s">
        <v>95</v>
      </c>
      <c r="F326" t="s">
        <v>145</v>
      </c>
      <c r="G326" t="s">
        <v>195</v>
      </c>
      <c r="H326" t="s">
        <v>85</v>
      </c>
      <c r="I326" t="s">
        <v>85</v>
      </c>
      <c r="J326">
        <v>2.1993469031999999</v>
      </c>
      <c r="K326">
        <v>4.5454651871999996</v>
      </c>
      <c r="L326">
        <v>6.7448120904</v>
      </c>
      <c r="M326" t="s">
        <v>144</v>
      </c>
      <c r="N326">
        <v>592767.4</v>
      </c>
      <c r="O326" t="s">
        <v>194</v>
      </c>
    </row>
    <row r="327" spans="3:15" ht="14.1" customHeight="1">
      <c r="C327" t="s">
        <v>9</v>
      </c>
      <c r="D327" t="s">
        <v>25</v>
      </c>
      <c r="E327" t="s">
        <v>94</v>
      </c>
      <c r="F327" t="s">
        <v>143</v>
      </c>
      <c r="G327">
        <v>2506.6048326909799</v>
      </c>
      <c r="H327" t="s">
        <v>87</v>
      </c>
      <c r="I327" t="s">
        <v>87</v>
      </c>
      <c r="J327">
        <v>12.2823226589</v>
      </c>
      <c r="K327">
        <v>25.316624256099999</v>
      </c>
      <c r="L327">
        <v>37.598946914999999</v>
      </c>
      <c r="M327" t="s">
        <v>144</v>
      </c>
      <c r="N327">
        <v>6521380.7870402196</v>
      </c>
      <c r="O327" t="s">
        <v>194</v>
      </c>
    </row>
    <row r="328" spans="3:15" ht="14.1" customHeight="1">
      <c r="C328" t="s">
        <v>89</v>
      </c>
      <c r="D328" t="s">
        <v>30</v>
      </c>
      <c r="E328" t="s">
        <v>90</v>
      </c>
      <c r="F328" t="s">
        <v>145</v>
      </c>
      <c r="G328">
        <v>1758.8090105255601</v>
      </c>
      <c r="H328" t="s">
        <v>96</v>
      </c>
      <c r="I328" t="s">
        <v>96</v>
      </c>
      <c r="J328">
        <v>8.4849190287760798</v>
      </c>
      <c r="K328">
        <v>23.877121840823801</v>
      </c>
      <c r="L328">
        <v>32.362040869599902</v>
      </c>
      <c r="M328" t="s">
        <v>144</v>
      </c>
      <c r="N328">
        <v>7186864.8063725801</v>
      </c>
      <c r="O328" t="s">
        <v>194</v>
      </c>
    </row>
    <row r="329" spans="3:15" ht="14.1" customHeight="1">
      <c r="C329" t="s">
        <v>89</v>
      </c>
      <c r="D329" t="s">
        <v>25</v>
      </c>
      <c r="E329" t="s">
        <v>94</v>
      </c>
      <c r="F329" t="s">
        <v>145</v>
      </c>
      <c r="G329">
        <v>132.28374487260601</v>
      </c>
      <c r="H329" t="s">
        <v>96</v>
      </c>
      <c r="I329" t="s">
        <v>96</v>
      </c>
      <c r="J329">
        <v>3.7985819108766403E-2</v>
      </c>
      <c r="K329">
        <v>6.7840917691233502E-2</v>
      </c>
      <c r="L329">
        <v>0.1058267368</v>
      </c>
      <c r="M329" t="s">
        <v>144</v>
      </c>
      <c r="N329">
        <v>290669.64</v>
      </c>
      <c r="O329" t="s">
        <v>194</v>
      </c>
    </row>
    <row r="330" spans="3:15" ht="14.1" customHeight="1">
      <c r="C330" t="s">
        <v>6</v>
      </c>
      <c r="D330" t="s">
        <v>25</v>
      </c>
      <c r="E330" t="s">
        <v>88</v>
      </c>
      <c r="F330" t="s">
        <v>143</v>
      </c>
      <c r="G330" t="s">
        <v>195</v>
      </c>
      <c r="H330" t="s">
        <v>85</v>
      </c>
      <c r="I330" t="s">
        <v>85</v>
      </c>
      <c r="J330">
        <v>4.4499220283999996</v>
      </c>
      <c r="K330">
        <v>9.1968054864000006</v>
      </c>
      <c r="L330">
        <v>13.6467275148</v>
      </c>
      <c r="M330" t="s">
        <v>144</v>
      </c>
      <c r="N330">
        <v>2330697.3499388802</v>
      </c>
      <c r="O330" t="s">
        <v>194</v>
      </c>
    </row>
    <row r="331" spans="3:15" ht="14.1" customHeight="1">
      <c r="C331" t="s">
        <v>6</v>
      </c>
      <c r="D331" t="s">
        <v>25</v>
      </c>
      <c r="E331" t="s">
        <v>91</v>
      </c>
      <c r="F331" t="s">
        <v>145</v>
      </c>
      <c r="G331" t="s">
        <v>195</v>
      </c>
      <c r="H331" t="s">
        <v>85</v>
      </c>
      <c r="I331" t="s">
        <v>85</v>
      </c>
      <c r="J331">
        <v>0.26772071759999999</v>
      </c>
      <c r="K331">
        <v>0.55330752959999996</v>
      </c>
      <c r="L331">
        <v>0.82102824720000001</v>
      </c>
      <c r="M331" t="s">
        <v>144</v>
      </c>
      <c r="N331">
        <v>297407.82</v>
      </c>
      <c r="O331" t="s">
        <v>194</v>
      </c>
    </row>
    <row r="332" spans="3:15" ht="14.1" customHeight="1">
      <c r="C332" t="s">
        <v>89</v>
      </c>
      <c r="D332" t="s">
        <v>30</v>
      </c>
      <c r="E332" t="s">
        <v>91</v>
      </c>
      <c r="F332" t="s">
        <v>143</v>
      </c>
      <c r="G332">
        <v>775.437816914922</v>
      </c>
      <c r="H332" t="s">
        <v>87</v>
      </c>
      <c r="I332" t="s">
        <v>87</v>
      </c>
      <c r="J332">
        <v>9.4758165979476399</v>
      </c>
      <c r="K332">
        <v>23.706788948286601</v>
      </c>
      <c r="L332">
        <v>33.182605546234299</v>
      </c>
      <c r="M332" t="s">
        <v>144</v>
      </c>
      <c r="N332">
        <v>608305.52615672199</v>
      </c>
      <c r="O332" t="s">
        <v>194</v>
      </c>
    </row>
    <row r="333" spans="3:15" ht="14.1" customHeight="1">
      <c r="C333" t="s">
        <v>89</v>
      </c>
      <c r="D333" t="s">
        <v>34</v>
      </c>
      <c r="E333" t="s">
        <v>86</v>
      </c>
      <c r="F333" t="s">
        <v>143</v>
      </c>
      <c r="G333">
        <v>514.73719888268101</v>
      </c>
      <c r="H333" t="s">
        <v>87</v>
      </c>
      <c r="I333" t="s">
        <v>87</v>
      </c>
      <c r="J333">
        <v>5.5837001885220001</v>
      </c>
      <c r="K333">
        <v>29.984753631821999</v>
      </c>
      <c r="L333">
        <v>35.568453820343997</v>
      </c>
      <c r="M333" t="s">
        <v>144</v>
      </c>
      <c r="N333">
        <v>801199.64</v>
      </c>
      <c r="O333" t="s">
        <v>194</v>
      </c>
    </row>
    <row r="334" spans="3:15" ht="14.1" customHeight="1">
      <c r="C334" t="s">
        <v>89</v>
      </c>
      <c r="D334" t="s">
        <v>25</v>
      </c>
      <c r="E334" t="s">
        <v>95</v>
      </c>
      <c r="F334" t="s">
        <v>143</v>
      </c>
      <c r="G334">
        <v>1570.74861840939</v>
      </c>
      <c r="H334" t="s">
        <v>87</v>
      </c>
      <c r="I334" t="s">
        <v>87</v>
      </c>
      <c r="J334">
        <v>7.6966615642000002</v>
      </c>
      <c r="K334">
        <v>15.8645473058</v>
      </c>
      <c r="L334">
        <v>23.561208870000002</v>
      </c>
      <c r="M334" t="s">
        <v>144</v>
      </c>
      <c r="N334">
        <v>3438166.3180281599</v>
      </c>
      <c r="O334" t="s">
        <v>194</v>
      </c>
    </row>
    <row r="335" spans="3:15" ht="14.1" customHeight="1">
      <c r="C335" t="s">
        <v>6</v>
      </c>
      <c r="D335" t="s">
        <v>30</v>
      </c>
      <c r="E335" t="s">
        <v>95</v>
      </c>
      <c r="F335" t="s">
        <v>145</v>
      </c>
      <c r="G335">
        <v>527.74108309139797</v>
      </c>
      <c r="H335" t="s">
        <v>96</v>
      </c>
      <c r="I335" t="s">
        <v>96</v>
      </c>
      <c r="J335">
        <v>1.0930992478999799</v>
      </c>
      <c r="K335">
        <v>3.0760533881000098</v>
      </c>
      <c r="L335">
        <v>4.1691526359999997</v>
      </c>
      <c r="M335" t="s">
        <v>144</v>
      </c>
      <c r="N335">
        <v>672091.069582792</v>
      </c>
      <c r="O335" t="s">
        <v>194</v>
      </c>
    </row>
    <row r="336" spans="3:15" ht="14.1" customHeight="1">
      <c r="C336" t="s">
        <v>7</v>
      </c>
      <c r="D336" t="s">
        <v>25</v>
      </c>
      <c r="E336" t="s">
        <v>91</v>
      </c>
      <c r="F336" t="s">
        <v>143</v>
      </c>
      <c r="G336" t="s">
        <v>195</v>
      </c>
      <c r="H336" t="s">
        <v>85</v>
      </c>
      <c r="I336" t="s">
        <v>85</v>
      </c>
      <c r="J336">
        <v>93.970028843999998</v>
      </c>
      <c r="K336">
        <v>194.211060624</v>
      </c>
      <c r="L336">
        <v>288.18108946799998</v>
      </c>
      <c r="M336" t="s">
        <v>144</v>
      </c>
      <c r="N336">
        <v>20874121.191805899</v>
      </c>
      <c r="O336" t="s">
        <v>194</v>
      </c>
    </row>
    <row r="337" spans="3:15" ht="14.1" customHeight="1">
      <c r="C337" t="s">
        <v>89</v>
      </c>
      <c r="D337" t="s">
        <v>31</v>
      </c>
      <c r="E337" t="s">
        <v>88</v>
      </c>
      <c r="F337" t="s">
        <v>143</v>
      </c>
      <c r="G337">
        <v>47553.391056870401</v>
      </c>
      <c r="H337" t="s">
        <v>87</v>
      </c>
      <c r="I337" t="s">
        <v>87</v>
      </c>
      <c r="J337">
        <v>515.83592843455494</v>
      </c>
      <c r="K337">
        <v>2770.0651371552999</v>
      </c>
      <c r="L337">
        <v>3285.9010655898601</v>
      </c>
      <c r="M337" t="s">
        <v>144</v>
      </c>
      <c r="N337">
        <v>3588737.2451161202</v>
      </c>
      <c r="O337" t="s">
        <v>194</v>
      </c>
    </row>
    <row r="338" spans="3:15" ht="14.1" customHeight="1">
      <c r="C338" t="s">
        <v>89</v>
      </c>
      <c r="D338" t="s">
        <v>31</v>
      </c>
      <c r="E338" t="s">
        <v>90</v>
      </c>
      <c r="F338" t="s">
        <v>143</v>
      </c>
      <c r="G338" t="s">
        <v>195</v>
      </c>
      <c r="H338" t="s">
        <v>85</v>
      </c>
      <c r="I338" t="s">
        <v>85</v>
      </c>
      <c r="J338">
        <v>6.5269092721000002</v>
      </c>
      <c r="K338">
        <v>35.049823591799999</v>
      </c>
      <c r="L338">
        <v>41.576732863899998</v>
      </c>
      <c r="M338" t="s">
        <v>144</v>
      </c>
      <c r="N338">
        <v>774529.14075746899</v>
      </c>
      <c r="O338" t="s">
        <v>194</v>
      </c>
    </row>
    <row r="339" spans="3:15" ht="14.1" customHeight="1">
      <c r="C339" t="s">
        <v>89</v>
      </c>
      <c r="D339" t="s">
        <v>28</v>
      </c>
      <c r="E339" t="s">
        <v>97</v>
      </c>
      <c r="F339" t="s">
        <v>143</v>
      </c>
      <c r="G339" t="s">
        <v>195</v>
      </c>
      <c r="H339" t="s">
        <v>85</v>
      </c>
      <c r="I339" t="s">
        <v>85</v>
      </c>
      <c r="J339">
        <v>29.122077689600001</v>
      </c>
      <c r="K339">
        <v>156.38698855679999</v>
      </c>
      <c r="L339">
        <v>185.50906624640001</v>
      </c>
      <c r="M339" t="s">
        <v>144</v>
      </c>
      <c r="N339">
        <v>767508.47171186702</v>
      </c>
      <c r="O339" t="s">
        <v>194</v>
      </c>
    </row>
    <row r="340" spans="3:15" ht="14.1" customHeight="1">
      <c r="C340" t="s">
        <v>7</v>
      </c>
      <c r="D340" t="s">
        <v>30</v>
      </c>
      <c r="E340" t="s">
        <v>88</v>
      </c>
      <c r="F340" t="s">
        <v>143</v>
      </c>
      <c r="G340" t="s">
        <v>195</v>
      </c>
      <c r="H340" t="s">
        <v>85</v>
      </c>
      <c r="I340" t="s">
        <v>85</v>
      </c>
      <c r="J340">
        <v>3.5218690499999998</v>
      </c>
      <c r="K340">
        <v>18.9126099</v>
      </c>
      <c r="L340">
        <v>22.434478949999999</v>
      </c>
      <c r="M340" t="s">
        <v>144</v>
      </c>
      <c r="N340">
        <v>98726.59</v>
      </c>
      <c r="O340" t="s">
        <v>194</v>
      </c>
    </row>
    <row r="341" spans="3:15" ht="14.1" customHeight="1">
      <c r="C341" t="s">
        <v>89</v>
      </c>
      <c r="D341" t="s">
        <v>25</v>
      </c>
      <c r="E341" t="s">
        <v>97</v>
      </c>
      <c r="F341" t="s">
        <v>145</v>
      </c>
      <c r="G341">
        <v>274924.975028418</v>
      </c>
      <c r="H341" t="s">
        <v>96</v>
      </c>
      <c r="I341" t="s">
        <v>96</v>
      </c>
      <c r="J341">
        <v>1588.7814063956901</v>
      </c>
      <c r="K341">
        <v>2837.4901779010902</v>
      </c>
      <c r="L341">
        <v>4426.27158429678</v>
      </c>
      <c r="M341" t="s">
        <v>144</v>
      </c>
      <c r="N341">
        <v>3127898.78</v>
      </c>
      <c r="O341" t="s">
        <v>194</v>
      </c>
    </row>
    <row r="342" spans="3:15" ht="14.1" customHeight="1">
      <c r="C342" t="s">
        <v>89</v>
      </c>
      <c r="D342" t="s">
        <v>28</v>
      </c>
      <c r="E342" t="s">
        <v>86</v>
      </c>
      <c r="F342" t="s">
        <v>143</v>
      </c>
      <c r="G342">
        <v>168323.066844288</v>
      </c>
      <c r="H342" t="s">
        <v>87</v>
      </c>
      <c r="I342" t="s">
        <v>87</v>
      </c>
      <c r="J342">
        <v>2402.5834512012798</v>
      </c>
      <c r="K342">
        <v>6010.8317018937896</v>
      </c>
      <c r="L342">
        <v>8413.4151530950803</v>
      </c>
      <c r="M342" t="s">
        <v>144</v>
      </c>
      <c r="N342">
        <v>141960294.21648499</v>
      </c>
      <c r="O342" t="s">
        <v>194</v>
      </c>
    </row>
    <row r="343" spans="3:15" ht="14.1" customHeight="1">
      <c r="C343" t="s">
        <v>6</v>
      </c>
      <c r="D343" t="s">
        <v>34</v>
      </c>
      <c r="E343" t="s">
        <v>84</v>
      </c>
      <c r="F343" t="s">
        <v>143</v>
      </c>
      <c r="G343" t="s">
        <v>195</v>
      </c>
      <c r="H343" t="s">
        <v>85</v>
      </c>
      <c r="I343" t="s">
        <v>85</v>
      </c>
      <c r="J343">
        <v>1.8722203500000001E-3</v>
      </c>
      <c r="K343">
        <v>1.0053915300000001E-2</v>
      </c>
      <c r="L343">
        <v>1.1926135649999999E-2</v>
      </c>
      <c r="M343" t="s">
        <v>144</v>
      </c>
      <c r="N343">
        <v>194.52</v>
      </c>
      <c r="O343" t="s">
        <v>194</v>
      </c>
    </row>
    <row r="344" spans="3:15" ht="14.1" customHeight="1">
      <c r="C344" t="s">
        <v>6</v>
      </c>
      <c r="D344" t="s">
        <v>30</v>
      </c>
      <c r="E344" t="s">
        <v>88</v>
      </c>
      <c r="F344" t="s">
        <v>143</v>
      </c>
      <c r="G344">
        <v>80.424393526011499</v>
      </c>
      <c r="H344" t="s">
        <v>87</v>
      </c>
      <c r="I344" t="s">
        <v>87</v>
      </c>
      <c r="J344">
        <v>0.98278309218253801</v>
      </c>
      <c r="K344">
        <v>2.4587465478555401</v>
      </c>
      <c r="L344">
        <v>3.4415296400380702</v>
      </c>
      <c r="M344" t="s">
        <v>144</v>
      </c>
      <c r="N344">
        <v>131258.68</v>
      </c>
      <c r="O344" t="s">
        <v>194</v>
      </c>
    </row>
    <row r="345" spans="3:15" ht="14.1" customHeight="1">
      <c r="C345" t="s">
        <v>7</v>
      </c>
      <c r="D345" t="s">
        <v>28</v>
      </c>
      <c r="E345" t="s">
        <v>88</v>
      </c>
      <c r="F345" t="s">
        <v>143</v>
      </c>
      <c r="G345">
        <v>2716.7365248527799</v>
      </c>
      <c r="H345" t="s">
        <v>87</v>
      </c>
      <c r="I345" t="s">
        <v>87</v>
      </c>
      <c r="J345">
        <v>38.777728978259802</v>
      </c>
      <c r="K345">
        <v>97.014903916626594</v>
      </c>
      <c r="L345">
        <v>135.792632894886</v>
      </c>
      <c r="M345" t="s">
        <v>144</v>
      </c>
      <c r="N345">
        <v>750496.83715550904</v>
      </c>
      <c r="O345" t="s">
        <v>194</v>
      </c>
    </row>
    <row r="346" spans="3:15" ht="14.1" customHeight="1">
      <c r="C346" t="s">
        <v>6</v>
      </c>
      <c r="D346" t="s">
        <v>25</v>
      </c>
      <c r="E346" t="s">
        <v>88</v>
      </c>
      <c r="F346" t="s">
        <v>145</v>
      </c>
      <c r="G346">
        <v>1449.0532600643201</v>
      </c>
      <c r="H346" t="s">
        <v>96</v>
      </c>
      <c r="I346" t="s">
        <v>96</v>
      </c>
      <c r="J346">
        <v>7.4898410234981698</v>
      </c>
      <c r="K346">
        <v>13.376509979701799</v>
      </c>
      <c r="L346">
        <v>20.866351003199998</v>
      </c>
      <c r="M346" t="s">
        <v>144</v>
      </c>
      <c r="N346">
        <v>2949060.02510106</v>
      </c>
      <c r="O346" t="s">
        <v>194</v>
      </c>
    </row>
    <row r="347" spans="3:15" ht="14.1" customHeight="1">
      <c r="C347" t="s">
        <v>89</v>
      </c>
      <c r="D347" t="s">
        <v>31</v>
      </c>
      <c r="E347" t="s">
        <v>97</v>
      </c>
      <c r="F347" t="s">
        <v>143</v>
      </c>
      <c r="G347" t="s">
        <v>195</v>
      </c>
      <c r="H347" t="s">
        <v>85</v>
      </c>
      <c r="I347" t="s">
        <v>85</v>
      </c>
      <c r="J347">
        <v>3.0989960074499998</v>
      </c>
      <c r="K347">
        <v>16.641760877100001</v>
      </c>
      <c r="L347">
        <v>19.740756884549999</v>
      </c>
      <c r="M347" t="s">
        <v>144</v>
      </c>
      <c r="N347">
        <v>46227.71</v>
      </c>
      <c r="O347" t="s">
        <v>194</v>
      </c>
    </row>
    <row r="348" spans="3:15" ht="14.1" customHeight="1">
      <c r="C348" t="s">
        <v>7</v>
      </c>
      <c r="D348" t="s">
        <v>71</v>
      </c>
      <c r="E348" t="s">
        <v>90</v>
      </c>
      <c r="F348" t="s">
        <v>145</v>
      </c>
      <c r="G348" t="s">
        <v>195</v>
      </c>
      <c r="H348" t="s">
        <v>92</v>
      </c>
      <c r="I348" t="s">
        <v>92</v>
      </c>
      <c r="J348" t="s">
        <v>195</v>
      </c>
      <c r="K348" t="s">
        <v>195</v>
      </c>
      <c r="L348" t="s">
        <v>195</v>
      </c>
      <c r="M348" t="s">
        <v>144</v>
      </c>
      <c r="N348">
        <v>12073.485158380199</v>
      </c>
      <c r="O348" t="s">
        <v>194</v>
      </c>
    </row>
    <row r="349" spans="3:15" ht="14.1" customHeight="1">
      <c r="C349" t="s">
        <v>6</v>
      </c>
      <c r="D349" t="s">
        <v>30</v>
      </c>
      <c r="E349" t="s">
        <v>90</v>
      </c>
      <c r="F349" t="s">
        <v>145</v>
      </c>
      <c r="G349" t="s">
        <v>195</v>
      </c>
      <c r="H349" t="s">
        <v>85</v>
      </c>
      <c r="I349" t="s">
        <v>85</v>
      </c>
      <c r="J349">
        <v>7.3871967050000001E-2</v>
      </c>
      <c r="K349">
        <v>0.39669609389999999</v>
      </c>
      <c r="L349">
        <v>0.47056806094999998</v>
      </c>
      <c r="M349" t="s">
        <v>144</v>
      </c>
      <c r="N349">
        <v>1404.99</v>
      </c>
      <c r="O349" t="s">
        <v>194</v>
      </c>
    </row>
    <row r="350" spans="3:15" ht="14.1" customHeight="1">
      <c r="C350" t="s">
        <v>7</v>
      </c>
      <c r="D350" t="s">
        <v>25</v>
      </c>
      <c r="E350" t="s">
        <v>94</v>
      </c>
      <c r="F350" t="s">
        <v>145</v>
      </c>
      <c r="G350">
        <v>282785.309534734</v>
      </c>
      <c r="H350" t="s">
        <v>96</v>
      </c>
      <c r="I350" t="s">
        <v>96</v>
      </c>
      <c r="J350">
        <v>81.2030747598902</v>
      </c>
      <c r="K350">
        <v>145.024939314509</v>
      </c>
      <c r="L350">
        <v>226.22801407439999</v>
      </c>
      <c r="M350" t="s">
        <v>144</v>
      </c>
      <c r="N350">
        <v>498684732.37188703</v>
      </c>
      <c r="O350" t="s">
        <v>194</v>
      </c>
    </row>
    <row r="351" spans="3:15" ht="14.1" customHeight="1">
      <c r="C351" t="s">
        <v>89</v>
      </c>
      <c r="D351" t="s">
        <v>25</v>
      </c>
      <c r="E351" t="s">
        <v>95</v>
      </c>
      <c r="F351" t="s">
        <v>145</v>
      </c>
      <c r="G351" t="s">
        <v>195</v>
      </c>
      <c r="H351" t="s">
        <v>85</v>
      </c>
      <c r="I351" t="s">
        <v>85</v>
      </c>
      <c r="J351">
        <v>0.1605396228</v>
      </c>
      <c r="K351">
        <v>0.3317927088</v>
      </c>
      <c r="L351">
        <v>0.49233233160000001</v>
      </c>
      <c r="M351" t="s">
        <v>144</v>
      </c>
      <c r="N351">
        <v>131267.46</v>
      </c>
      <c r="O351" t="s">
        <v>194</v>
      </c>
    </row>
    <row r="352" spans="3:15" ht="14.1" customHeight="1">
      <c r="C352" t="s">
        <v>7</v>
      </c>
      <c r="D352" t="s">
        <v>31</v>
      </c>
      <c r="E352" t="s">
        <v>97</v>
      </c>
      <c r="F352" t="s">
        <v>143</v>
      </c>
      <c r="G352" t="s">
        <v>195</v>
      </c>
      <c r="H352" t="s">
        <v>85</v>
      </c>
      <c r="I352" t="s">
        <v>85</v>
      </c>
      <c r="J352">
        <v>3.57249319E-2</v>
      </c>
      <c r="K352">
        <v>0.1918446402</v>
      </c>
      <c r="L352">
        <v>0.22756957210000001</v>
      </c>
      <c r="M352" t="s">
        <v>144</v>
      </c>
      <c r="N352">
        <v>7699.95</v>
      </c>
      <c r="O352" t="s">
        <v>194</v>
      </c>
    </row>
    <row r="353" spans="3:15" ht="14.1" customHeight="1">
      <c r="C353" t="s">
        <v>9</v>
      </c>
      <c r="D353" t="s">
        <v>26</v>
      </c>
      <c r="E353" t="s">
        <v>84</v>
      </c>
      <c r="F353" t="s">
        <v>143</v>
      </c>
      <c r="G353" t="s">
        <v>195</v>
      </c>
      <c r="H353" t="s">
        <v>85</v>
      </c>
      <c r="I353" t="s">
        <v>85</v>
      </c>
      <c r="J353">
        <v>2.9260709278500001</v>
      </c>
      <c r="K353">
        <v>15.713144700300001</v>
      </c>
      <c r="L353">
        <v>18.639215628150001</v>
      </c>
      <c r="M353" t="s">
        <v>144</v>
      </c>
      <c r="N353">
        <v>62355.146901455802</v>
      </c>
      <c r="O353" t="s">
        <v>194</v>
      </c>
    </row>
    <row r="354" spans="3:15" ht="14.1" customHeight="1">
      <c r="C354" t="s">
        <v>6</v>
      </c>
      <c r="D354" t="s">
        <v>30</v>
      </c>
      <c r="E354" t="s">
        <v>95</v>
      </c>
      <c r="F354" t="s">
        <v>143</v>
      </c>
      <c r="G354">
        <v>388.30446589645499</v>
      </c>
      <c r="H354" t="s">
        <v>87</v>
      </c>
      <c r="I354" t="s">
        <v>87</v>
      </c>
      <c r="J354">
        <v>4.7450529069486</v>
      </c>
      <c r="K354">
        <v>11.871268998373001</v>
      </c>
      <c r="L354">
        <v>16.616321905321598</v>
      </c>
      <c r="M354" t="s">
        <v>144</v>
      </c>
      <c r="N354">
        <v>404173.69</v>
      </c>
      <c r="O354" t="s">
        <v>194</v>
      </c>
    </row>
    <row r="355" spans="3:15" ht="14.1" customHeight="1">
      <c r="C355" t="s">
        <v>6</v>
      </c>
      <c r="D355" t="s">
        <v>71</v>
      </c>
      <c r="E355" t="s">
        <v>84</v>
      </c>
      <c r="F355" t="s">
        <v>143</v>
      </c>
      <c r="G355" t="s">
        <v>195</v>
      </c>
      <c r="H355" t="s">
        <v>92</v>
      </c>
      <c r="I355" t="s">
        <v>92</v>
      </c>
      <c r="J355" t="s">
        <v>195</v>
      </c>
      <c r="K355" t="s">
        <v>195</v>
      </c>
      <c r="L355" t="s">
        <v>195</v>
      </c>
      <c r="M355" t="s">
        <v>144</v>
      </c>
      <c r="N355">
        <v>218736.180152499</v>
      </c>
      <c r="O355" t="s">
        <v>194</v>
      </c>
    </row>
    <row r="356" spans="3:15" ht="14.1" customHeight="1">
      <c r="C356" t="s">
        <v>7</v>
      </c>
      <c r="D356" t="s">
        <v>193</v>
      </c>
      <c r="E356" t="s">
        <v>90</v>
      </c>
      <c r="F356" t="s">
        <v>143</v>
      </c>
      <c r="G356" t="s">
        <v>195</v>
      </c>
      <c r="H356" t="s">
        <v>85</v>
      </c>
      <c r="I356" t="s">
        <v>85</v>
      </c>
      <c r="J356">
        <v>0.42025891669999998</v>
      </c>
      <c r="K356">
        <v>2.2568110386</v>
      </c>
      <c r="L356">
        <v>2.6770699552999999</v>
      </c>
      <c r="M356" t="s">
        <v>144</v>
      </c>
      <c r="N356">
        <v>3640.1</v>
      </c>
      <c r="O356" t="s">
        <v>194</v>
      </c>
    </row>
    <row r="357" spans="3:15" ht="14.1" customHeight="1">
      <c r="C357" t="s">
        <v>7</v>
      </c>
      <c r="D357" t="s">
        <v>25</v>
      </c>
      <c r="E357" t="s">
        <v>90</v>
      </c>
      <c r="F357" t="s">
        <v>145</v>
      </c>
      <c r="G357" t="s">
        <v>195</v>
      </c>
      <c r="H357" t="s">
        <v>85</v>
      </c>
      <c r="I357" t="s">
        <v>85</v>
      </c>
      <c r="J357">
        <v>4.2904546793999998</v>
      </c>
      <c r="K357">
        <v>8.8672288823999992</v>
      </c>
      <c r="L357">
        <v>13.157683561800001</v>
      </c>
      <c r="M357" t="s">
        <v>144</v>
      </c>
      <c r="N357">
        <v>963095.35</v>
      </c>
      <c r="O357" t="s">
        <v>194</v>
      </c>
    </row>
    <row r="358" spans="3:15" ht="14.1" customHeight="1">
      <c r="C358" t="s">
        <v>6</v>
      </c>
      <c r="D358" t="s">
        <v>29</v>
      </c>
      <c r="E358" t="s">
        <v>90</v>
      </c>
      <c r="F358" t="s">
        <v>143</v>
      </c>
      <c r="G358" t="s">
        <v>195</v>
      </c>
      <c r="H358" t="s">
        <v>85</v>
      </c>
      <c r="I358" t="s">
        <v>85</v>
      </c>
      <c r="J358">
        <v>29.045927636249999</v>
      </c>
      <c r="K358">
        <v>155.9780590275</v>
      </c>
      <c r="L358">
        <v>185.02398666375001</v>
      </c>
      <c r="M358" t="s">
        <v>144</v>
      </c>
      <c r="N358">
        <v>3426981.0599999898</v>
      </c>
      <c r="O358" t="s">
        <v>194</v>
      </c>
    </row>
    <row r="359" spans="3:15" ht="14.1" customHeight="1">
      <c r="C359" t="s">
        <v>89</v>
      </c>
      <c r="D359" t="s">
        <v>29</v>
      </c>
      <c r="E359" t="s">
        <v>94</v>
      </c>
      <c r="F359" t="s">
        <v>143</v>
      </c>
      <c r="G359">
        <v>907.70781146654303</v>
      </c>
      <c r="H359" t="s">
        <v>87</v>
      </c>
      <c r="I359" t="s">
        <v>87</v>
      </c>
      <c r="J359">
        <v>10.281312594492</v>
      </c>
      <c r="K359">
        <v>25.721995067082101</v>
      </c>
      <c r="L359">
        <v>36.003307661574098</v>
      </c>
      <c r="M359" t="s">
        <v>144</v>
      </c>
      <c r="N359">
        <v>78108.740000000005</v>
      </c>
      <c r="O359" t="s">
        <v>194</v>
      </c>
    </row>
    <row r="360" spans="3:15" ht="14.1" customHeight="1">
      <c r="C360" t="s">
        <v>89</v>
      </c>
      <c r="D360" t="s">
        <v>35</v>
      </c>
      <c r="E360" t="s">
        <v>91</v>
      </c>
      <c r="F360" t="s">
        <v>143</v>
      </c>
      <c r="G360">
        <v>0.70990816181689098</v>
      </c>
      <c r="H360" t="s">
        <v>87</v>
      </c>
      <c r="I360" t="s">
        <v>87</v>
      </c>
      <c r="J360">
        <v>7.7008690116000004E-3</v>
      </c>
      <c r="K360">
        <v>4.1354057751599997E-2</v>
      </c>
      <c r="L360">
        <v>4.9054926763200002E-2</v>
      </c>
      <c r="M360" t="s">
        <v>144</v>
      </c>
      <c r="N360">
        <v>100026.06</v>
      </c>
      <c r="O360" t="s">
        <v>194</v>
      </c>
    </row>
    <row r="361" spans="3:15" ht="14.1" customHeight="1">
      <c r="C361" t="s">
        <v>7</v>
      </c>
      <c r="D361" t="s">
        <v>28</v>
      </c>
      <c r="E361" t="s">
        <v>94</v>
      </c>
      <c r="F361" t="s">
        <v>143</v>
      </c>
      <c r="G361" t="s">
        <v>195</v>
      </c>
      <c r="H361" t="s">
        <v>85</v>
      </c>
      <c r="I361" t="s">
        <v>85</v>
      </c>
      <c r="J361">
        <v>1.708913857</v>
      </c>
      <c r="K361">
        <v>9.1769514060000006</v>
      </c>
      <c r="L361">
        <v>10.885865262999999</v>
      </c>
      <c r="M361" t="s">
        <v>144</v>
      </c>
      <c r="N361">
        <v>19354.05</v>
      </c>
      <c r="O361" t="s">
        <v>194</v>
      </c>
    </row>
    <row r="362" spans="3:15" ht="14.1" customHeight="1">
      <c r="C362" t="s">
        <v>89</v>
      </c>
      <c r="D362" t="s">
        <v>30</v>
      </c>
      <c r="E362" t="s">
        <v>90</v>
      </c>
      <c r="F362" t="s">
        <v>145</v>
      </c>
      <c r="G362" t="s">
        <v>195</v>
      </c>
      <c r="H362" t="s">
        <v>85</v>
      </c>
      <c r="I362" t="s">
        <v>85</v>
      </c>
      <c r="J362">
        <v>3.0495021822999999</v>
      </c>
      <c r="K362">
        <v>16.375976603400002</v>
      </c>
      <c r="L362">
        <v>19.425478785700001</v>
      </c>
      <c r="M362" t="s">
        <v>144</v>
      </c>
      <c r="N362">
        <v>55900.98</v>
      </c>
      <c r="O362" t="s">
        <v>194</v>
      </c>
    </row>
    <row r="363" spans="3:15" ht="14.1" customHeight="1">
      <c r="C363" t="s">
        <v>89</v>
      </c>
      <c r="D363" t="s">
        <v>29</v>
      </c>
      <c r="E363" t="s">
        <v>95</v>
      </c>
      <c r="F363" t="s">
        <v>145</v>
      </c>
      <c r="G363">
        <v>13.3245431178707</v>
      </c>
      <c r="H363" t="s">
        <v>96</v>
      </c>
      <c r="I363" t="s">
        <v>96</v>
      </c>
      <c r="J363">
        <v>2.79481270181893E-2</v>
      </c>
      <c r="K363">
        <v>7.8647872981810599E-2</v>
      </c>
      <c r="L363">
        <v>0.106596</v>
      </c>
      <c r="M363" t="s">
        <v>144</v>
      </c>
      <c r="N363">
        <v>18917.561216729999</v>
      </c>
      <c r="O363" t="s">
        <v>194</v>
      </c>
    </row>
    <row r="364" spans="3:15" ht="14.1" customHeight="1">
      <c r="C364" t="s">
        <v>7</v>
      </c>
      <c r="D364" t="s">
        <v>28</v>
      </c>
      <c r="E364" t="s">
        <v>88</v>
      </c>
      <c r="F364" t="s">
        <v>145</v>
      </c>
      <c r="G364">
        <v>84.747555622164498</v>
      </c>
      <c r="H364" t="s">
        <v>96</v>
      </c>
      <c r="I364" t="s">
        <v>96</v>
      </c>
      <c r="J364">
        <v>1.0154409671453499</v>
      </c>
      <c r="K364">
        <v>2.8575178634546399</v>
      </c>
      <c r="L364">
        <v>3.8729588306</v>
      </c>
      <c r="M364" t="s">
        <v>144</v>
      </c>
      <c r="N364">
        <v>26911.835546562699</v>
      </c>
      <c r="O364" t="s">
        <v>194</v>
      </c>
    </row>
    <row r="365" spans="3:15" ht="14.1" customHeight="1">
      <c r="C365" t="s">
        <v>6</v>
      </c>
      <c r="D365" t="s">
        <v>30</v>
      </c>
      <c r="E365" t="s">
        <v>84</v>
      </c>
      <c r="F365" t="s">
        <v>143</v>
      </c>
      <c r="G365" t="s">
        <v>195</v>
      </c>
      <c r="H365" t="s">
        <v>85</v>
      </c>
      <c r="I365" t="s">
        <v>85</v>
      </c>
      <c r="J365">
        <v>10.37419116685</v>
      </c>
      <c r="K365">
        <v>55.709916462300001</v>
      </c>
      <c r="L365">
        <v>66.084107629149997</v>
      </c>
      <c r="M365" t="s">
        <v>144</v>
      </c>
      <c r="N365">
        <v>626180.52</v>
      </c>
      <c r="O365" t="s">
        <v>194</v>
      </c>
    </row>
    <row r="366" spans="3:15" ht="14.1" customHeight="1">
      <c r="C366" t="s">
        <v>6</v>
      </c>
      <c r="D366" t="s">
        <v>28</v>
      </c>
      <c r="E366" t="s">
        <v>97</v>
      </c>
      <c r="F366" t="s">
        <v>143</v>
      </c>
      <c r="G366">
        <v>11454.7472811486</v>
      </c>
      <c r="H366" t="s">
        <v>87</v>
      </c>
      <c r="I366" t="s">
        <v>87</v>
      </c>
      <c r="J366">
        <v>163.50063588956399</v>
      </c>
      <c r="K366">
        <v>409.04918619721701</v>
      </c>
      <c r="L366">
        <v>572.54982208678098</v>
      </c>
      <c r="M366" t="s">
        <v>144</v>
      </c>
      <c r="N366">
        <v>5559202.09426664</v>
      </c>
      <c r="O366" t="s">
        <v>194</v>
      </c>
    </row>
    <row r="367" spans="3:15" ht="14.1" customHeight="1">
      <c r="C367" t="s">
        <v>7</v>
      </c>
      <c r="D367" t="s">
        <v>25</v>
      </c>
      <c r="E367" t="s">
        <v>84</v>
      </c>
      <c r="F367" t="s">
        <v>143</v>
      </c>
      <c r="G367">
        <v>6300170.28251136</v>
      </c>
      <c r="H367" t="s">
        <v>87</v>
      </c>
      <c r="I367" t="s">
        <v>87</v>
      </c>
      <c r="J367">
        <v>30870.764981046901</v>
      </c>
      <c r="K367">
        <v>63631.576797668102</v>
      </c>
      <c r="L367">
        <v>94502.341778714996</v>
      </c>
      <c r="M367" t="s">
        <v>144</v>
      </c>
      <c r="N367">
        <v>3066675919.1471701</v>
      </c>
      <c r="O367" t="s">
        <v>194</v>
      </c>
    </row>
    <row r="368" spans="3:15" ht="14.1" customHeight="1">
      <c r="C368" t="s">
        <v>89</v>
      </c>
      <c r="D368" t="s">
        <v>29</v>
      </c>
      <c r="E368" t="s">
        <v>95</v>
      </c>
      <c r="F368" t="s">
        <v>143</v>
      </c>
      <c r="G368">
        <v>11922.669404640599</v>
      </c>
      <c r="H368" t="s">
        <v>87</v>
      </c>
      <c r="I368" t="s">
        <v>87</v>
      </c>
      <c r="J368">
        <v>135.04496496011399</v>
      </c>
      <c r="K368">
        <v>337.85821514650399</v>
      </c>
      <c r="L368">
        <v>472.90318010661798</v>
      </c>
      <c r="M368" t="s">
        <v>144</v>
      </c>
      <c r="N368">
        <v>4646801.6395804696</v>
      </c>
      <c r="O368" t="s">
        <v>194</v>
      </c>
    </row>
    <row r="369" spans="3:15" ht="14.1" customHeight="1">
      <c r="C369" t="s">
        <v>7</v>
      </c>
      <c r="D369" t="s">
        <v>29</v>
      </c>
      <c r="E369" t="s">
        <v>86</v>
      </c>
      <c r="F369" t="s">
        <v>143</v>
      </c>
      <c r="G369" t="s">
        <v>195</v>
      </c>
      <c r="H369" t="s">
        <v>85</v>
      </c>
      <c r="I369" t="s">
        <v>85</v>
      </c>
      <c r="J369">
        <v>78.873505521650003</v>
      </c>
      <c r="K369">
        <v>423.55460132069999</v>
      </c>
      <c r="L369">
        <v>502.42810684235002</v>
      </c>
      <c r="M369" t="s">
        <v>144</v>
      </c>
      <c r="N369">
        <v>2782811.6847991198</v>
      </c>
      <c r="O369" t="s">
        <v>194</v>
      </c>
    </row>
    <row r="370" spans="3:15" ht="14.1" customHeight="1">
      <c r="C370" t="s">
        <v>6</v>
      </c>
      <c r="D370" t="s">
        <v>32</v>
      </c>
      <c r="E370" t="s">
        <v>84</v>
      </c>
      <c r="F370" t="s">
        <v>143</v>
      </c>
      <c r="G370">
        <v>3567.7349192158199</v>
      </c>
      <c r="H370" t="s">
        <v>87</v>
      </c>
      <c r="I370" t="s">
        <v>87</v>
      </c>
      <c r="J370">
        <v>49.249499419555001</v>
      </c>
      <c r="K370">
        <v>123.213390263487</v>
      </c>
      <c r="L370">
        <v>172.46288968304199</v>
      </c>
      <c r="M370" t="s">
        <v>144</v>
      </c>
      <c r="N370">
        <v>10787286.609999999</v>
      </c>
      <c r="O370" t="s">
        <v>194</v>
      </c>
    </row>
    <row r="371" spans="3:15" ht="14.1" customHeight="1">
      <c r="C371" t="s">
        <v>7</v>
      </c>
      <c r="D371" t="s">
        <v>25</v>
      </c>
      <c r="E371" t="s">
        <v>86</v>
      </c>
      <c r="F371" t="s">
        <v>145</v>
      </c>
      <c r="G371">
        <v>1809779.6152186501</v>
      </c>
      <c r="H371" t="s">
        <v>96</v>
      </c>
      <c r="I371" t="s">
        <v>96</v>
      </c>
      <c r="J371">
        <v>5196.8640777967603</v>
      </c>
      <c r="K371">
        <v>9281.3591078512309</v>
      </c>
      <c r="L371">
        <v>14478.223185647999</v>
      </c>
      <c r="M371" t="s">
        <v>144</v>
      </c>
      <c r="N371">
        <v>3205024690.2358198</v>
      </c>
      <c r="O371" t="s">
        <v>194</v>
      </c>
    </row>
    <row r="372" spans="3:15" ht="14.1" customHeight="1">
      <c r="C372" t="s">
        <v>89</v>
      </c>
      <c r="D372" t="s">
        <v>29</v>
      </c>
      <c r="E372" t="s">
        <v>86</v>
      </c>
      <c r="F372" t="s">
        <v>143</v>
      </c>
      <c r="G372" t="s">
        <v>195</v>
      </c>
      <c r="H372" t="s">
        <v>85</v>
      </c>
      <c r="I372" t="s">
        <v>85</v>
      </c>
      <c r="J372">
        <v>657.39070652989994</v>
      </c>
      <c r="K372">
        <v>3530.2204051242002</v>
      </c>
      <c r="L372">
        <v>4187.6111116540997</v>
      </c>
      <c r="M372" t="s">
        <v>144</v>
      </c>
      <c r="N372">
        <v>65373864.6513789</v>
      </c>
      <c r="O372" t="s">
        <v>194</v>
      </c>
    </row>
    <row r="373" spans="3:15" ht="14.1" customHeight="1">
      <c r="C373" t="s">
        <v>89</v>
      </c>
      <c r="D373" t="s">
        <v>31</v>
      </c>
      <c r="E373" t="s">
        <v>84</v>
      </c>
      <c r="F373" t="s">
        <v>143</v>
      </c>
      <c r="G373" t="s">
        <v>195</v>
      </c>
      <c r="H373" t="s">
        <v>85</v>
      </c>
      <c r="I373" t="s">
        <v>85</v>
      </c>
      <c r="J373">
        <v>1.85426187275</v>
      </c>
      <c r="K373">
        <v>9.9574773944999997</v>
      </c>
      <c r="L373">
        <v>11.811739267249999</v>
      </c>
      <c r="M373" t="s">
        <v>144</v>
      </c>
      <c r="N373">
        <v>1321505.04679294</v>
      </c>
      <c r="O373" t="s">
        <v>194</v>
      </c>
    </row>
    <row r="374" spans="3:15" ht="14.1" customHeight="1">
      <c r="C374" t="s">
        <v>89</v>
      </c>
      <c r="D374" t="s">
        <v>25</v>
      </c>
      <c r="E374" t="s">
        <v>84</v>
      </c>
      <c r="F374" t="s">
        <v>145</v>
      </c>
      <c r="G374">
        <v>3291.5003784200198</v>
      </c>
      <c r="H374" t="s">
        <v>96</v>
      </c>
      <c r="I374" t="s">
        <v>96</v>
      </c>
      <c r="J374">
        <v>13.2323715080204</v>
      </c>
      <c r="K374">
        <v>23.632404075979501</v>
      </c>
      <c r="L374">
        <v>36.864775584</v>
      </c>
      <c r="M374" t="s">
        <v>144</v>
      </c>
      <c r="N374">
        <v>6021325.3015915696</v>
      </c>
      <c r="O374" t="s">
        <v>194</v>
      </c>
    </row>
    <row r="375" spans="3:15" ht="14.1" customHeight="1">
      <c r="C375" t="s">
        <v>6</v>
      </c>
      <c r="D375" t="s">
        <v>29</v>
      </c>
      <c r="E375" t="s">
        <v>84</v>
      </c>
      <c r="F375" t="s">
        <v>143</v>
      </c>
      <c r="G375" t="s">
        <v>195</v>
      </c>
      <c r="H375" t="s">
        <v>85</v>
      </c>
      <c r="I375" t="s">
        <v>85</v>
      </c>
      <c r="J375">
        <v>30.419901709049999</v>
      </c>
      <c r="K375">
        <v>163.3563673299</v>
      </c>
      <c r="L375">
        <v>193.77626903895001</v>
      </c>
      <c r="M375" t="s">
        <v>144</v>
      </c>
      <c r="N375">
        <v>1141116.3470000001</v>
      </c>
      <c r="O375" t="s">
        <v>194</v>
      </c>
    </row>
    <row r="376" spans="3:15" ht="14.1" customHeight="1">
      <c r="C376" t="s">
        <v>9</v>
      </c>
      <c r="D376" t="s">
        <v>26</v>
      </c>
      <c r="E376" t="s">
        <v>84</v>
      </c>
      <c r="F376" t="s">
        <v>143</v>
      </c>
      <c r="G376">
        <v>5071</v>
      </c>
      <c r="H376" t="s">
        <v>87</v>
      </c>
      <c r="I376" t="s">
        <v>87</v>
      </c>
      <c r="J376">
        <v>55.008686699999998</v>
      </c>
      <c r="K376">
        <v>295.39944170000001</v>
      </c>
      <c r="L376">
        <v>350.40812840000001</v>
      </c>
      <c r="M376" t="s">
        <v>144</v>
      </c>
      <c r="N376">
        <v>188770.65</v>
      </c>
      <c r="O376" t="s">
        <v>194</v>
      </c>
    </row>
    <row r="377" spans="3:15" ht="14.1" customHeight="1">
      <c r="C377" t="s">
        <v>6</v>
      </c>
      <c r="D377" t="s">
        <v>28</v>
      </c>
      <c r="E377" t="s">
        <v>91</v>
      </c>
      <c r="F377" t="s">
        <v>143</v>
      </c>
      <c r="G377">
        <v>4439.3015484462603</v>
      </c>
      <c r="H377" t="s">
        <v>87</v>
      </c>
      <c r="I377" t="s">
        <v>87</v>
      </c>
      <c r="J377">
        <v>63.364842107818802</v>
      </c>
      <c r="K377">
        <v>158.52743909342001</v>
      </c>
      <c r="L377">
        <v>221.892281201239</v>
      </c>
      <c r="M377" t="s">
        <v>144</v>
      </c>
      <c r="N377">
        <v>7880460.1500000004</v>
      </c>
      <c r="O377" t="s">
        <v>194</v>
      </c>
    </row>
    <row r="378" spans="3:15" ht="14.1" customHeight="1">
      <c r="C378" t="s">
        <v>89</v>
      </c>
      <c r="D378" t="s">
        <v>34</v>
      </c>
      <c r="E378" t="s">
        <v>94</v>
      </c>
      <c r="F378" t="s">
        <v>143</v>
      </c>
      <c r="G378" t="s">
        <v>195</v>
      </c>
      <c r="H378" t="s">
        <v>85</v>
      </c>
      <c r="I378" t="s">
        <v>85</v>
      </c>
      <c r="J378">
        <v>3.4215721547000002</v>
      </c>
      <c r="K378">
        <v>18.374010642599998</v>
      </c>
      <c r="L378">
        <v>21.7955827973</v>
      </c>
      <c r="M378" t="s">
        <v>144</v>
      </c>
      <c r="N378">
        <v>529212.73</v>
      </c>
      <c r="O378" t="s">
        <v>194</v>
      </c>
    </row>
    <row r="379" spans="3:15" ht="14.1" customHeight="1">
      <c r="C379" t="s">
        <v>7</v>
      </c>
      <c r="D379" t="s">
        <v>25</v>
      </c>
      <c r="E379" t="s">
        <v>91</v>
      </c>
      <c r="F379" t="s">
        <v>143</v>
      </c>
      <c r="G379">
        <v>881204.36817128595</v>
      </c>
      <c r="H379" t="s">
        <v>87</v>
      </c>
      <c r="I379" t="s">
        <v>87</v>
      </c>
      <c r="J379">
        <v>4317.8842859418</v>
      </c>
      <c r="K379">
        <v>8900.1288342881999</v>
      </c>
      <c r="L379">
        <v>13218.01312023</v>
      </c>
      <c r="M379" t="s">
        <v>144</v>
      </c>
      <c r="N379">
        <v>551090830.05426705</v>
      </c>
      <c r="O379" t="s">
        <v>194</v>
      </c>
    </row>
    <row r="380" spans="3:15" ht="14.1" customHeight="1">
      <c r="C380" t="s">
        <v>89</v>
      </c>
      <c r="D380" t="s">
        <v>25</v>
      </c>
      <c r="E380" t="s">
        <v>97</v>
      </c>
      <c r="F380" t="s">
        <v>143</v>
      </c>
      <c r="G380" t="s">
        <v>195</v>
      </c>
      <c r="H380" t="s">
        <v>85</v>
      </c>
      <c r="I380" t="s">
        <v>85</v>
      </c>
      <c r="J380">
        <v>4.4740603535999997</v>
      </c>
      <c r="K380">
        <v>9.2466929855999993</v>
      </c>
      <c r="L380">
        <v>13.7207533392</v>
      </c>
      <c r="M380" t="s">
        <v>144</v>
      </c>
      <c r="N380">
        <v>1384813.7088889901</v>
      </c>
      <c r="O380" t="s">
        <v>194</v>
      </c>
    </row>
    <row r="381" spans="3:15" ht="14.1" customHeight="1">
      <c r="C381" t="s">
        <v>7</v>
      </c>
      <c r="D381" t="s">
        <v>25</v>
      </c>
      <c r="E381" t="s">
        <v>97</v>
      </c>
      <c r="F381" t="s">
        <v>143</v>
      </c>
      <c r="G381" t="s">
        <v>195</v>
      </c>
      <c r="H381" t="s">
        <v>85</v>
      </c>
      <c r="I381" t="s">
        <v>85</v>
      </c>
      <c r="J381">
        <v>135.15648859620001</v>
      </c>
      <c r="K381">
        <v>279.33252041520001</v>
      </c>
      <c r="L381">
        <v>414.48900901140001</v>
      </c>
      <c r="M381" t="s">
        <v>144</v>
      </c>
      <c r="N381">
        <v>26621319.0704493</v>
      </c>
      <c r="O381" t="s">
        <v>194</v>
      </c>
    </row>
    <row r="382" spans="3:15" ht="14.1" customHeight="1">
      <c r="C382" t="s">
        <v>6</v>
      </c>
      <c r="D382" t="s">
        <v>29</v>
      </c>
      <c r="E382" t="s">
        <v>86</v>
      </c>
      <c r="F382" t="s">
        <v>145</v>
      </c>
      <c r="G382">
        <v>873.11430666959495</v>
      </c>
      <c r="H382" t="s">
        <v>96</v>
      </c>
      <c r="I382" t="s">
        <v>96</v>
      </c>
      <c r="J382">
        <v>6.1350340745886802</v>
      </c>
      <c r="K382">
        <v>17.264390573411301</v>
      </c>
      <c r="L382">
        <v>23.399424647999901</v>
      </c>
      <c r="M382" t="s">
        <v>144</v>
      </c>
      <c r="N382">
        <v>1601146.5548072399</v>
      </c>
      <c r="O382" t="s">
        <v>194</v>
      </c>
    </row>
    <row r="383" spans="3:15" ht="14.1" customHeight="1">
      <c r="C383" t="s">
        <v>89</v>
      </c>
      <c r="D383" t="s">
        <v>28</v>
      </c>
      <c r="E383" t="s">
        <v>91</v>
      </c>
      <c r="F383" t="s">
        <v>145</v>
      </c>
      <c r="G383" t="s">
        <v>195</v>
      </c>
      <c r="H383" t="s">
        <v>85</v>
      </c>
      <c r="I383" t="s">
        <v>85</v>
      </c>
      <c r="J383">
        <v>6.4663566908499996</v>
      </c>
      <c r="K383">
        <v>34.724653254300001</v>
      </c>
      <c r="L383">
        <v>41.19100994515</v>
      </c>
      <c r="M383" t="s">
        <v>144</v>
      </c>
      <c r="N383">
        <v>375183.95030162402</v>
      </c>
      <c r="O383" t="s">
        <v>194</v>
      </c>
    </row>
    <row r="384" spans="3:15" ht="14.1" customHeight="1">
      <c r="C384" t="s">
        <v>6</v>
      </c>
      <c r="D384" t="s">
        <v>26</v>
      </c>
      <c r="E384" t="s">
        <v>88</v>
      </c>
      <c r="F384" t="s">
        <v>143</v>
      </c>
      <c r="G384" t="s">
        <v>195</v>
      </c>
      <c r="H384" t="s">
        <v>85</v>
      </c>
      <c r="I384" t="s">
        <v>85</v>
      </c>
      <c r="J384">
        <v>28.797995910600001</v>
      </c>
      <c r="K384">
        <v>154.64665347479999</v>
      </c>
      <c r="L384">
        <v>183.4446493854</v>
      </c>
      <c r="M384" t="s">
        <v>144</v>
      </c>
      <c r="N384">
        <v>1710440.7891404601</v>
      </c>
      <c r="O384" t="s">
        <v>194</v>
      </c>
    </row>
    <row r="385" spans="3:15" ht="14.1" customHeight="1">
      <c r="C385" t="s">
        <v>89</v>
      </c>
      <c r="D385" t="s">
        <v>25</v>
      </c>
      <c r="E385" t="s">
        <v>90</v>
      </c>
      <c r="F385" t="s">
        <v>145</v>
      </c>
      <c r="G385">
        <v>890.29787649353705</v>
      </c>
      <c r="H385" t="s">
        <v>96</v>
      </c>
      <c r="I385" t="s">
        <v>96</v>
      </c>
      <c r="J385">
        <v>1.7895712993392301</v>
      </c>
      <c r="K385">
        <v>3.1960916486607598</v>
      </c>
      <c r="L385">
        <v>4.9856629479999999</v>
      </c>
      <c r="M385" t="s">
        <v>144</v>
      </c>
      <c r="N385">
        <v>2386608.0499999998</v>
      </c>
      <c r="O385" t="s">
        <v>194</v>
      </c>
    </row>
    <row r="386" spans="3:15" ht="14.1" customHeight="1">
      <c r="C386" t="s">
        <v>89</v>
      </c>
      <c r="D386" t="s">
        <v>31</v>
      </c>
      <c r="E386" t="s">
        <v>95</v>
      </c>
      <c r="F386" t="s">
        <v>143</v>
      </c>
      <c r="G386">
        <v>2389.93005701539</v>
      </c>
      <c r="H386" t="s">
        <v>87</v>
      </c>
      <c r="I386" t="s">
        <v>87</v>
      </c>
      <c r="J386">
        <v>25.925217919407899</v>
      </c>
      <c r="K386">
        <v>139.21973707734199</v>
      </c>
      <c r="L386">
        <v>165.14495499674999</v>
      </c>
      <c r="M386" t="s">
        <v>144</v>
      </c>
      <c r="N386">
        <v>1149651.58</v>
      </c>
      <c r="O386" t="s">
        <v>194</v>
      </c>
    </row>
    <row r="387" spans="3:15" ht="14.1" customHeight="1">
      <c r="C387" t="s">
        <v>9</v>
      </c>
      <c r="D387" t="s">
        <v>26</v>
      </c>
      <c r="E387" t="s">
        <v>88</v>
      </c>
      <c r="F387" t="s">
        <v>143</v>
      </c>
      <c r="G387">
        <v>267.43642289065798</v>
      </c>
      <c r="H387" t="s">
        <v>87</v>
      </c>
      <c r="I387" t="s">
        <v>87</v>
      </c>
      <c r="J387">
        <v>2.9010658985648998</v>
      </c>
      <c r="K387">
        <v>15.578871232549901</v>
      </c>
      <c r="L387">
        <v>18.479937131114799</v>
      </c>
      <c r="M387" t="s">
        <v>144</v>
      </c>
      <c r="N387">
        <v>393960.45</v>
      </c>
      <c r="O387" t="s">
        <v>194</v>
      </c>
    </row>
    <row r="388" spans="3:15" ht="14.1" customHeight="1">
      <c r="C388" t="s">
        <v>7</v>
      </c>
      <c r="D388" t="s">
        <v>25</v>
      </c>
      <c r="E388" t="s">
        <v>90</v>
      </c>
      <c r="F388" t="s">
        <v>143</v>
      </c>
      <c r="G388">
        <v>465934.259306341</v>
      </c>
      <c r="H388" t="s">
        <v>87</v>
      </c>
      <c r="I388" t="s">
        <v>87</v>
      </c>
      <c r="J388">
        <v>2283.0737955633999</v>
      </c>
      <c r="K388">
        <v>4705.9276194266004</v>
      </c>
      <c r="L388">
        <v>6989.0014149899998</v>
      </c>
      <c r="M388" t="s">
        <v>144</v>
      </c>
      <c r="N388">
        <v>572691694.23782897</v>
      </c>
      <c r="O388" t="s">
        <v>194</v>
      </c>
    </row>
    <row r="389" spans="3:15" ht="14.1" customHeight="1">
      <c r="C389" t="s">
        <v>7</v>
      </c>
      <c r="D389" t="s">
        <v>30</v>
      </c>
      <c r="E389" t="s">
        <v>90</v>
      </c>
      <c r="F389" t="s">
        <v>145</v>
      </c>
      <c r="G389">
        <v>197.090071999999</v>
      </c>
      <c r="H389" t="s">
        <v>96</v>
      </c>
      <c r="I389" t="s">
        <v>96</v>
      </c>
      <c r="J389">
        <v>0.95080987555767504</v>
      </c>
      <c r="K389">
        <v>2.6756417084423099</v>
      </c>
      <c r="L389">
        <v>3.62645158399999</v>
      </c>
      <c r="M389" t="s">
        <v>144</v>
      </c>
      <c r="N389">
        <v>492725.18</v>
      </c>
      <c r="O389" t="s">
        <v>194</v>
      </c>
    </row>
    <row r="390" spans="3:15" ht="14.1" customHeight="1">
      <c r="C390" t="s">
        <v>7</v>
      </c>
      <c r="D390" t="s">
        <v>25</v>
      </c>
      <c r="E390" t="s">
        <v>94</v>
      </c>
      <c r="F390" t="s">
        <v>145</v>
      </c>
      <c r="G390" t="s">
        <v>195</v>
      </c>
      <c r="H390" t="s">
        <v>85</v>
      </c>
      <c r="I390" t="s">
        <v>85</v>
      </c>
      <c r="J390">
        <v>1.2032264988000001</v>
      </c>
      <c r="K390">
        <v>2.4867492048000002</v>
      </c>
      <c r="L390">
        <v>3.6899757036</v>
      </c>
      <c r="M390" t="s">
        <v>144</v>
      </c>
      <c r="N390">
        <v>354294.3</v>
      </c>
      <c r="O390" t="s">
        <v>194</v>
      </c>
    </row>
    <row r="391" spans="3:15" ht="14.1" customHeight="1">
      <c r="C391" t="s">
        <v>89</v>
      </c>
      <c r="D391" t="s">
        <v>25</v>
      </c>
      <c r="E391" t="s">
        <v>95</v>
      </c>
      <c r="F391" t="s">
        <v>143</v>
      </c>
      <c r="G391" t="s">
        <v>195</v>
      </c>
      <c r="H391" t="s">
        <v>85</v>
      </c>
      <c r="I391" t="s">
        <v>85</v>
      </c>
      <c r="J391">
        <v>5.757567345</v>
      </c>
      <c r="K391">
        <v>11.899360619999999</v>
      </c>
      <c r="L391">
        <v>17.656927965000001</v>
      </c>
      <c r="M391" t="s">
        <v>144</v>
      </c>
      <c r="N391">
        <v>5339615.0538794501</v>
      </c>
      <c r="O391" t="s">
        <v>194</v>
      </c>
    </row>
    <row r="392" spans="3:15" ht="14.1" customHeight="1">
      <c r="C392" t="s">
        <v>9</v>
      </c>
      <c r="D392" t="s">
        <v>25</v>
      </c>
      <c r="E392" t="s">
        <v>88</v>
      </c>
      <c r="F392" t="s">
        <v>145</v>
      </c>
      <c r="G392">
        <v>512.11313429888901</v>
      </c>
      <c r="H392" t="s">
        <v>96</v>
      </c>
      <c r="I392" t="s">
        <v>96</v>
      </c>
      <c r="J392">
        <v>2.64699886105802</v>
      </c>
      <c r="K392">
        <v>4.7274176541419699</v>
      </c>
      <c r="L392">
        <v>7.3744165152000001</v>
      </c>
      <c r="M392" t="s">
        <v>144</v>
      </c>
      <c r="N392">
        <v>948383.361032833</v>
      </c>
      <c r="O392" t="s">
        <v>194</v>
      </c>
    </row>
    <row r="393" spans="3:15" ht="14.1" customHeight="1">
      <c r="C393" t="s">
        <v>7</v>
      </c>
      <c r="D393" t="s">
        <v>28</v>
      </c>
      <c r="E393" t="s">
        <v>84</v>
      </c>
      <c r="F393" t="s">
        <v>143</v>
      </c>
      <c r="G393" t="s">
        <v>195</v>
      </c>
      <c r="H393" t="s">
        <v>85</v>
      </c>
      <c r="I393" t="s">
        <v>85</v>
      </c>
      <c r="J393">
        <v>89.102885463199996</v>
      </c>
      <c r="K393">
        <v>478.4868743856</v>
      </c>
      <c r="L393">
        <v>567.58975984879999</v>
      </c>
      <c r="M393" t="s">
        <v>144</v>
      </c>
      <c r="N393">
        <v>2656286.4988664198</v>
      </c>
      <c r="O393" t="s">
        <v>194</v>
      </c>
    </row>
    <row r="394" spans="3:15" ht="14.1" customHeight="1">
      <c r="C394" t="s">
        <v>7</v>
      </c>
      <c r="D394" t="s">
        <v>29</v>
      </c>
      <c r="E394" t="s">
        <v>97</v>
      </c>
      <c r="F394" t="s">
        <v>145</v>
      </c>
      <c r="G394">
        <v>78.149628472702105</v>
      </c>
      <c r="H394" t="s">
        <v>96</v>
      </c>
      <c r="I394" t="s">
        <v>96</v>
      </c>
      <c r="J394">
        <v>1.1003045299438501</v>
      </c>
      <c r="K394">
        <v>3.09632952705614</v>
      </c>
      <c r="L394">
        <v>4.1966340569999998</v>
      </c>
      <c r="M394" t="s">
        <v>144</v>
      </c>
      <c r="N394">
        <v>36180.383552176703</v>
      </c>
      <c r="O394" t="s">
        <v>194</v>
      </c>
    </row>
    <row r="395" spans="3:15" ht="14.1" customHeight="1">
      <c r="C395" t="s">
        <v>6</v>
      </c>
      <c r="D395" t="s">
        <v>32</v>
      </c>
      <c r="E395" t="s">
        <v>86</v>
      </c>
      <c r="F395" t="s">
        <v>145</v>
      </c>
      <c r="G395" t="s">
        <v>195</v>
      </c>
      <c r="H395" t="s">
        <v>85</v>
      </c>
      <c r="I395" t="s">
        <v>85</v>
      </c>
      <c r="J395">
        <v>0.95006672670000003</v>
      </c>
      <c r="K395">
        <v>5.1019050186000001</v>
      </c>
      <c r="L395">
        <v>6.0519717453000004</v>
      </c>
      <c r="M395" t="s">
        <v>144</v>
      </c>
      <c r="N395">
        <v>121257.9</v>
      </c>
      <c r="O395" t="s">
        <v>194</v>
      </c>
    </row>
    <row r="396" spans="3:15" ht="14.1" customHeight="1">
      <c r="C396" t="s">
        <v>6</v>
      </c>
      <c r="D396" t="s">
        <v>30</v>
      </c>
      <c r="E396" t="s">
        <v>97</v>
      </c>
      <c r="F396" t="s">
        <v>143</v>
      </c>
      <c r="G396">
        <v>56.260124466137803</v>
      </c>
      <c r="H396" t="s">
        <v>87</v>
      </c>
      <c r="I396" t="s">
        <v>87</v>
      </c>
      <c r="J396">
        <v>0.68749673517607202</v>
      </c>
      <c r="K396">
        <v>1.7199931884483</v>
      </c>
      <c r="L396">
        <v>2.4074899236243699</v>
      </c>
      <c r="M396" t="s">
        <v>144</v>
      </c>
      <c r="N396">
        <v>97063.52</v>
      </c>
      <c r="O396" t="s">
        <v>194</v>
      </c>
    </row>
    <row r="397" spans="3:15" ht="14.1" customHeight="1">
      <c r="C397" t="s">
        <v>89</v>
      </c>
      <c r="D397" t="s">
        <v>29</v>
      </c>
      <c r="E397" t="s">
        <v>90</v>
      </c>
      <c r="F397" t="s">
        <v>145</v>
      </c>
      <c r="G397" t="s">
        <v>195</v>
      </c>
      <c r="H397" t="s">
        <v>85</v>
      </c>
      <c r="I397" t="s">
        <v>85</v>
      </c>
      <c r="J397">
        <v>15.579365241650001</v>
      </c>
      <c r="K397">
        <v>83.661957080700006</v>
      </c>
      <c r="L397">
        <v>99.241322322350001</v>
      </c>
      <c r="M397" t="s">
        <v>144</v>
      </c>
      <c r="N397">
        <v>2718136.89</v>
      </c>
      <c r="O397" t="s">
        <v>194</v>
      </c>
    </row>
    <row r="398" spans="3:15" ht="14.1" customHeight="1">
      <c r="C398" t="s">
        <v>7</v>
      </c>
      <c r="D398" t="s">
        <v>28</v>
      </c>
      <c r="E398" t="s">
        <v>97</v>
      </c>
      <c r="F398" t="s">
        <v>143</v>
      </c>
      <c r="G398">
        <v>2318.5333082583002</v>
      </c>
      <c r="H398" t="s">
        <v>87</v>
      </c>
      <c r="I398" t="s">
        <v>87</v>
      </c>
      <c r="J398">
        <v>33.093933540104601</v>
      </c>
      <c r="K398">
        <v>82.795069933478104</v>
      </c>
      <c r="L398">
        <v>115.88900347358199</v>
      </c>
      <c r="M398" t="s">
        <v>144</v>
      </c>
      <c r="N398">
        <v>596674.84068651497</v>
      </c>
      <c r="O398" t="s">
        <v>194</v>
      </c>
    </row>
    <row r="399" spans="3:15" ht="14.1" customHeight="1">
      <c r="C399" t="s">
        <v>6</v>
      </c>
      <c r="D399" t="s">
        <v>25</v>
      </c>
      <c r="E399" t="s">
        <v>86</v>
      </c>
      <c r="F399" t="s">
        <v>143</v>
      </c>
      <c r="G399" t="s">
        <v>195</v>
      </c>
      <c r="H399" t="s">
        <v>85</v>
      </c>
      <c r="I399" t="s">
        <v>85</v>
      </c>
      <c r="J399">
        <v>18.188545507200001</v>
      </c>
      <c r="K399">
        <v>37.590886771199997</v>
      </c>
      <c r="L399">
        <v>55.779432278400002</v>
      </c>
      <c r="M399" t="s">
        <v>144</v>
      </c>
      <c r="N399">
        <v>12388960.348752899</v>
      </c>
      <c r="O399" t="s">
        <v>194</v>
      </c>
    </row>
    <row r="400" spans="3:15" ht="14.1" customHeight="1">
      <c r="C400" t="s">
        <v>7</v>
      </c>
      <c r="D400" t="s">
        <v>149</v>
      </c>
      <c r="E400"/>
      <c r="F400" t="s">
        <v>147</v>
      </c>
      <c r="G400" t="s">
        <v>195</v>
      </c>
      <c r="H400" t="s">
        <v>85</v>
      </c>
      <c r="I400" t="s">
        <v>85</v>
      </c>
      <c r="J400">
        <v>7.3441400011000004</v>
      </c>
      <c r="K400">
        <v>39.438392773799997</v>
      </c>
      <c r="L400">
        <v>46.782532774899998</v>
      </c>
      <c r="M400" t="s">
        <v>144</v>
      </c>
      <c r="N400">
        <v>15703.927586206801</v>
      </c>
      <c r="O400" t="s">
        <v>194</v>
      </c>
    </row>
    <row r="401" spans="3:15" ht="14.1" customHeight="1">
      <c r="C401" t="s">
        <v>89</v>
      </c>
      <c r="D401" t="s">
        <v>195</v>
      </c>
      <c r="E401" t="s">
        <v>195</v>
      </c>
      <c r="F401" t="s">
        <v>195</v>
      </c>
      <c r="G401" t="s">
        <v>195</v>
      </c>
      <c r="H401" t="s">
        <v>195</v>
      </c>
      <c r="I401" t="s">
        <v>195</v>
      </c>
      <c r="J401" t="s">
        <v>195</v>
      </c>
      <c r="K401" t="s">
        <v>195</v>
      </c>
      <c r="L401" t="s">
        <v>195</v>
      </c>
      <c r="M401" t="s">
        <v>146</v>
      </c>
      <c r="N401">
        <v>24675974.100000001</v>
      </c>
      <c r="O401" t="s">
        <v>194</v>
      </c>
    </row>
    <row r="402" spans="3:15" ht="14.1" customHeight="1">
      <c r="C402" t="s">
        <v>6</v>
      </c>
      <c r="D402" t="s">
        <v>30</v>
      </c>
      <c r="E402" t="s">
        <v>86</v>
      </c>
      <c r="F402" t="s">
        <v>143</v>
      </c>
      <c r="G402" t="s">
        <v>195</v>
      </c>
      <c r="H402" t="s">
        <v>85</v>
      </c>
      <c r="I402" t="s">
        <v>85</v>
      </c>
      <c r="J402">
        <v>55.043060082499998</v>
      </c>
      <c r="K402">
        <v>295.58393803500002</v>
      </c>
      <c r="L402">
        <v>350.62699811750002</v>
      </c>
      <c r="M402" t="s">
        <v>144</v>
      </c>
      <c r="N402">
        <v>3642904.4943981501</v>
      </c>
      <c r="O402" t="s">
        <v>194</v>
      </c>
    </row>
    <row r="403" spans="3:15" ht="14.1" customHeight="1">
      <c r="C403" t="s">
        <v>89</v>
      </c>
      <c r="D403" t="s">
        <v>30</v>
      </c>
      <c r="E403" t="s">
        <v>90</v>
      </c>
      <c r="F403" t="s">
        <v>143</v>
      </c>
      <c r="G403">
        <v>149.22665457983501</v>
      </c>
      <c r="H403" t="s">
        <v>87</v>
      </c>
      <c r="I403" t="s">
        <v>87</v>
      </c>
      <c r="J403">
        <v>1.8235444419647699</v>
      </c>
      <c r="K403">
        <v>4.56218023814891</v>
      </c>
      <c r="L403">
        <v>6.3857246801136904</v>
      </c>
      <c r="M403" t="s">
        <v>144</v>
      </c>
      <c r="N403">
        <v>231109.02482960999</v>
      </c>
      <c r="O403" t="s">
        <v>194</v>
      </c>
    </row>
    <row r="404" spans="3:15" ht="14.1" customHeight="1">
      <c r="C404" t="s">
        <v>6</v>
      </c>
      <c r="D404" t="s">
        <v>25</v>
      </c>
      <c r="E404" t="s">
        <v>86</v>
      </c>
      <c r="F404" t="s">
        <v>145</v>
      </c>
      <c r="G404" t="s">
        <v>195</v>
      </c>
      <c r="H404" t="s">
        <v>85</v>
      </c>
      <c r="I404" t="s">
        <v>85</v>
      </c>
      <c r="J404">
        <v>1.4553324888000001</v>
      </c>
      <c r="K404">
        <v>3.0077852448</v>
      </c>
      <c r="L404">
        <v>4.4631177335999999</v>
      </c>
      <c r="M404" t="s">
        <v>144</v>
      </c>
      <c r="N404">
        <v>507327.78387978103</v>
      </c>
      <c r="O404" t="s">
        <v>194</v>
      </c>
    </row>
    <row r="405" spans="3:15" ht="14.1" customHeight="1">
      <c r="C405" t="s">
        <v>89</v>
      </c>
      <c r="D405" t="s">
        <v>26</v>
      </c>
      <c r="E405" t="s">
        <v>93</v>
      </c>
      <c r="F405" t="s">
        <v>143</v>
      </c>
      <c r="G405" t="s">
        <v>195</v>
      </c>
      <c r="H405" t="s">
        <v>85</v>
      </c>
      <c r="I405" t="s">
        <v>85</v>
      </c>
      <c r="J405">
        <v>1.9429544932</v>
      </c>
      <c r="K405">
        <v>10.4337611256</v>
      </c>
      <c r="L405">
        <v>12.3767156188</v>
      </c>
      <c r="M405" t="s">
        <v>144</v>
      </c>
      <c r="N405">
        <v>354222.32792531099</v>
      </c>
      <c r="O405" t="s">
        <v>194</v>
      </c>
    </row>
    <row r="406" spans="3:15" ht="14.1" customHeight="1">
      <c r="C406" t="s">
        <v>6</v>
      </c>
      <c r="D406" t="s">
        <v>28</v>
      </c>
      <c r="E406" t="s">
        <v>86</v>
      </c>
      <c r="F406" t="s">
        <v>145</v>
      </c>
      <c r="G406" t="s">
        <v>195</v>
      </c>
      <c r="H406" t="s">
        <v>85</v>
      </c>
      <c r="I406" t="s">
        <v>85</v>
      </c>
      <c r="J406">
        <v>8.9152340011</v>
      </c>
      <c r="K406">
        <v>47.875244773799999</v>
      </c>
      <c r="L406">
        <v>56.790478774900002</v>
      </c>
      <c r="M406" t="s">
        <v>144</v>
      </c>
      <c r="N406">
        <v>537076.1</v>
      </c>
      <c r="O406" t="s">
        <v>194</v>
      </c>
    </row>
    <row r="407" spans="3:15" ht="14.1" customHeight="1">
      <c r="C407" t="s">
        <v>7</v>
      </c>
      <c r="D407" t="s">
        <v>29</v>
      </c>
      <c r="E407" t="s">
        <v>94</v>
      </c>
      <c r="F407" t="s">
        <v>143</v>
      </c>
      <c r="G407" t="s">
        <v>195</v>
      </c>
      <c r="H407" t="s">
        <v>85</v>
      </c>
      <c r="I407" t="s">
        <v>85</v>
      </c>
      <c r="J407">
        <v>3.3277036523499999</v>
      </c>
      <c r="K407">
        <v>17.8699321713</v>
      </c>
      <c r="L407">
        <v>21.19763582365</v>
      </c>
      <c r="M407" t="s">
        <v>144</v>
      </c>
      <c r="N407">
        <v>84593.74</v>
      </c>
      <c r="O407" t="s">
        <v>194</v>
      </c>
    </row>
    <row r="408" spans="3:15" ht="14.1" customHeight="1">
      <c r="C408" t="s">
        <v>89</v>
      </c>
      <c r="D408" t="s">
        <v>29</v>
      </c>
      <c r="E408" t="s">
        <v>84</v>
      </c>
      <c r="F408" t="s">
        <v>143</v>
      </c>
      <c r="G408">
        <v>47225.648897945197</v>
      </c>
      <c r="H408" t="s">
        <v>87</v>
      </c>
      <c r="I408" t="s">
        <v>87</v>
      </c>
      <c r="J408">
        <v>534.91154403869098</v>
      </c>
      <c r="K408">
        <v>1338.2524819311</v>
      </c>
      <c r="L408">
        <v>1873.1640259697899</v>
      </c>
      <c r="M408" t="s">
        <v>144</v>
      </c>
      <c r="N408">
        <v>10206164.0783551</v>
      </c>
      <c r="O408" t="s">
        <v>194</v>
      </c>
    </row>
    <row r="409" spans="3:15" ht="14.1" customHeight="1">
      <c r="C409" t="s">
        <v>7</v>
      </c>
      <c r="D409" t="s">
        <v>71</v>
      </c>
      <c r="E409" t="s">
        <v>88</v>
      </c>
      <c r="F409" t="s">
        <v>143</v>
      </c>
      <c r="G409" t="s">
        <v>195</v>
      </c>
      <c r="H409" t="s">
        <v>92</v>
      </c>
      <c r="I409" t="s">
        <v>92</v>
      </c>
      <c r="J409" t="s">
        <v>195</v>
      </c>
      <c r="K409" t="s">
        <v>195</v>
      </c>
      <c r="L409" t="s">
        <v>195</v>
      </c>
      <c r="M409" t="s">
        <v>144</v>
      </c>
      <c r="N409">
        <v>197423.354742436</v>
      </c>
      <c r="O409" t="s">
        <v>194</v>
      </c>
    </row>
    <row r="410" spans="3:15" ht="14.1" customHeight="1">
      <c r="C410" t="s">
        <v>6</v>
      </c>
      <c r="D410" t="s">
        <v>28</v>
      </c>
      <c r="E410" t="s">
        <v>90</v>
      </c>
      <c r="F410" t="s">
        <v>143</v>
      </c>
      <c r="G410" t="s">
        <v>195</v>
      </c>
      <c r="H410" t="s">
        <v>85</v>
      </c>
      <c r="I410" t="s">
        <v>85</v>
      </c>
      <c r="J410">
        <v>25.03056923255</v>
      </c>
      <c r="K410">
        <v>134.41538704289999</v>
      </c>
      <c r="L410">
        <v>159.44595627544999</v>
      </c>
      <c r="M410" t="s">
        <v>144</v>
      </c>
      <c r="N410">
        <v>2176077.15157258</v>
      </c>
      <c r="O410" t="s">
        <v>194</v>
      </c>
    </row>
    <row r="411" spans="3:15" ht="14.1" customHeight="1">
      <c r="C411" t="s">
        <v>89</v>
      </c>
      <c r="D411" t="s">
        <v>32</v>
      </c>
      <c r="E411" t="s">
        <v>88</v>
      </c>
      <c r="F411" t="s">
        <v>143</v>
      </c>
      <c r="G411" t="s">
        <v>195</v>
      </c>
      <c r="H411" t="s">
        <v>85</v>
      </c>
      <c r="I411" t="s">
        <v>85</v>
      </c>
      <c r="J411">
        <v>4.3641500000000004</v>
      </c>
      <c r="K411">
        <v>23.435700000000001</v>
      </c>
      <c r="L411">
        <v>27.799849999999999</v>
      </c>
      <c r="M411" t="s">
        <v>144</v>
      </c>
      <c r="N411">
        <v>91700</v>
      </c>
      <c r="O411" t="s">
        <v>194</v>
      </c>
    </row>
    <row r="412" spans="3:15" ht="14.1" customHeight="1">
      <c r="C412" t="s">
        <v>89</v>
      </c>
      <c r="D412" t="s">
        <v>29</v>
      </c>
      <c r="E412" t="s">
        <v>84</v>
      </c>
      <c r="F412" t="s">
        <v>145</v>
      </c>
      <c r="G412" t="s">
        <v>195</v>
      </c>
      <c r="H412" t="s">
        <v>85</v>
      </c>
      <c r="I412" t="s">
        <v>85</v>
      </c>
      <c r="J412">
        <v>13.48044475575</v>
      </c>
      <c r="K412">
        <v>72.390650908500007</v>
      </c>
      <c r="L412">
        <v>85.871095664250007</v>
      </c>
      <c r="M412" t="s">
        <v>144</v>
      </c>
      <c r="N412">
        <v>504133.43999999901</v>
      </c>
      <c r="O412" t="s">
        <v>194</v>
      </c>
    </row>
    <row r="413" spans="3:15" ht="14.1" customHeight="1">
      <c r="C413" t="s">
        <v>6</v>
      </c>
      <c r="D413" t="s">
        <v>26</v>
      </c>
      <c r="E413" t="s">
        <v>94</v>
      </c>
      <c r="F413" t="s">
        <v>143</v>
      </c>
      <c r="G413">
        <v>129.035253117802</v>
      </c>
      <c r="H413" t="s">
        <v>87</v>
      </c>
      <c r="I413" t="s">
        <v>87</v>
      </c>
      <c r="J413">
        <v>1.3905688325400001</v>
      </c>
      <c r="K413">
        <v>7.46742526354</v>
      </c>
      <c r="L413">
        <v>8.8579940960800005</v>
      </c>
      <c r="M413" t="s">
        <v>144</v>
      </c>
      <c r="N413">
        <v>71.959664537435302</v>
      </c>
      <c r="O413" t="s">
        <v>194</v>
      </c>
    </row>
    <row r="414" spans="3:15" ht="14.1" customHeight="1">
      <c r="C414" t="s">
        <v>89</v>
      </c>
      <c r="D414" t="s">
        <v>31</v>
      </c>
      <c r="E414" t="s">
        <v>86</v>
      </c>
      <c r="F414" t="s">
        <v>143</v>
      </c>
      <c r="G414" t="s">
        <v>195</v>
      </c>
      <c r="H414" t="s">
        <v>85</v>
      </c>
      <c r="I414" t="s">
        <v>85</v>
      </c>
      <c r="J414">
        <v>23.750201813099999</v>
      </c>
      <c r="K414">
        <v>127.5397510698</v>
      </c>
      <c r="L414">
        <v>151.2899528829</v>
      </c>
      <c r="M414" t="s">
        <v>144</v>
      </c>
      <c r="N414">
        <v>7831445.7450410603</v>
      </c>
      <c r="O414" t="s">
        <v>194</v>
      </c>
    </row>
    <row r="415" spans="3:15" ht="14.1" customHeight="1">
      <c r="C415" t="s">
        <v>6</v>
      </c>
      <c r="D415" t="s">
        <v>71</v>
      </c>
      <c r="E415" t="s">
        <v>94</v>
      </c>
      <c r="F415" t="s">
        <v>143</v>
      </c>
      <c r="G415" t="s">
        <v>195</v>
      </c>
      <c r="H415" t="s">
        <v>92</v>
      </c>
      <c r="I415" t="s">
        <v>92</v>
      </c>
      <c r="J415" t="s">
        <v>195</v>
      </c>
      <c r="K415" t="s">
        <v>195</v>
      </c>
      <c r="L415" t="s">
        <v>195</v>
      </c>
      <c r="M415" t="s">
        <v>144</v>
      </c>
      <c r="N415">
        <v>6339.0597520814699</v>
      </c>
      <c r="O415" t="s">
        <v>194</v>
      </c>
    </row>
    <row r="416" spans="3:15" ht="14.1" customHeight="1">
      <c r="C416" t="s">
        <v>6</v>
      </c>
      <c r="D416" t="s">
        <v>70</v>
      </c>
      <c r="E416" t="s">
        <v>95</v>
      </c>
      <c r="F416" t="s">
        <v>143</v>
      </c>
      <c r="G416" t="s">
        <v>195</v>
      </c>
      <c r="H416" t="s">
        <v>92</v>
      </c>
      <c r="I416" t="s">
        <v>92</v>
      </c>
      <c r="J416" t="s">
        <v>195</v>
      </c>
      <c r="K416" t="s">
        <v>195</v>
      </c>
      <c r="L416" t="s">
        <v>195</v>
      </c>
      <c r="M416" t="s">
        <v>144</v>
      </c>
      <c r="N416">
        <v>66888.765269995594</v>
      </c>
      <c r="O416" t="s">
        <v>194</v>
      </c>
    </row>
    <row r="417" spans="3:15" ht="14.1" customHeight="1">
      <c r="C417" t="s">
        <v>89</v>
      </c>
      <c r="D417" t="s">
        <v>30</v>
      </c>
      <c r="E417" t="s">
        <v>91</v>
      </c>
      <c r="F417" t="s">
        <v>145</v>
      </c>
      <c r="G417" t="s">
        <v>195</v>
      </c>
      <c r="H417" t="s">
        <v>85</v>
      </c>
      <c r="I417" t="s">
        <v>85</v>
      </c>
      <c r="J417">
        <v>4.9326067224000001</v>
      </c>
      <c r="K417">
        <v>26.488340539199999</v>
      </c>
      <c r="L417">
        <v>31.420947261599999</v>
      </c>
      <c r="M417" t="s">
        <v>144</v>
      </c>
      <c r="N417">
        <v>406935.54</v>
      </c>
      <c r="O417" t="s">
        <v>194</v>
      </c>
    </row>
    <row r="418" spans="3:15" ht="14.1" customHeight="1">
      <c r="C418" t="s">
        <v>7</v>
      </c>
      <c r="D418" t="s">
        <v>149</v>
      </c>
      <c r="E418" t="s">
        <v>84</v>
      </c>
      <c r="F418" t="s">
        <v>143</v>
      </c>
      <c r="G418" t="s">
        <v>195</v>
      </c>
      <c r="H418" t="s">
        <v>85</v>
      </c>
      <c r="I418" t="s">
        <v>85</v>
      </c>
      <c r="J418" t="s">
        <v>195</v>
      </c>
      <c r="K418" t="s">
        <v>195</v>
      </c>
      <c r="L418" t="s">
        <v>195</v>
      </c>
      <c r="M418" t="s">
        <v>144</v>
      </c>
      <c r="N418">
        <v>0</v>
      </c>
      <c r="O418" t="s">
        <v>194</v>
      </c>
    </row>
    <row r="419" spans="3:15" ht="14.1" customHeight="1">
      <c r="C419" t="s">
        <v>7</v>
      </c>
      <c r="D419" t="s">
        <v>30</v>
      </c>
      <c r="E419" t="s">
        <v>90</v>
      </c>
      <c r="F419" t="s">
        <v>143</v>
      </c>
      <c r="G419" t="s">
        <v>195</v>
      </c>
      <c r="H419" t="s">
        <v>85</v>
      </c>
      <c r="I419" t="s">
        <v>85</v>
      </c>
      <c r="J419">
        <v>2.8921222050000001E-2</v>
      </c>
      <c r="K419">
        <v>0.15530838390000001</v>
      </c>
      <c r="L419">
        <v>0.18422960595000001</v>
      </c>
      <c r="M419" t="s">
        <v>144</v>
      </c>
      <c r="N419">
        <v>461.28</v>
      </c>
      <c r="O419" t="s">
        <v>194</v>
      </c>
    </row>
    <row r="420" spans="3:15" ht="14.1" customHeight="1">
      <c r="C420" t="s">
        <v>7</v>
      </c>
      <c r="D420" t="s">
        <v>34</v>
      </c>
      <c r="E420" t="s">
        <v>86</v>
      </c>
      <c r="F420" t="s">
        <v>143</v>
      </c>
      <c r="G420" t="s">
        <v>195</v>
      </c>
      <c r="H420" t="s">
        <v>85</v>
      </c>
      <c r="I420" t="s">
        <v>85</v>
      </c>
      <c r="J420">
        <v>2.2003127828500002</v>
      </c>
      <c r="K420">
        <v>11.8157877903</v>
      </c>
      <c r="L420">
        <v>14.01610057315</v>
      </c>
      <c r="M420" t="s">
        <v>144</v>
      </c>
      <c r="N420">
        <v>93777.47</v>
      </c>
      <c r="O420" t="s">
        <v>194</v>
      </c>
    </row>
    <row r="421" spans="3:15" ht="14.1" customHeight="1">
      <c r="C421" t="s">
        <v>7</v>
      </c>
      <c r="D421" t="s">
        <v>25</v>
      </c>
      <c r="E421" t="s">
        <v>97</v>
      </c>
      <c r="F421" t="s">
        <v>143</v>
      </c>
      <c r="G421">
        <v>1520633.8231051499</v>
      </c>
      <c r="H421" t="s">
        <v>87</v>
      </c>
      <c r="I421" t="s">
        <v>87</v>
      </c>
      <c r="J421">
        <v>7451.0919386708001</v>
      </c>
      <c r="K421">
        <v>15358.3731797092</v>
      </c>
      <c r="L421">
        <v>22809.465118380002</v>
      </c>
      <c r="M421" t="s">
        <v>144</v>
      </c>
      <c r="N421">
        <v>878636326.06181097</v>
      </c>
      <c r="O421" t="s">
        <v>194</v>
      </c>
    </row>
    <row r="422" spans="3:15" ht="14.1" customHeight="1">
      <c r="C422" t="s">
        <v>7</v>
      </c>
      <c r="D422" t="s">
        <v>29</v>
      </c>
      <c r="E422" t="s">
        <v>90</v>
      </c>
      <c r="F422" t="s">
        <v>143</v>
      </c>
      <c r="G422">
        <v>30.702531017369701</v>
      </c>
      <c r="H422" t="s">
        <v>87</v>
      </c>
      <c r="I422" t="s">
        <v>87</v>
      </c>
      <c r="J422">
        <v>0.34775852747327102</v>
      </c>
      <c r="K422">
        <v>0.87002929304915</v>
      </c>
      <c r="L422">
        <v>1.21778782052242</v>
      </c>
      <c r="M422" t="s">
        <v>144</v>
      </c>
      <c r="N422">
        <v>6186.56</v>
      </c>
      <c r="O422" t="s">
        <v>194</v>
      </c>
    </row>
    <row r="423" spans="3:15" ht="14.1" customHeight="1">
      <c r="C423" t="s">
        <v>9</v>
      </c>
      <c r="D423" t="s">
        <v>25</v>
      </c>
      <c r="E423" t="s">
        <v>84</v>
      </c>
      <c r="F423" t="s">
        <v>145</v>
      </c>
      <c r="G423">
        <v>2688.2772368614601</v>
      </c>
      <c r="H423" t="s">
        <v>96</v>
      </c>
      <c r="I423" t="s">
        <v>96</v>
      </c>
      <c r="J423">
        <v>10.807317192384099</v>
      </c>
      <c r="K423">
        <v>19.3013691244158</v>
      </c>
      <c r="L423">
        <v>30.1086863168</v>
      </c>
      <c r="M423" t="s">
        <v>144</v>
      </c>
      <c r="N423">
        <v>8266064.7699999996</v>
      </c>
      <c r="O423" t="s">
        <v>194</v>
      </c>
    </row>
    <row r="424" spans="3:15" ht="14.1" customHeight="1">
      <c r="C424" t="s">
        <v>9</v>
      </c>
      <c r="D424" t="s">
        <v>26</v>
      </c>
      <c r="E424" t="s">
        <v>86</v>
      </c>
      <c r="F424" t="s">
        <v>143</v>
      </c>
      <c r="G424">
        <v>1160.1965887404599</v>
      </c>
      <c r="H424" t="s">
        <v>87</v>
      </c>
      <c r="I424" t="s">
        <v>87</v>
      </c>
      <c r="J424">
        <v>12.585431138426999</v>
      </c>
      <c r="K424">
        <v>67.584404479976996</v>
      </c>
      <c r="L424">
        <v>80.169835618403994</v>
      </c>
      <c r="M424" t="s">
        <v>144</v>
      </c>
      <c r="N424">
        <v>5379974.9499999899</v>
      </c>
      <c r="O424" t="s">
        <v>194</v>
      </c>
    </row>
    <row r="425" spans="3:15" ht="14.1" customHeight="1">
      <c r="C425" t="s">
        <v>6</v>
      </c>
      <c r="D425" t="s">
        <v>25</v>
      </c>
      <c r="E425" t="s">
        <v>91</v>
      </c>
      <c r="F425" t="s">
        <v>145</v>
      </c>
      <c r="G425">
        <v>1317.6045013124101</v>
      </c>
      <c r="H425" t="s">
        <v>96</v>
      </c>
      <c r="I425" t="s">
        <v>96</v>
      </c>
      <c r="J425">
        <v>1.8917800770964801</v>
      </c>
      <c r="K425">
        <v>3.3786318029035098</v>
      </c>
      <c r="L425">
        <v>5.2704118800000002</v>
      </c>
      <c r="M425" t="s">
        <v>144</v>
      </c>
      <c r="N425">
        <v>11788132.5499999</v>
      </c>
      <c r="O425" t="s">
        <v>194</v>
      </c>
    </row>
    <row r="426" spans="3:15" ht="14.1" customHeight="1">
      <c r="C426" t="s">
        <v>89</v>
      </c>
      <c r="D426" t="s">
        <v>25</v>
      </c>
      <c r="E426" t="s">
        <v>88</v>
      </c>
      <c r="F426" t="s">
        <v>145</v>
      </c>
      <c r="G426" t="s">
        <v>195</v>
      </c>
      <c r="H426" t="s">
        <v>85</v>
      </c>
      <c r="I426" t="s">
        <v>85</v>
      </c>
      <c r="J426">
        <v>2.3181847476000002</v>
      </c>
      <c r="K426">
        <v>4.7910714095999998</v>
      </c>
      <c r="L426">
        <v>7.1092561571999999</v>
      </c>
      <c r="M426" t="s">
        <v>144</v>
      </c>
      <c r="N426">
        <v>867632.19</v>
      </c>
      <c r="O426" t="s">
        <v>194</v>
      </c>
    </row>
    <row r="427" spans="3:15" ht="14.1" customHeight="1">
      <c r="C427" t="s">
        <v>7</v>
      </c>
      <c r="D427" t="s">
        <v>28</v>
      </c>
      <c r="E427" t="s">
        <v>86</v>
      </c>
      <c r="F427" t="s">
        <v>145</v>
      </c>
      <c r="G427">
        <v>0.242622641509433</v>
      </c>
      <c r="H427" t="s">
        <v>96</v>
      </c>
      <c r="I427" t="s">
        <v>96</v>
      </c>
      <c r="J427">
        <v>1.61547599312017E-3</v>
      </c>
      <c r="K427">
        <v>4.5460560068798098E-3</v>
      </c>
      <c r="L427">
        <v>6.1615319999999904E-3</v>
      </c>
      <c r="M427" t="s">
        <v>144</v>
      </c>
      <c r="N427">
        <v>128.59</v>
      </c>
      <c r="O427" t="s">
        <v>194</v>
      </c>
    </row>
    <row r="428" spans="3:15" ht="14.1" customHeight="1">
      <c r="C428" t="s">
        <v>7</v>
      </c>
      <c r="D428" t="s">
        <v>28</v>
      </c>
      <c r="E428" t="s">
        <v>97</v>
      </c>
      <c r="F428" t="s">
        <v>143</v>
      </c>
      <c r="G428" t="s">
        <v>195</v>
      </c>
      <c r="H428" t="s">
        <v>85</v>
      </c>
      <c r="I428" t="s">
        <v>85</v>
      </c>
      <c r="J428">
        <v>10.625605484199999</v>
      </c>
      <c r="K428">
        <v>57.060023703600002</v>
      </c>
      <c r="L428">
        <v>67.685629187800004</v>
      </c>
      <c r="M428" t="s">
        <v>144</v>
      </c>
      <c r="N428">
        <v>309894.36374511302</v>
      </c>
      <c r="O428" t="s">
        <v>194</v>
      </c>
    </row>
    <row r="429" spans="3:15" ht="14.1" customHeight="1">
      <c r="C429" t="s">
        <v>7</v>
      </c>
      <c r="D429" t="s">
        <v>30</v>
      </c>
      <c r="E429" t="s">
        <v>86</v>
      </c>
      <c r="F429" t="s">
        <v>145</v>
      </c>
      <c r="G429" t="s">
        <v>195</v>
      </c>
      <c r="H429" t="s">
        <v>85</v>
      </c>
      <c r="I429" t="s">
        <v>85</v>
      </c>
      <c r="J429">
        <v>1.571094E-2</v>
      </c>
      <c r="K429">
        <v>8.4368520000000002E-2</v>
      </c>
      <c r="L429">
        <v>0.10007946</v>
      </c>
      <c r="M429" t="s">
        <v>144</v>
      </c>
      <c r="N429">
        <v>43.2</v>
      </c>
      <c r="O429" t="s">
        <v>194</v>
      </c>
    </row>
    <row r="430" spans="3:15" ht="14.1" customHeight="1">
      <c r="C430" t="s">
        <v>7</v>
      </c>
      <c r="D430" t="s">
        <v>28</v>
      </c>
      <c r="E430" t="s">
        <v>90</v>
      </c>
      <c r="F430" t="s">
        <v>145</v>
      </c>
      <c r="G430" t="s">
        <v>195</v>
      </c>
      <c r="H430" t="s">
        <v>85</v>
      </c>
      <c r="I430" t="s">
        <v>85</v>
      </c>
      <c r="J430">
        <v>12.42392768225</v>
      </c>
      <c r="K430">
        <v>66.717102295499998</v>
      </c>
      <c r="L430">
        <v>79.141029977749994</v>
      </c>
      <c r="M430" t="s">
        <v>144</v>
      </c>
      <c r="N430">
        <v>397986.22</v>
      </c>
      <c r="O430" t="s">
        <v>194</v>
      </c>
    </row>
    <row r="431" spans="3:15" ht="14.1" customHeight="1">
      <c r="C431" t="s">
        <v>9</v>
      </c>
      <c r="D431" t="s">
        <v>25</v>
      </c>
      <c r="E431" t="s">
        <v>88</v>
      </c>
      <c r="F431" t="s">
        <v>143</v>
      </c>
      <c r="G431" t="s">
        <v>195</v>
      </c>
      <c r="H431" t="s">
        <v>85</v>
      </c>
      <c r="I431" t="s">
        <v>85</v>
      </c>
      <c r="J431">
        <v>7.8674158800000005E-2</v>
      </c>
      <c r="K431">
        <v>0.16259856480000001</v>
      </c>
      <c r="L431">
        <v>0.24127272359999999</v>
      </c>
      <c r="M431" t="s">
        <v>144</v>
      </c>
      <c r="N431">
        <v>48626.517377550401</v>
      </c>
      <c r="O431" t="s">
        <v>194</v>
      </c>
    </row>
    <row r="432" spans="3:15" ht="14.1" customHeight="1">
      <c r="C432" t="s">
        <v>89</v>
      </c>
      <c r="D432" t="s">
        <v>70</v>
      </c>
      <c r="E432" t="s">
        <v>91</v>
      </c>
      <c r="F432" t="s">
        <v>143</v>
      </c>
      <c r="G432" t="s">
        <v>195</v>
      </c>
      <c r="H432" t="s">
        <v>92</v>
      </c>
      <c r="I432" t="s">
        <v>92</v>
      </c>
      <c r="J432" t="s">
        <v>195</v>
      </c>
      <c r="K432" t="s">
        <v>195</v>
      </c>
      <c r="L432" t="s">
        <v>195</v>
      </c>
      <c r="M432" t="s">
        <v>144</v>
      </c>
      <c r="N432">
        <v>30172.3768456039</v>
      </c>
      <c r="O432" t="s">
        <v>194</v>
      </c>
    </row>
    <row r="433" spans="3:15" ht="14.1" customHeight="1">
      <c r="C433" t="s">
        <v>89</v>
      </c>
      <c r="D433" t="s">
        <v>29</v>
      </c>
      <c r="E433" t="s">
        <v>97</v>
      </c>
      <c r="F433" t="s">
        <v>145</v>
      </c>
      <c r="G433">
        <v>503.20185519068298</v>
      </c>
      <c r="H433" t="s">
        <v>96</v>
      </c>
      <c r="I433" t="s">
        <v>96</v>
      </c>
      <c r="J433">
        <v>7.0848031313880604</v>
      </c>
      <c r="K433">
        <v>19.937103349211899</v>
      </c>
      <c r="L433">
        <v>27.021906480599998</v>
      </c>
      <c r="M433" t="s">
        <v>144</v>
      </c>
      <c r="N433">
        <v>566459.02</v>
      </c>
      <c r="O433" t="s">
        <v>194</v>
      </c>
    </row>
    <row r="434" spans="3:15" ht="14.1" customHeight="1">
      <c r="C434" t="s">
        <v>7</v>
      </c>
      <c r="D434" t="s">
        <v>70</v>
      </c>
      <c r="E434" t="s">
        <v>95</v>
      </c>
      <c r="F434" t="s">
        <v>143</v>
      </c>
      <c r="G434" t="s">
        <v>195</v>
      </c>
      <c r="H434" t="s">
        <v>92</v>
      </c>
      <c r="I434" t="s">
        <v>92</v>
      </c>
      <c r="J434" t="s">
        <v>195</v>
      </c>
      <c r="K434" t="s">
        <v>195</v>
      </c>
      <c r="L434" t="s">
        <v>195</v>
      </c>
      <c r="M434" t="s">
        <v>144</v>
      </c>
      <c r="N434">
        <v>3494.3807843139898</v>
      </c>
      <c r="O434" t="s">
        <v>194</v>
      </c>
    </row>
    <row r="435" spans="3:15" ht="14.1" customHeight="1">
      <c r="C435" t="s">
        <v>7</v>
      </c>
      <c r="D435" t="s">
        <v>26</v>
      </c>
      <c r="E435" t="s">
        <v>84</v>
      </c>
      <c r="F435" t="s">
        <v>143</v>
      </c>
      <c r="G435" t="s">
        <v>195</v>
      </c>
      <c r="H435" t="s">
        <v>85</v>
      </c>
      <c r="I435" t="s">
        <v>85</v>
      </c>
      <c r="J435">
        <v>2.94661734605</v>
      </c>
      <c r="K435">
        <v>15.8234799759</v>
      </c>
      <c r="L435">
        <v>18.770097321950001</v>
      </c>
      <c r="M435" t="s">
        <v>144</v>
      </c>
      <c r="N435">
        <v>41430.669999999896</v>
      </c>
      <c r="O435" t="s">
        <v>194</v>
      </c>
    </row>
    <row r="436" spans="3:15" ht="14.1" customHeight="1">
      <c r="C436" t="s">
        <v>89</v>
      </c>
      <c r="D436" t="s">
        <v>29</v>
      </c>
      <c r="E436" t="s">
        <v>94</v>
      </c>
      <c r="F436" t="s">
        <v>143</v>
      </c>
      <c r="G436" t="s">
        <v>195</v>
      </c>
      <c r="H436" t="s">
        <v>85</v>
      </c>
      <c r="I436" t="s">
        <v>85</v>
      </c>
      <c r="J436">
        <v>22.917657281749999</v>
      </c>
      <c r="K436">
        <v>123.06894601650001</v>
      </c>
      <c r="L436">
        <v>145.98660329825</v>
      </c>
      <c r="M436" t="s">
        <v>144</v>
      </c>
      <c r="N436">
        <v>944373.19609777303</v>
      </c>
      <c r="O436" t="s">
        <v>194</v>
      </c>
    </row>
    <row r="437" spans="3:15" ht="14.1" customHeight="1">
      <c r="C437" t="s">
        <v>9</v>
      </c>
      <c r="D437" t="s">
        <v>29</v>
      </c>
      <c r="E437" t="s">
        <v>86</v>
      </c>
      <c r="F437" t="s">
        <v>143</v>
      </c>
      <c r="G437">
        <v>9771.5828124002401</v>
      </c>
      <c r="H437" t="s">
        <v>87</v>
      </c>
      <c r="I437" t="s">
        <v>87</v>
      </c>
      <c r="J437">
        <v>110.680134250367</v>
      </c>
      <c r="K437">
        <v>276.90179060766002</v>
      </c>
      <c r="L437">
        <v>387.581924858028</v>
      </c>
      <c r="M437" t="s">
        <v>144</v>
      </c>
      <c r="N437">
        <v>6955413.9474291299</v>
      </c>
      <c r="O437" t="s">
        <v>194</v>
      </c>
    </row>
    <row r="438" spans="3:15" ht="14.1" customHeight="1">
      <c r="C438" t="s">
        <v>6</v>
      </c>
      <c r="D438" t="s">
        <v>28</v>
      </c>
      <c r="E438" t="s">
        <v>195</v>
      </c>
      <c r="F438" t="s">
        <v>147</v>
      </c>
      <c r="G438" t="s">
        <v>195</v>
      </c>
      <c r="H438" t="s">
        <v>85</v>
      </c>
      <c r="I438" t="s">
        <v>85</v>
      </c>
      <c r="J438">
        <v>2.0754762721</v>
      </c>
      <c r="K438">
        <v>11.1454095918</v>
      </c>
      <c r="L438">
        <v>13.2208858639</v>
      </c>
      <c r="M438" t="s">
        <v>144</v>
      </c>
      <c r="N438">
        <v>123173.88</v>
      </c>
      <c r="O438" t="s">
        <v>194</v>
      </c>
    </row>
    <row r="439" spans="3:15" ht="14.1" customHeight="1">
      <c r="C439" t="s">
        <v>7</v>
      </c>
      <c r="D439" t="s">
        <v>71</v>
      </c>
      <c r="E439" t="s">
        <v>84</v>
      </c>
      <c r="F439" t="s">
        <v>145</v>
      </c>
      <c r="G439" t="s">
        <v>195</v>
      </c>
      <c r="H439" t="s">
        <v>92</v>
      </c>
      <c r="I439" t="s">
        <v>92</v>
      </c>
      <c r="J439" t="s">
        <v>195</v>
      </c>
      <c r="K439" t="s">
        <v>195</v>
      </c>
      <c r="L439" t="s">
        <v>195</v>
      </c>
      <c r="M439" t="s">
        <v>144</v>
      </c>
      <c r="N439">
        <v>86323.741589122699</v>
      </c>
      <c r="O439" t="s">
        <v>194</v>
      </c>
    </row>
    <row r="440" spans="3:15" ht="14.1" customHeight="1">
      <c r="C440" t="s">
        <v>7</v>
      </c>
      <c r="D440" t="s">
        <v>28</v>
      </c>
      <c r="E440" t="s">
        <v>86</v>
      </c>
      <c r="F440" t="s">
        <v>145</v>
      </c>
      <c r="G440" t="s">
        <v>195</v>
      </c>
      <c r="H440" t="s">
        <v>85</v>
      </c>
      <c r="I440" t="s">
        <v>85</v>
      </c>
      <c r="J440">
        <v>10.51112073725</v>
      </c>
      <c r="K440">
        <v>56.445234985500001</v>
      </c>
      <c r="L440">
        <v>66.956355722750004</v>
      </c>
      <c r="M440" t="s">
        <v>144</v>
      </c>
      <c r="N440">
        <v>281201.78000000003</v>
      </c>
      <c r="O440" t="s">
        <v>194</v>
      </c>
    </row>
    <row r="441" spans="3:15" ht="14.1" customHeight="1">
      <c r="C441" t="s">
        <v>89</v>
      </c>
      <c r="D441" t="s">
        <v>29</v>
      </c>
      <c r="E441" t="s">
        <v>93</v>
      </c>
      <c r="F441" t="s">
        <v>143</v>
      </c>
      <c r="G441" t="s">
        <v>195</v>
      </c>
      <c r="H441" t="s">
        <v>85</v>
      </c>
      <c r="I441" t="s">
        <v>85</v>
      </c>
      <c r="J441">
        <v>33.58792547705</v>
      </c>
      <c r="K441">
        <v>180.36881067389999</v>
      </c>
      <c r="L441">
        <v>213.95673615095001</v>
      </c>
      <c r="M441" t="s">
        <v>144</v>
      </c>
      <c r="N441">
        <v>2797857.1630847598</v>
      </c>
      <c r="O441" t="s">
        <v>194</v>
      </c>
    </row>
    <row r="442" spans="3:15" ht="14.1" customHeight="1">
      <c r="C442" t="s">
        <v>89</v>
      </c>
      <c r="D442" t="s">
        <v>30</v>
      </c>
      <c r="E442" t="s">
        <v>86</v>
      </c>
      <c r="F442" t="s">
        <v>145</v>
      </c>
      <c r="G442" t="s">
        <v>195</v>
      </c>
      <c r="H442" t="s">
        <v>85</v>
      </c>
      <c r="I442" t="s">
        <v>85</v>
      </c>
      <c r="J442">
        <v>4.82519189845</v>
      </c>
      <c r="K442">
        <v>25.911517655099999</v>
      </c>
      <c r="L442">
        <v>30.73670955355</v>
      </c>
      <c r="M442" t="s">
        <v>144</v>
      </c>
      <c r="N442">
        <v>375761.84819354798</v>
      </c>
      <c r="O442" t="s">
        <v>194</v>
      </c>
    </row>
    <row r="443" spans="3:15" ht="14.1" customHeight="1">
      <c r="C443" t="s">
        <v>7</v>
      </c>
      <c r="D443" t="s">
        <v>70</v>
      </c>
      <c r="E443" t="s">
        <v>90</v>
      </c>
      <c r="F443" t="s">
        <v>145</v>
      </c>
      <c r="G443" t="s">
        <v>195</v>
      </c>
      <c r="H443" t="s">
        <v>92</v>
      </c>
      <c r="I443" t="s">
        <v>92</v>
      </c>
      <c r="J443" t="s">
        <v>195</v>
      </c>
      <c r="K443" t="s">
        <v>195</v>
      </c>
      <c r="L443" t="s">
        <v>195</v>
      </c>
      <c r="M443" t="s">
        <v>144</v>
      </c>
      <c r="N443">
        <v>3225.8937719296</v>
      </c>
      <c r="O443" t="s">
        <v>194</v>
      </c>
    </row>
    <row r="444" spans="3:15" ht="14.1" customHeight="1">
      <c r="C444" t="s">
        <v>7</v>
      </c>
      <c r="D444" t="s">
        <v>71</v>
      </c>
      <c r="E444" t="s">
        <v>97</v>
      </c>
      <c r="F444" t="s">
        <v>143</v>
      </c>
      <c r="G444" t="s">
        <v>195</v>
      </c>
      <c r="H444" t="s">
        <v>92</v>
      </c>
      <c r="I444" t="s">
        <v>92</v>
      </c>
      <c r="J444" t="s">
        <v>195</v>
      </c>
      <c r="K444" t="s">
        <v>195</v>
      </c>
      <c r="L444" t="s">
        <v>195</v>
      </c>
      <c r="M444" t="s">
        <v>144</v>
      </c>
      <c r="N444">
        <v>70605.406001905096</v>
      </c>
      <c r="O444" t="s">
        <v>194</v>
      </c>
    </row>
    <row r="445" spans="3:15" ht="14.1" customHeight="1">
      <c r="C445" t="s">
        <v>6</v>
      </c>
      <c r="D445" t="s">
        <v>29</v>
      </c>
      <c r="E445" t="s">
        <v>97</v>
      </c>
      <c r="F445" t="s">
        <v>143</v>
      </c>
      <c r="G445" t="s">
        <v>195</v>
      </c>
      <c r="H445" t="s">
        <v>85</v>
      </c>
      <c r="I445" t="s">
        <v>85</v>
      </c>
      <c r="J445">
        <v>4.6976888920500004</v>
      </c>
      <c r="K445">
        <v>25.226820243900001</v>
      </c>
      <c r="L445">
        <v>29.92450913595</v>
      </c>
      <c r="M445" t="s">
        <v>144</v>
      </c>
      <c r="N445">
        <v>788693.47999999905</v>
      </c>
      <c r="O445" t="s">
        <v>194</v>
      </c>
    </row>
    <row r="446" spans="3:15" ht="14.1" customHeight="1">
      <c r="C446" t="s">
        <v>9</v>
      </c>
      <c r="D446" t="s">
        <v>28</v>
      </c>
      <c r="E446" t="s">
        <v>95</v>
      </c>
      <c r="F446" t="s">
        <v>143</v>
      </c>
      <c r="G446">
        <v>13470.440479361299</v>
      </c>
      <c r="H446" t="s">
        <v>87</v>
      </c>
      <c r="I446" t="s">
        <v>87</v>
      </c>
      <c r="J446">
        <v>192.27233686782901</v>
      </c>
      <c r="K446">
        <v>481.03080759359102</v>
      </c>
      <c r="L446">
        <v>673.30314446142097</v>
      </c>
      <c r="M446" t="s">
        <v>144</v>
      </c>
      <c r="N446">
        <v>38012464.219718203</v>
      </c>
      <c r="O446" t="s">
        <v>194</v>
      </c>
    </row>
    <row r="447" spans="3:15" ht="14.1" customHeight="1">
      <c r="C447" t="s">
        <v>89</v>
      </c>
      <c r="D447" t="s">
        <v>26</v>
      </c>
      <c r="E447" t="s">
        <v>86</v>
      </c>
      <c r="F447" t="s">
        <v>143</v>
      </c>
      <c r="G447">
        <v>23098.749086183299</v>
      </c>
      <c r="H447" t="s">
        <v>87</v>
      </c>
      <c r="I447" t="s">
        <v>87</v>
      </c>
      <c r="J447">
        <v>250.567872778782</v>
      </c>
      <c r="K447">
        <v>1345.5622042110799</v>
      </c>
      <c r="L447">
        <v>1596.1300769898601</v>
      </c>
      <c r="M447" t="s">
        <v>144</v>
      </c>
      <c r="N447">
        <v>138234.049026369</v>
      </c>
      <c r="O447" t="s">
        <v>194</v>
      </c>
    </row>
    <row r="448" spans="3:15" ht="14.1" customHeight="1">
      <c r="C448" t="s">
        <v>7</v>
      </c>
      <c r="D448" t="s">
        <v>70</v>
      </c>
      <c r="E448" t="s">
        <v>97</v>
      </c>
      <c r="F448" t="s">
        <v>143</v>
      </c>
      <c r="G448" t="s">
        <v>195</v>
      </c>
      <c r="H448" t="s">
        <v>92</v>
      </c>
      <c r="I448" t="s">
        <v>92</v>
      </c>
      <c r="J448" t="s">
        <v>195</v>
      </c>
      <c r="K448" t="s">
        <v>195</v>
      </c>
      <c r="L448" t="s">
        <v>195</v>
      </c>
      <c r="M448" t="s">
        <v>144</v>
      </c>
      <c r="N448">
        <v>9613.7936208005904</v>
      </c>
      <c r="O448" t="s">
        <v>194</v>
      </c>
    </row>
    <row r="449" spans="3:15" ht="14.1" customHeight="1">
      <c r="C449" t="s">
        <v>7</v>
      </c>
      <c r="D449" t="s">
        <v>70</v>
      </c>
      <c r="E449" t="s">
        <v>86</v>
      </c>
      <c r="F449" t="s">
        <v>145</v>
      </c>
      <c r="G449" t="s">
        <v>195</v>
      </c>
      <c r="H449" t="s">
        <v>92</v>
      </c>
      <c r="I449" t="s">
        <v>92</v>
      </c>
      <c r="J449" t="s">
        <v>195</v>
      </c>
      <c r="K449" t="s">
        <v>195</v>
      </c>
      <c r="L449" t="s">
        <v>195</v>
      </c>
      <c r="M449" t="s">
        <v>144</v>
      </c>
      <c r="N449">
        <v>9128.0919641227192</v>
      </c>
      <c r="O449" t="s">
        <v>194</v>
      </c>
    </row>
    <row r="450" spans="3:15" ht="14.1" customHeight="1">
      <c r="C450" t="s">
        <v>7</v>
      </c>
      <c r="D450" t="s">
        <v>70</v>
      </c>
      <c r="E450" t="s">
        <v>91</v>
      </c>
      <c r="F450" t="s">
        <v>143</v>
      </c>
      <c r="G450" t="s">
        <v>195</v>
      </c>
      <c r="H450" t="s">
        <v>92</v>
      </c>
      <c r="I450" t="s">
        <v>92</v>
      </c>
      <c r="J450" t="s">
        <v>195</v>
      </c>
      <c r="K450" t="s">
        <v>195</v>
      </c>
      <c r="L450" t="s">
        <v>195</v>
      </c>
      <c r="M450" t="s">
        <v>144</v>
      </c>
      <c r="N450">
        <v>61096.562209260497</v>
      </c>
      <c r="O450" t="s">
        <v>194</v>
      </c>
    </row>
    <row r="451" spans="3:15" ht="14.1" customHeight="1">
      <c r="C451" t="s">
        <v>89</v>
      </c>
      <c r="D451" t="s">
        <v>28</v>
      </c>
      <c r="E451" t="s">
        <v>88</v>
      </c>
      <c r="F451" t="s">
        <v>143</v>
      </c>
      <c r="G451">
        <v>443870.74983282399</v>
      </c>
      <c r="H451" t="s">
        <v>87</v>
      </c>
      <c r="I451" t="s">
        <v>87</v>
      </c>
      <c r="J451">
        <v>6335.5353677400799</v>
      </c>
      <c r="K451">
        <v>15850.3700746963</v>
      </c>
      <c r="L451">
        <v>22185.9054424364</v>
      </c>
      <c r="M451" t="s">
        <v>144</v>
      </c>
      <c r="N451">
        <v>40422398.505424403</v>
      </c>
      <c r="O451" t="s">
        <v>194</v>
      </c>
    </row>
    <row r="452" spans="3:15" ht="14.1" customHeight="1">
      <c r="C452" t="s">
        <v>7</v>
      </c>
      <c r="D452" t="s">
        <v>25</v>
      </c>
      <c r="E452" t="s">
        <v>94</v>
      </c>
      <c r="F452" t="s">
        <v>143</v>
      </c>
      <c r="G452">
        <v>174249.780024676</v>
      </c>
      <c r="H452" t="s">
        <v>87</v>
      </c>
      <c r="I452" t="s">
        <v>87</v>
      </c>
      <c r="J452">
        <v>853.82237816190002</v>
      </c>
      <c r="K452">
        <v>1759.9195958031</v>
      </c>
      <c r="L452">
        <v>2613.7419739649999</v>
      </c>
      <c r="M452" t="s">
        <v>144</v>
      </c>
      <c r="N452">
        <v>182341970.47892299</v>
      </c>
      <c r="O452" t="s">
        <v>194</v>
      </c>
    </row>
    <row r="453" spans="3:15" ht="14.1" customHeight="1">
      <c r="C453" t="s">
        <v>7</v>
      </c>
      <c r="D453" t="s">
        <v>25</v>
      </c>
      <c r="E453" t="s">
        <v>95</v>
      </c>
      <c r="F453" t="s">
        <v>143</v>
      </c>
      <c r="G453" t="s">
        <v>195</v>
      </c>
      <c r="H453" t="s">
        <v>85</v>
      </c>
      <c r="I453" t="s">
        <v>85</v>
      </c>
      <c r="J453">
        <v>57.201214907400001</v>
      </c>
      <c r="K453">
        <v>118.2196999704</v>
      </c>
      <c r="L453">
        <v>175.42091487779999</v>
      </c>
      <c r="M453" t="s">
        <v>144</v>
      </c>
      <c r="N453">
        <v>13322493.6686203</v>
      </c>
      <c r="O453" t="s">
        <v>194</v>
      </c>
    </row>
    <row r="454" spans="3:15" ht="14.1" customHeight="1">
      <c r="C454" t="s">
        <v>7</v>
      </c>
      <c r="D454" t="s">
        <v>28</v>
      </c>
      <c r="E454" t="s">
        <v>88</v>
      </c>
      <c r="F454" t="s">
        <v>143</v>
      </c>
      <c r="G454" t="s">
        <v>195</v>
      </c>
      <c r="H454" t="s">
        <v>85</v>
      </c>
      <c r="I454" t="s">
        <v>85</v>
      </c>
      <c r="J454">
        <v>28.58955101415</v>
      </c>
      <c r="K454">
        <v>153.5272941357</v>
      </c>
      <c r="L454">
        <v>182.11684514985001</v>
      </c>
      <c r="M454" t="s">
        <v>144</v>
      </c>
      <c r="N454">
        <v>611707.62</v>
      </c>
      <c r="O454" t="s">
        <v>194</v>
      </c>
    </row>
    <row r="455" spans="3:15" ht="14.1" customHeight="1">
      <c r="C455" t="s">
        <v>7</v>
      </c>
      <c r="D455" t="s">
        <v>71</v>
      </c>
      <c r="E455" t="s">
        <v>91</v>
      </c>
      <c r="F455" t="s">
        <v>145</v>
      </c>
      <c r="G455" t="s">
        <v>195</v>
      </c>
      <c r="H455" t="s">
        <v>92</v>
      </c>
      <c r="I455" t="s">
        <v>92</v>
      </c>
      <c r="J455" t="s">
        <v>195</v>
      </c>
      <c r="K455" t="s">
        <v>195</v>
      </c>
      <c r="L455" t="s">
        <v>195</v>
      </c>
      <c r="M455" t="s">
        <v>144</v>
      </c>
      <c r="N455">
        <v>12871.6318508689</v>
      </c>
      <c r="O455" t="s">
        <v>194</v>
      </c>
    </row>
    <row r="456" spans="3:15" ht="14.1" customHeight="1">
      <c r="C456" t="s">
        <v>89</v>
      </c>
      <c r="D456" t="s">
        <v>25</v>
      </c>
      <c r="E456" t="s">
        <v>88</v>
      </c>
      <c r="F456" t="s">
        <v>145</v>
      </c>
      <c r="G456">
        <v>2325.86706958486</v>
      </c>
      <c r="H456" t="s">
        <v>96</v>
      </c>
      <c r="I456" t="s">
        <v>96</v>
      </c>
      <c r="J456">
        <v>12.021896166573301</v>
      </c>
      <c r="K456">
        <v>21.4705510494266</v>
      </c>
      <c r="L456">
        <v>33.492447216000002</v>
      </c>
      <c r="M456" t="s">
        <v>144</v>
      </c>
      <c r="N456">
        <v>5058520.5250203302</v>
      </c>
      <c r="O456" t="s">
        <v>194</v>
      </c>
    </row>
    <row r="457" spans="3:15" ht="14.1" customHeight="1">
      <c r="C457" t="s">
        <v>7</v>
      </c>
      <c r="D457" t="s">
        <v>29</v>
      </c>
      <c r="E457" t="s">
        <v>84</v>
      </c>
      <c r="F457" t="s">
        <v>145</v>
      </c>
      <c r="G457" t="s">
        <v>195</v>
      </c>
      <c r="H457" t="s">
        <v>85</v>
      </c>
      <c r="I457" t="s">
        <v>85</v>
      </c>
      <c r="J457">
        <v>2.0698116054</v>
      </c>
      <c r="K457">
        <v>11.1149900532</v>
      </c>
      <c r="L457">
        <v>13.1848016586</v>
      </c>
      <c r="M457" t="s">
        <v>144</v>
      </c>
      <c r="N457">
        <v>115533.68</v>
      </c>
      <c r="O457" t="s">
        <v>194</v>
      </c>
    </row>
    <row r="458" spans="3:15" ht="14.1" customHeight="1">
      <c r="C458" t="s">
        <v>89</v>
      </c>
      <c r="D458" t="s">
        <v>30</v>
      </c>
      <c r="E458" t="s">
        <v>97</v>
      </c>
      <c r="F458" t="s">
        <v>145</v>
      </c>
      <c r="G458">
        <v>475.81087642248502</v>
      </c>
      <c r="H458" t="s">
        <v>96</v>
      </c>
      <c r="I458" t="s">
        <v>96</v>
      </c>
      <c r="J458">
        <v>6.5619288582230997</v>
      </c>
      <c r="K458">
        <v>18.4657006539768</v>
      </c>
      <c r="L458">
        <v>25.027629512200001</v>
      </c>
      <c r="M458" t="s">
        <v>144</v>
      </c>
      <c r="N458">
        <v>972686.62</v>
      </c>
      <c r="O458" t="s">
        <v>194</v>
      </c>
    </row>
    <row r="459" spans="3:15" ht="14.1" customHeight="1">
      <c r="C459" t="s">
        <v>7</v>
      </c>
      <c r="D459" t="s">
        <v>29</v>
      </c>
      <c r="E459" t="s">
        <v>93</v>
      </c>
      <c r="F459" t="s">
        <v>143</v>
      </c>
      <c r="G459">
        <v>76.670000223832702</v>
      </c>
      <c r="H459" t="s">
        <v>87</v>
      </c>
      <c r="I459" t="s">
        <v>87</v>
      </c>
      <c r="J459">
        <v>0.86841889911300596</v>
      </c>
      <c r="K459">
        <v>2.1726279046424799</v>
      </c>
      <c r="L459">
        <v>3.0410468037554899</v>
      </c>
      <c r="M459" t="s">
        <v>144</v>
      </c>
      <c r="N459">
        <v>51024.738878124299</v>
      </c>
      <c r="O459" t="s">
        <v>194</v>
      </c>
    </row>
    <row r="460" spans="3:15" ht="14.1" customHeight="1">
      <c r="C460" t="s">
        <v>89</v>
      </c>
      <c r="D460" t="s">
        <v>30</v>
      </c>
      <c r="E460" t="s">
        <v>84</v>
      </c>
      <c r="F460" t="s">
        <v>143</v>
      </c>
      <c r="G460" t="s">
        <v>195</v>
      </c>
      <c r="H460" t="s">
        <v>85</v>
      </c>
      <c r="I460" t="s">
        <v>85</v>
      </c>
      <c r="J460">
        <v>16.795610205149998</v>
      </c>
      <c r="K460">
        <v>90.1932523137</v>
      </c>
      <c r="L460">
        <v>106.98886251885</v>
      </c>
      <c r="M460" t="s">
        <v>144</v>
      </c>
      <c r="N460">
        <v>3832743.15111581</v>
      </c>
      <c r="O460" t="s">
        <v>194</v>
      </c>
    </row>
    <row r="461" spans="3:15" ht="14.1" customHeight="1">
      <c r="C461" t="s">
        <v>9</v>
      </c>
      <c r="D461" t="s">
        <v>28</v>
      </c>
      <c r="E461" t="s">
        <v>91</v>
      </c>
      <c r="F461" t="s">
        <v>143</v>
      </c>
      <c r="G461">
        <v>1649.72122385691</v>
      </c>
      <c r="H461" t="s">
        <v>87</v>
      </c>
      <c r="I461" t="s">
        <v>87</v>
      </c>
      <c r="J461">
        <v>23.547491243694299</v>
      </c>
      <c r="K461">
        <v>58.911588189328</v>
      </c>
      <c r="L461">
        <v>82.459079433022396</v>
      </c>
      <c r="M461" t="s">
        <v>144</v>
      </c>
      <c r="N461">
        <v>13326142.3558405</v>
      </c>
      <c r="O461" t="s">
        <v>194</v>
      </c>
    </row>
    <row r="462" spans="3:15" ht="14.1" customHeight="1">
      <c r="C462" t="s">
        <v>89</v>
      </c>
      <c r="D462" t="s">
        <v>28</v>
      </c>
      <c r="E462" t="s">
        <v>95</v>
      </c>
      <c r="F462" t="s">
        <v>145</v>
      </c>
      <c r="G462">
        <v>318.38106445634901</v>
      </c>
      <c r="H462" t="s">
        <v>96</v>
      </c>
      <c r="I462" t="s">
        <v>96</v>
      </c>
      <c r="J462">
        <v>0.634413068058851</v>
      </c>
      <c r="K462">
        <v>1.7852802215411401</v>
      </c>
      <c r="L462">
        <v>2.4196932896000001</v>
      </c>
      <c r="M462" t="s">
        <v>144</v>
      </c>
      <c r="N462">
        <v>626583.77208134905</v>
      </c>
      <c r="O462" t="s">
        <v>194</v>
      </c>
    </row>
    <row r="463" spans="3:15" ht="14.1" customHeight="1">
      <c r="C463" t="s">
        <v>89</v>
      </c>
      <c r="D463" t="s">
        <v>25</v>
      </c>
      <c r="E463" t="s">
        <v>94</v>
      </c>
      <c r="F463" t="s">
        <v>143</v>
      </c>
      <c r="G463">
        <v>9783.6107495573506</v>
      </c>
      <c r="H463" t="s">
        <v>87</v>
      </c>
      <c r="I463" t="s">
        <v>87</v>
      </c>
      <c r="J463">
        <v>47.9391958836</v>
      </c>
      <c r="K463">
        <v>98.813444576400002</v>
      </c>
      <c r="L463">
        <v>146.75264046000001</v>
      </c>
      <c r="M463" t="s">
        <v>144</v>
      </c>
      <c r="N463">
        <v>643142.03158601304</v>
      </c>
      <c r="O463" t="s">
        <v>194</v>
      </c>
    </row>
    <row r="464" spans="3:15" ht="14.1" customHeight="1">
      <c r="C464" t="s">
        <v>6</v>
      </c>
      <c r="D464" t="s">
        <v>28</v>
      </c>
      <c r="E464" t="s">
        <v>86</v>
      </c>
      <c r="F464" t="s">
        <v>143</v>
      </c>
      <c r="G464">
        <v>702982.23635045404</v>
      </c>
      <c r="H464" t="s">
        <v>87</v>
      </c>
      <c r="I464" t="s">
        <v>87</v>
      </c>
      <c r="J464">
        <v>10034.0713595298</v>
      </c>
      <c r="K464">
        <v>25103.441962346998</v>
      </c>
      <c r="L464">
        <v>35137.513321876802</v>
      </c>
      <c r="M464" t="s">
        <v>144</v>
      </c>
      <c r="N464">
        <v>337769104.51628602</v>
      </c>
      <c r="O464" t="s">
        <v>194</v>
      </c>
    </row>
    <row r="465" spans="3:15" ht="14.1" customHeight="1">
      <c r="C465" t="s">
        <v>7</v>
      </c>
      <c r="D465" t="s">
        <v>25</v>
      </c>
      <c r="E465" t="s">
        <v>93</v>
      </c>
      <c r="F465" t="s">
        <v>145</v>
      </c>
      <c r="G465">
        <v>1855.8569133076701</v>
      </c>
      <c r="H465" t="s">
        <v>87</v>
      </c>
      <c r="I465" t="s">
        <v>87</v>
      </c>
      <c r="J465">
        <v>9.0936839776999996</v>
      </c>
      <c r="K465">
        <v>18.7441241173</v>
      </c>
      <c r="L465">
        <v>27.837808095</v>
      </c>
      <c r="M465" t="s">
        <v>144</v>
      </c>
      <c r="N465">
        <v>2266359.6800000002</v>
      </c>
      <c r="O465" t="s">
        <v>194</v>
      </c>
    </row>
    <row r="466" spans="3:15" ht="14.1" customHeight="1">
      <c r="C466" t="s">
        <v>7</v>
      </c>
      <c r="D466" t="s">
        <v>25</v>
      </c>
      <c r="E466" t="s">
        <v>86</v>
      </c>
      <c r="F466" t="s">
        <v>143</v>
      </c>
      <c r="G466">
        <v>2704291.0372722801</v>
      </c>
      <c r="H466" t="s">
        <v>87</v>
      </c>
      <c r="I466" t="s">
        <v>87</v>
      </c>
      <c r="J466">
        <v>13251.0016339064</v>
      </c>
      <c r="K466">
        <v>27313.2890821336</v>
      </c>
      <c r="L466">
        <v>40564.290716039999</v>
      </c>
      <c r="M466" t="s">
        <v>144</v>
      </c>
      <c r="N466">
        <v>3279148850.52771</v>
      </c>
      <c r="O466" t="s">
        <v>194</v>
      </c>
    </row>
    <row r="467" spans="3:15" ht="14.1" customHeight="1">
      <c r="C467" t="s">
        <v>7</v>
      </c>
      <c r="D467" t="s">
        <v>25</v>
      </c>
      <c r="E467" t="s">
        <v>86</v>
      </c>
      <c r="F467" t="s">
        <v>143</v>
      </c>
      <c r="G467" t="s">
        <v>195</v>
      </c>
      <c r="H467" t="s">
        <v>85</v>
      </c>
      <c r="I467" t="s">
        <v>85</v>
      </c>
      <c r="J467">
        <v>601.98486377639995</v>
      </c>
      <c r="K467">
        <v>1244.1426304944</v>
      </c>
      <c r="L467">
        <v>1846.1274942708001</v>
      </c>
      <c r="M467" t="s">
        <v>144</v>
      </c>
      <c r="N467">
        <v>129919444.73727199</v>
      </c>
      <c r="O467" t="s">
        <v>194</v>
      </c>
    </row>
    <row r="468" spans="3:15" ht="14.1" customHeight="1">
      <c r="C468" t="s">
        <v>89</v>
      </c>
      <c r="D468" t="s">
        <v>29</v>
      </c>
      <c r="E468" t="s">
        <v>91</v>
      </c>
      <c r="F468" t="s">
        <v>145</v>
      </c>
      <c r="G468" t="s">
        <v>195</v>
      </c>
      <c r="H468" t="s">
        <v>85</v>
      </c>
      <c r="I468" t="s">
        <v>85</v>
      </c>
      <c r="J468">
        <v>5.6094863873999996</v>
      </c>
      <c r="K468">
        <v>30.123217609200001</v>
      </c>
      <c r="L468">
        <v>35.732703996600002</v>
      </c>
      <c r="M468" t="s">
        <v>144</v>
      </c>
      <c r="N468">
        <v>614246.84</v>
      </c>
      <c r="O468" t="s">
        <v>194</v>
      </c>
    </row>
    <row r="469" spans="3:15" ht="14.1" customHeight="1">
      <c r="C469" t="s">
        <v>6</v>
      </c>
      <c r="D469" t="s">
        <v>29</v>
      </c>
      <c r="E469" t="s">
        <v>97</v>
      </c>
      <c r="F469" t="s">
        <v>143</v>
      </c>
      <c r="G469">
        <v>1454.4481085834</v>
      </c>
      <c r="H469" t="s">
        <v>87</v>
      </c>
      <c r="I469" t="s">
        <v>87</v>
      </c>
      <c r="J469">
        <v>16.4741402347913</v>
      </c>
      <c r="K469">
        <v>41.215336073015997</v>
      </c>
      <c r="L469">
        <v>57.689476307807297</v>
      </c>
      <c r="M469" t="s">
        <v>144</v>
      </c>
      <c r="N469">
        <v>1370168.5894644</v>
      </c>
      <c r="O469" t="s">
        <v>194</v>
      </c>
    </row>
    <row r="470" spans="3:15" ht="14.1" customHeight="1">
      <c r="C470" t="s">
        <v>89</v>
      </c>
      <c r="D470" t="s">
        <v>25</v>
      </c>
      <c r="E470" t="s">
        <v>86</v>
      </c>
      <c r="F470" t="s">
        <v>145</v>
      </c>
      <c r="G470">
        <v>2023.6549053856299</v>
      </c>
      <c r="H470" t="s">
        <v>96</v>
      </c>
      <c r="I470" t="s">
        <v>96</v>
      </c>
      <c r="J470">
        <v>5.8110145360979502</v>
      </c>
      <c r="K470">
        <v>10.378203447901999</v>
      </c>
      <c r="L470">
        <v>16.189217983999999</v>
      </c>
      <c r="M470" t="s">
        <v>144</v>
      </c>
      <c r="N470">
        <v>6238750.1195450202</v>
      </c>
      <c r="O470" t="s">
        <v>194</v>
      </c>
    </row>
    <row r="471" spans="3:15" ht="14.1" customHeight="1">
      <c r="C471" t="s">
        <v>6</v>
      </c>
      <c r="D471" t="s">
        <v>25</v>
      </c>
      <c r="E471" t="s">
        <v>91</v>
      </c>
      <c r="F471" t="s">
        <v>143</v>
      </c>
      <c r="G471">
        <v>548.64472427805299</v>
      </c>
      <c r="H471" t="s">
        <v>87</v>
      </c>
      <c r="I471" t="s">
        <v>87</v>
      </c>
      <c r="J471">
        <v>2.6883533754000002</v>
      </c>
      <c r="K471">
        <v>5.5412998146000003</v>
      </c>
      <c r="L471">
        <v>8.2296531900000005</v>
      </c>
      <c r="M471" t="s">
        <v>144</v>
      </c>
      <c r="N471">
        <v>1254212.43902817</v>
      </c>
      <c r="O471" t="s">
        <v>194</v>
      </c>
    </row>
    <row r="472" spans="3:15" ht="14.1" customHeight="1">
      <c r="C472" t="s">
        <v>7</v>
      </c>
      <c r="D472" t="s">
        <v>149</v>
      </c>
      <c r="E472" t="s">
        <v>97</v>
      </c>
      <c r="F472" t="s">
        <v>143</v>
      </c>
      <c r="G472" t="s">
        <v>195</v>
      </c>
      <c r="H472" t="s">
        <v>85</v>
      </c>
      <c r="I472" t="s">
        <v>85</v>
      </c>
      <c r="J472" t="s">
        <v>195</v>
      </c>
      <c r="K472" t="s">
        <v>195</v>
      </c>
      <c r="L472" t="s">
        <v>195</v>
      </c>
      <c r="M472" t="s">
        <v>144</v>
      </c>
      <c r="N472">
        <v>0</v>
      </c>
      <c r="O472" t="s">
        <v>194</v>
      </c>
    </row>
    <row r="473" spans="3:15" ht="14.1" customHeight="1">
      <c r="C473" t="s">
        <v>7</v>
      </c>
      <c r="D473" t="s">
        <v>31</v>
      </c>
      <c r="E473" t="s">
        <v>86</v>
      </c>
      <c r="F473" t="s">
        <v>143</v>
      </c>
      <c r="G473" t="s">
        <v>195</v>
      </c>
      <c r="H473" t="s">
        <v>85</v>
      </c>
      <c r="I473" t="s">
        <v>85</v>
      </c>
      <c r="J473">
        <v>2.9053761285499999</v>
      </c>
      <c r="K473">
        <v>15.602012610899999</v>
      </c>
      <c r="L473">
        <v>18.507388739450001</v>
      </c>
      <c r="M473" t="s">
        <v>144</v>
      </c>
      <c r="N473">
        <v>115838.253343481</v>
      </c>
      <c r="O473" t="s">
        <v>194</v>
      </c>
    </row>
    <row r="474" spans="3:15" ht="14.1" customHeight="1">
      <c r="C474" t="s">
        <v>9</v>
      </c>
      <c r="D474" t="s">
        <v>25</v>
      </c>
      <c r="E474" t="s">
        <v>91</v>
      </c>
      <c r="F474" t="s">
        <v>145</v>
      </c>
      <c r="G474">
        <v>3258.1786559154698</v>
      </c>
      <c r="H474" t="s">
        <v>96</v>
      </c>
      <c r="I474" t="s">
        <v>96</v>
      </c>
      <c r="J474">
        <v>4.6779956408402503</v>
      </c>
      <c r="K474">
        <v>8.3546840551597406</v>
      </c>
      <c r="L474">
        <v>13.032679696000001</v>
      </c>
      <c r="M474" t="s">
        <v>144</v>
      </c>
      <c r="N474">
        <v>8804659.6499999892</v>
      </c>
      <c r="O474" t="s">
        <v>194</v>
      </c>
    </row>
    <row r="475" spans="3:15" ht="14.1" customHeight="1">
      <c r="C475" t="s">
        <v>89</v>
      </c>
      <c r="D475" t="s">
        <v>34</v>
      </c>
      <c r="E475" t="s">
        <v>84</v>
      </c>
      <c r="F475" t="s">
        <v>143</v>
      </c>
      <c r="G475">
        <v>562.82291660623605</v>
      </c>
      <c r="H475" t="s">
        <v>87</v>
      </c>
      <c r="I475" t="s">
        <v>87</v>
      </c>
      <c r="J475">
        <v>6.1053079378500001</v>
      </c>
      <c r="K475">
        <v>32.785813740350001</v>
      </c>
      <c r="L475">
        <v>38.891121678200001</v>
      </c>
      <c r="M475" t="s">
        <v>144</v>
      </c>
      <c r="N475">
        <v>375548.13</v>
      </c>
      <c r="O475" t="s">
        <v>194</v>
      </c>
    </row>
    <row r="476" spans="3:15" ht="14.1" customHeight="1">
      <c r="C476" t="s">
        <v>9</v>
      </c>
      <c r="D476" t="s">
        <v>30</v>
      </c>
      <c r="E476" t="s">
        <v>86</v>
      </c>
      <c r="F476" t="s">
        <v>145</v>
      </c>
      <c r="G476">
        <v>1964.5183423624501</v>
      </c>
      <c r="H476" t="s">
        <v>96</v>
      </c>
      <c r="I476" t="s">
        <v>96</v>
      </c>
      <c r="J476">
        <v>13.4948568902386</v>
      </c>
      <c r="K476">
        <v>37.975417455361203</v>
      </c>
      <c r="L476">
        <v>51.470274345599897</v>
      </c>
      <c r="M476" t="s">
        <v>144</v>
      </c>
      <c r="N476">
        <v>3868703.1916729198</v>
      </c>
      <c r="O476" t="s">
        <v>194</v>
      </c>
    </row>
    <row r="477" spans="3:15" ht="14.1" customHeight="1">
      <c r="C477" t="s">
        <v>7</v>
      </c>
      <c r="D477" t="s">
        <v>30</v>
      </c>
      <c r="E477" t="s">
        <v>95</v>
      </c>
      <c r="F477" t="s">
        <v>145</v>
      </c>
      <c r="G477">
        <v>46.908275789473599</v>
      </c>
      <c r="H477" t="s">
        <v>96</v>
      </c>
      <c r="I477" t="s">
        <v>96</v>
      </c>
      <c r="J477">
        <v>9.7160150337995702E-2</v>
      </c>
      <c r="K477">
        <v>0.27341507206200399</v>
      </c>
      <c r="L477">
        <v>0.37057522240000002</v>
      </c>
      <c r="M477" t="s">
        <v>144</v>
      </c>
      <c r="N477">
        <v>18962.919999999998</v>
      </c>
      <c r="O477" t="s">
        <v>194</v>
      </c>
    </row>
    <row r="478" spans="3:15" ht="14.1" customHeight="1">
      <c r="C478" t="s">
        <v>7</v>
      </c>
      <c r="D478" t="s">
        <v>28</v>
      </c>
      <c r="E478" t="s">
        <v>91</v>
      </c>
      <c r="F478" t="s">
        <v>145</v>
      </c>
      <c r="G478" t="s">
        <v>195</v>
      </c>
      <c r="H478" t="s">
        <v>85</v>
      </c>
      <c r="I478" t="s">
        <v>85</v>
      </c>
      <c r="J478">
        <v>1.1366341391999999</v>
      </c>
      <c r="K478">
        <v>6.1037811935999997</v>
      </c>
      <c r="L478">
        <v>7.2404153327999996</v>
      </c>
      <c r="M478" t="s">
        <v>144</v>
      </c>
      <c r="N478">
        <v>36462.730000000003</v>
      </c>
      <c r="O478" t="s">
        <v>194</v>
      </c>
    </row>
    <row r="479" spans="3:15" ht="14.1" customHeight="1">
      <c r="C479" t="s">
        <v>89</v>
      </c>
      <c r="D479" t="s">
        <v>26</v>
      </c>
      <c r="E479" t="s">
        <v>95</v>
      </c>
      <c r="F479" t="s">
        <v>143</v>
      </c>
      <c r="G479" t="s">
        <v>195</v>
      </c>
      <c r="H479" t="s">
        <v>85</v>
      </c>
      <c r="I479" t="s">
        <v>85</v>
      </c>
      <c r="J479">
        <v>8.7292339280999993</v>
      </c>
      <c r="K479">
        <v>46.876415239799996</v>
      </c>
      <c r="L479">
        <v>55.605649167899998</v>
      </c>
      <c r="M479" t="s">
        <v>144</v>
      </c>
      <c r="N479">
        <v>566632.55627654702</v>
      </c>
      <c r="O479" t="s">
        <v>194</v>
      </c>
    </row>
    <row r="480" spans="3:15" ht="14.1" customHeight="1">
      <c r="C480" t="s">
        <v>89</v>
      </c>
      <c r="D480" t="s">
        <v>193</v>
      </c>
      <c r="E480" t="s">
        <v>84</v>
      </c>
      <c r="F480" t="s">
        <v>143</v>
      </c>
      <c r="G480" t="s">
        <v>195</v>
      </c>
      <c r="H480" t="s">
        <v>85</v>
      </c>
      <c r="I480" t="s">
        <v>85</v>
      </c>
      <c r="J480">
        <v>6.4370514235999998</v>
      </c>
      <c r="K480">
        <v>34.5672825288</v>
      </c>
      <c r="L480">
        <v>41.004333952400003</v>
      </c>
      <c r="M480" t="s">
        <v>144</v>
      </c>
      <c r="N480">
        <v>11134644.09</v>
      </c>
      <c r="O480" t="s">
        <v>194</v>
      </c>
    </row>
    <row r="481" spans="3:15" ht="14.1" customHeight="1">
      <c r="C481" t="s">
        <v>89</v>
      </c>
      <c r="D481" t="s">
        <v>28</v>
      </c>
      <c r="E481" t="s">
        <v>86</v>
      </c>
      <c r="F481" t="s">
        <v>145</v>
      </c>
      <c r="G481">
        <v>4330.6642111250903</v>
      </c>
      <c r="H481" t="s">
        <v>96</v>
      </c>
      <c r="I481" t="s">
        <v>96</v>
      </c>
      <c r="J481">
        <v>28.840287877618699</v>
      </c>
      <c r="K481">
        <v>81.158472490181097</v>
      </c>
      <c r="L481">
        <v>109.99876036779899</v>
      </c>
      <c r="M481" t="s">
        <v>144</v>
      </c>
      <c r="N481">
        <v>6515059.5314810099</v>
      </c>
      <c r="O481" t="s">
        <v>194</v>
      </c>
    </row>
    <row r="482" spans="3:15" ht="14.1" customHeight="1">
      <c r="C482" t="s">
        <v>9</v>
      </c>
      <c r="D482" t="s">
        <v>29</v>
      </c>
      <c r="E482" t="s">
        <v>90</v>
      </c>
      <c r="F482" t="s">
        <v>145</v>
      </c>
      <c r="G482">
        <v>384.19702594349002</v>
      </c>
      <c r="H482" t="s">
        <v>96</v>
      </c>
      <c r="I482" t="s">
        <v>96</v>
      </c>
      <c r="J482">
        <v>1.88367703692077</v>
      </c>
      <c r="K482">
        <v>5.3007914355791996</v>
      </c>
      <c r="L482">
        <v>7.1844684724999803</v>
      </c>
      <c r="M482" t="s">
        <v>144</v>
      </c>
      <c r="N482">
        <v>61403.48</v>
      </c>
      <c r="O482" t="s">
        <v>194</v>
      </c>
    </row>
    <row r="483" spans="3:15" ht="14.1" customHeight="1">
      <c r="C483" t="s">
        <v>6</v>
      </c>
      <c r="D483" t="s">
        <v>28</v>
      </c>
      <c r="E483" t="s">
        <v>90</v>
      </c>
      <c r="F483" t="s">
        <v>145</v>
      </c>
      <c r="G483" t="s">
        <v>195</v>
      </c>
      <c r="H483" t="s">
        <v>85</v>
      </c>
      <c r="I483" t="s">
        <v>85</v>
      </c>
      <c r="J483">
        <v>4.8354694716999997</v>
      </c>
      <c r="K483">
        <v>25.9667087286</v>
      </c>
      <c r="L483">
        <v>30.802178200299998</v>
      </c>
      <c r="M483" t="s">
        <v>144</v>
      </c>
      <c r="N483">
        <v>528083.53</v>
      </c>
      <c r="O483" t="s">
        <v>194</v>
      </c>
    </row>
    <row r="484" spans="3:15" ht="14.1" customHeight="1">
      <c r="C484" t="s">
        <v>6</v>
      </c>
      <c r="D484" t="s">
        <v>30</v>
      </c>
      <c r="E484" t="s">
        <v>86</v>
      </c>
      <c r="F484" t="s">
        <v>143</v>
      </c>
      <c r="G484">
        <v>7973.1051967822996</v>
      </c>
      <c r="H484" t="s">
        <v>87</v>
      </c>
      <c r="I484" t="s">
        <v>87</v>
      </c>
      <c r="J484">
        <v>97.431009102762602</v>
      </c>
      <c r="K484">
        <v>243.75486227942201</v>
      </c>
      <c r="L484">
        <v>341.18587138218402</v>
      </c>
      <c r="M484" t="s">
        <v>144</v>
      </c>
      <c r="N484">
        <v>17349386.108079199</v>
      </c>
      <c r="O484" t="s">
        <v>194</v>
      </c>
    </row>
    <row r="485" spans="3:15" ht="14.1" customHeight="1">
      <c r="C485" t="s">
        <v>7</v>
      </c>
      <c r="D485" t="s">
        <v>149</v>
      </c>
      <c r="E485" t="s">
        <v>86</v>
      </c>
      <c r="F485" t="s">
        <v>143</v>
      </c>
      <c r="G485" t="s">
        <v>195</v>
      </c>
      <c r="H485" t="s">
        <v>85</v>
      </c>
      <c r="I485" t="s">
        <v>85</v>
      </c>
      <c r="J485">
        <v>0.30522865100000002</v>
      </c>
      <c r="K485">
        <v>1.6390928579999999</v>
      </c>
      <c r="L485">
        <v>1.9443215089999999</v>
      </c>
      <c r="M485" t="s">
        <v>144</v>
      </c>
      <c r="N485">
        <v>6558.57</v>
      </c>
      <c r="O485" t="s">
        <v>194</v>
      </c>
    </row>
    <row r="486" spans="3:15" ht="14.1" customHeight="1">
      <c r="C486" t="s">
        <v>89</v>
      </c>
      <c r="D486" t="s">
        <v>25</v>
      </c>
      <c r="E486" t="s">
        <v>97</v>
      </c>
      <c r="F486" t="s">
        <v>145</v>
      </c>
      <c r="G486" t="s">
        <v>195</v>
      </c>
      <c r="H486" t="s">
        <v>85</v>
      </c>
      <c r="I486" t="s">
        <v>85</v>
      </c>
      <c r="J486">
        <v>1.6039204422</v>
      </c>
      <c r="K486">
        <v>3.3148770312</v>
      </c>
      <c r="L486">
        <v>4.9187974733999997</v>
      </c>
      <c r="M486" t="s">
        <v>144</v>
      </c>
      <c r="N486">
        <v>926291.37</v>
      </c>
      <c r="O486" t="s">
        <v>194</v>
      </c>
    </row>
    <row r="487" spans="3:15" ht="14.1" customHeight="1">
      <c r="C487" t="s">
        <v>9</v>
      </c>
      <c r="D487" t="s">
        <v>29</v>
      </c>
      <c r="E487" t="s">
        <v>84</v>
      </c>
      <c r="F487" t="s">
        <v>143</v>
      </c>
      <c r="G487">
        <v>4894.6900772290501</v>
      </c>
      <c r="H487" t="s">
        <v>87</v>
      </c>
      <c r="I487" t="s">
        <v>87</v>
      </c>
      <c r="J487">
        <v>55.440909486572302</v>
      </c>
      <c r="K487">
        <v>138.703184756013</v>
      </c>
      <c r="L487">
        <v>194.14409424258599</v>
      </c>
      <c r="M487" t="s">
        <v>144</v>
      </c>
      <c r="N487">
        <v>3058537.24</v>
      </c>
      <c r="O487" t="s">
        <v>194</v>
      </c>
    </row>
    <row r="488" spans="3:15" ht="14.1" customHeight="1">
      <c r="C488" t="s">
        <v>89</v>
      </c>
      <c r="D488" t="s">
        <v>28</v>
      </c>
      <c r="E488" t="s">
        <v>95</v>
      </c>
      <c r="F488" t="s">
        <v>143</v>
      </c>
      <c r="G488">
        <v>3934780.9615725498</v>
      </c>
      <c r="H488" t="s">
        <v>87</v>
      </c>
      <c r="I488" t="s">
        <v>87</v>
      </c>
      <c r="J488">
        <v>56163.694482818501</v>
      </c>
      <c r="K488">
        <v>140511.46282723601</v>
      </c>
      <c r="L488">
        <v>196675.15731005499</v>
      </c>
      <c r="M488" t="s">
        <v>144</v>
      </c>
      <c r="N488">
        <v>13314696.562692599</v>
      </c>
      <c r="O488" t="s">
        <v>194</v>
      </c>
    </row>
    <row r="489" spans="3:15" ht="14.1" customHeight="1">
      <c r="C489" t="s">
        <v>6</v>
      </c>
      <c r="D489" t="s">
        <v>70</v>
      </c>
      <c r="E489" t="s">
        <v>86</v>
      </c>
      <c r="F489" t="s">
        <v>145</v>
      </c>
      <c r="G489" t="s">
        <v>195</v>
      </c>
      <c r="H489" t="s">
        <v>92</v>
      </c>
      <c r="I489" t="s">
        <v>92</v>
      </c>
      <c r="J489" t="s">
        <v>195</v>
      </c>
      <c r="K489" t="s">
        <v>195</v>
      </c>
      <c r="L489" t="s">
        <v>195</v>
      </c>
      <c r="M489" t="s">
        <v>144</v>
      </c>
      <c r="N489">
        <v>15644.9145232273</v>
      </c>
      <c r="O489" t="s">
        <v>194</v>
      </c>
    </row>
    <row r="490" spans="3:15" ht="14.1" customHeight="1">
      <c r="C490" t="s">
        <v>6</v>
      </c>
      <c r="D490" t="s">
        <v>71</v>
      </c>
      <c r="E490" t="s">
        <v>90</v>
      </c>
      <c r="F490" t="s">
        <v>143</v>
      </c>
      <c r="G490" t="s">
        <v>195</v>
      </c>
      <c r="H490" t="s">
        <v>92</v>
      </c>
      <c r="I490" t="s">
        <v>92</v>
      </c>
      <c r="J490" t="s">
        <v>195</v>
      </c>
      <c r="K490" t="s">
        <v>195</v>
      </c>
      <c r="L490" t="s">
        <v>195</v>
      </c>
      <c r="M490" t="s">
        <v>144</v>
      </c>
      <c r="N490">
        <v>396491.72268233099</v>
      </c>
      <c r="O490" t="s">
        <v>194</v>
      </c>
    </row>
    <row r="491" spans="3:15" ht="14.1" customHeight="1">
      <c r="C491" t="s">
        <v>9</v>
      </c>
      <c r="D491" t="s">
        <v>25</v>
      </c>
      <c r="E491" t="s">
        <v>91</v>
      </c>
      <c r="F491" t="s">
        <v>143</v>
      </c>
      <c r="G491" t="s">
        <v>195</v>
      </c>
      <c r="H491" t="s">
        <v>85</v>
      </c>
      <c r="I491" t="s">
        <v>85</v>
      </c>
      <c r="J491">
        <v>0.18790011000000001</v>
      </c>
      <c r="K491">
        <v>0.38833955999999997</v>
      </c>
      <c r="L491">
        <v>0.57623966999999998</v>
      </c>
      <c r="M491" t="s">
        <v>144</v>
      </c>
      <c r="N491">
        <v>68709.23</v>
      </c>
      <c r="O491" t="s">
        <v>194</v>
      </c>
    </row>
    <row r="492" spans="3:15" ht="14.1" customHeight="1">
      <c r="C492" t="s">
        <v>9</v>
      </c>
      <c r="D492" t="s">
        <v>70</v>
      </c>
      <c r="E492" t="s">
        <v>86</v>
      </c>
      <c r="F492" t="s">
        <v>143</v>
      </c>
      <c r="G492" t="s">
        <v>195</v>
      </c>
      <c r="H492" t="s">
        <v>92</v>
      </c>
      <c r="I492" t="s">
        <v>92</v>
      </c>
      <c r="J492" t="s">
        <v>195</v>
      </c>
      <c r="K492" t="s">
        <v>195</v>
      </c>
      <c r="L492" t="s">
        <v>195</v>
      </c>
      <c r="M492" t="s">
        <v>144</v>
      </c>
      <c r="N492">
        <v>89328.140609225506</v>
      </c>
      <c r="O492" t="s">
        <v>194</v>
      </c>
    </row>
    <row r="493" spans="3:15" ht="14.1" customHeight="1">
      <c r="C493" t="s">
        <v>6</v>
      </c>
      <c r="D493" t="s">
        <v>25</v>
      </c>
      <c r="E493" t="s">
        <v>84</v>
      </c>
      <c r="F493" t="s">
        <v>145</v>
      </c>
      <c r="G493">
        <v>10271.711418498</v>
      </c>
      <c r="H493" t="s">
        <v>96</v>
      </c>
      <c r="I493" t="s">
        <v>96</v>
      </c>
      <c r="J493">
        <v>41.293963895318697</v>
      </c>
      <c r="K493">
        <v>73.749111418281203</v>
      </c>
      <c r="L493">
        <v>115.0430753136</v>
      </c>
      <c r="M493" t="s">
        <v>144</v>
      </c>
      <c r="N493">
        <v>42679147.743677102</v>
      </c>
      <c r="O493" t="s">
        <v>194</v>
      </c>
    </row>
    <row r="494" spans="3:15" ht="14.1" customHeight="1">
      <c r="C494" t="s">
        <v>7</v>
      </c>
      <c r="D494" t="s">
        <v>25</v>
      </c>
      <c r="E494" t="s">
        <v>84</v>
      </c>
      <c r="F494" t="s">
        <v>145</v>
      </c>
      <c r="G494" t="s">
        <v>195</v>
      </c>
      <c r="H494" t="s">
        <v>85</v>
      </c>
      <c r="I494" t="s">
        <v>85</v>
      </c>
      <c r="J494">
        <v>22.151991688199999</v>
      </c>
      <c r="K494">
        <v>45.7822760472</v>
      </c>
      <c r="L494">
        <v>67.934267735399999</v>
      </c>
      <c r="M494" t="s">
        <v>144</v>
      </c>
      <c r="N494">
        <v>5079723.91</v>
      </c>
      <c r="O494" t="s">
        <v>194</v>
      </c>
    </row>
    <row r="495" spans="3:15" ht="14.1" customHeight="1">
      <c r="C495" t="s">
        <v>6</v>
      </c>
      <c r="D495" t="s">
        <v>70</v>
      </c>
      <c r="E495" t="s">
        <v>88</v>
      </c>
      <c r="F495" t="s">
        <v>143</v>
      </c>
      <c r="G495" t="s">
        <v>195</v>
      </c>
      <c r="H495" t="s">
        <v>92</v>
      </c>
      <c r="I495" t="s">
        <v>92</v>
      </c>
      <c r="J495" t="s">
        <v>195</v>
      </c>
      <c r="K495" t="s">
        <v>195</v>
      </c>
      <c r="L495" t="s">
        <v>195</v>
      </c>
      <c r="M495" t="s">
        <v>144</v>
      </c>
      <c r="N495">
        <v>10083.1895002523</v>
      </c>
      <c r="O495" t="s">
        <v>194</v>
      </c>
    </row>
    <row r="496" spans="3:15" ht="14.1" customHeight="1">
      <c r="C496" t="s">
        <v>6</v>
      </c>
      <c r="D496" t="s">
        <v>28</v>
      </c>
      <c r="E496" t="s">
        <v>86</v>
      </c>
      <c r="F496" t="s">
        <v>143</v>
      </c>
      <c r="G496" t="s">
        <v>195</v>
      </c>
      <c r="H496" t="s">
        <v>85</v>
      </c>
      <c r="I496" t="s">
        <v>85</v>
      </c>
      <c r="J496">
        <v>302.94541936715001</v>
      </c>
      <c r="K496">
        <v>1626.8317919097001</v>
      </c>
      <c r="L496">
        <v>1929.77721127685</v>
      </c>
      <c r="M496" t="s">
        <v>144</v>
      </c>
      <c r="N496">
        <v>52209056.488075703</v>
      </c>
      <c r="O496" t="s">
        <v>194</v>
      </c>
    </row>
    <row r="497" spans="3:15" ht="14.1" customHeight="1">
      <c r="C497" t="s">
        <v>89</v>
      </c>
      <c r="D497" t="s">
        <v>30</v>
      </c>
      <c r="E497" t="s">
        <v>86</v>
      </c>
      <c r="F497" t="s">
        <v>145</v>
      </c>
      <c r="G497">
        <v>121.27469054387799</v>
      </c>
      <c r="H497" t="s">
        <v>96</v>
      </c>
      <c r="I497" t="s">
        <v>96</v>
      </c>
      <c r="J497">
        <v>0.83307217151353796</v>
      </c>
      <c r="K497">
        <v>2.3443200428864501</v>
      </c>
      <c r="L497">
        <v>3.17739221439999</v>
      </c>
      <c r="M497" t="s">
        <v>144</v>
      </c>
      <c r="N497">
        <v>278267.86</v>
      </c>
      <c r="O497" t="s">
        <v>194</v>
      </c>
    </row>
    <row r="498" spans="3:15" ht="14.1" customHeight="1">
      <c r="C498" t="s">
        <v>7</v>
      </c>
      <c r="D498" t="s">
        <v>25</v>
      </c>
      <c r="E498" t="s">
        <v>84</v>
      </c>
      <c r="F498" t="s">
        <v>143</v>
      </c>
      <c r="G498" t="s">
        <v>195</v>
      </c>
      <c r="H498" t="s">
        <v>85</v>
      </c>
      <c r="I498" t="s">
        <v>85</v>
      </c>
      <c r="J498">
        <v>800.35913651639999</v>
      </c>
      <c r="K498">
        <v>1654.1294995344001</v>
      </c>
      <c r="L498">
        <v>2454.4886360507999</v>
      </c>
      <c r="M498" t="s">
        <v>144</v>
      </c>
      <c r="N498">
        <v>171814906.783077</v>
      </c>
      <c r="O498" t="s">
        <v>194</v>
      </c>
    </row>
    <row r="499" spans="3:15" ht="14.1" customHeight="1">
      <c r="C499" t="s">
        <v>7</v>
      </c>
      <c r="D499" t="s">
        <v>25</v>
      </c>
      <c r="E499" t="s">
        <v>88</v>
      </c>
      <c r="F499" t="s">
        <v>143</v>
      </c>
      <c r="G499">
        <v>1260779.6186170699</v>
      </c>
      <c r="H499" t="s">
        <v>87</v>
      </c>
      <c r="I499" t="s">
        <v>87</v>
      </c>
      <c r="J499">
        <v>6177.8091690021001</v>
      </c>
      <c r="K499">
        <v>12733.8515524329</v>
      </c>
      <c r="L499">
        <v>18911.660721435001</v>
      </c>
      <c r="M499" t="s">
        <v>144</v>
      </c>
      <c r="N499">
        <v>1381475054.5120599</v>
      </c>
      <c r="O499" t="s">
        <v>194</v>
      </c>
    </row>
    <row r="500" spans="3:15" ht="14.1" customHeight="1">
      <c r="C500" t="s">
        <v>6</v>
      </c>
      <c r="D500" t="s">
        <v>31</v>
      </c>
      <c r="E500" t="s">
        <v>86</v>
      </c>
      <c r="F500" t="s">
        <v>143</v>
      </c>
      <c r="G500">
        <v>21826.132950574101</v>
      </c>
      <c r="H500" t="s">
        <v>87</v>
      </c>
      <c r="I500" t="s">
        <v>87</v>
      </c>
      <c r="J500">
        <v>236.76299174981199</v>
      </c>
      <c r="K500">
        <v>1271.4292918779299</v>
      </c>
      <c r="L500">
        <v>1508.1922836277499</v>
      </c>
      <c r="M500" t="s">
        <v>144</v>
      </c>
      <c r="N500">
        <v>5934074.67568246</v>
      </c>
      <c r="O500" t="s">
        <v>194</v>
      </c>
    </row>
    <row r="501" spans="3:15" ht="14.1" customHeight="1">
      <c r="C501" t="s">
        <v>9</v>
      </c>
      <c r="D501" t="s">
        <v>28</v>
      </c>
      <c r="E501" t="s">
        <v>97</v>
      </c>
      <c r="F501" t="s">
        <v>143</v>
      </c>
      <c r="G501">
        <v>5308.7514149518001</v>
      </c>
      <c r="H501" t="s">
        <v>87</v>
      </c>
      <c r="I501" t="s">
        <v>87</v>
      </c>
      <c r="J501">
        <v>75.775189425069897</v>
      </c>
      <c r="K501">
        <v>189.575896140249</v>
      </c>
      <c r="L501">
        <v>265.35108556531901</v>
      </c>
      <c r="M501" t="s">
        <v>144</v>
      </c>
      <c r="N501">
        <v>5383863.3200000003</v>
      </c>
      <c r="O501" t="s">
        <v>194</v>
      </c>
    </row>
    <row r="502" spans="3:15" ht="14.1" customHeight="1">
      <c r="C502" t="s">
        <v>7</v>
      </c>
      <c r="D502" t="s">
        <v>26</v>
      </c>
      <c r="E502" t="s">
        <v>86</v>
      </c>
      <c r="F502" t="s">
        <v>143</v>
      </c>
      <c r="G502">
        <v>63232.2216894257</v>
      </c>
      <c r="H502" t="s">
        <v>87</v>
      </c>
      <c r="I502" t="s">
        <v>87</v>
      </c>
      <c r="J502">
        <v>685.92410720348698</v>
      </c>
      <c r="K502">
        <v>3683.4472966336202</v>
      </c>
      <c r="L502">
        <v>4369.3714038371099</v>
      </c>
      <c r="M502" t="s">
        <v>144</v>
      </c>
      <c r="N502">
        <v>263489.45963558299</v>
      </c>
      <c r="O502" t="s">
        <v>194</v>
      </c>
    </row>
    <row r="503" spans="3:15" ht="14.1" customHeight="1">
      <c r="C503" t="s">
        <v>6</v>
      </c>
      <c r="D503" t="s">
        <v>25</v>
      </c>
      <c r="E503" t="s">
        <v>95</v>
      </c>
      <c r="F503" t="s">
        <v>143</v>
      </c>
      <c r="G503" t="s">
        <v>195</v>
      </c>
      <c r="H503" t="s">
        <v>85</v>
      </c>
      <c r="I503" t="s">
        <v>85</v>
      </c>
      <c r="J503">
        <v>2.3727253284000001</v>
      </c>
      <c r="K503">
        <v>4.9037922863999999</v>
      </c>
      <c r="L503">
        <v>7.2765176148000004</v>
      </c>
      <c r="M503" t="s">
        <v>144</v>
      </c>
      <c r="N503">
        <v>2070221.94327227</v>
      </c>
      <c r="O503" t="s">
        <v>194</v>
      </c>
    </row>
    <row r="504" spans="3:15" ht="14.1" customHeight="1">
      <c r="C504" t="s">
        <v>7</v>
      </c>
      <c r="D504" t="s">
        <v>25</v>
      </c>
      <c r="E504" t="s">
        <v>95</v>
      </c>
      <c r="F504" t="s">
        <v>145</v>
      </c>
      <c r="G504">
        <v>600791.73344248498</v>
      </c>
      <c r="H504" t="s">
        <v>96</v>
      </c>
      <c r="I504" t="s">
        <v>96</v>
      </c>
      <c r="J504">
        <v>517.56017118395403</v>
      </c>
      <c r="K504">
        <v>924.33855047364602</v>
      </c>
      <c r="L504">
        <v>1441.8987216575999</v>
      </c>
      <c r="M504" t="s">
        <v>144</v>
      </c>
      <c r="N504">
        <v>1166620843.56148</v>
      </c>
      <c r="O504" t="s">
        <v>194</v>
      </c>
    </row>
    <row r="505" spans="3:15" ht="14.1" customHeight="1">
      <c r="C505" t="s">
        <v>6</v>
      </c>
      <c r="D505" t="s">
        <v>32</v>
      </c>
      <c r="E505" t="s">
        <v>90</v>
      </c>
      <c r="F505" t="s">
        <v>143</v>
      </c>
      <c r="G505" t="s">
        <v>195</v>
      </c>
      <c r="H505" t="s">
        <v>85</v>
      </c>
      <c r="I505" t="s">
        <v>85</v>
      </c>
      <c r="J505">
        <v>1.44617893455</v>
      </c>
      <c r="K505">
        <v>7.7660519589000003</v>
      </c>
      <c r="L505">
        <v>9.2122308934500001</v>
      </c>
      <c r="M505" t="s">
        <v>144</v>
      </c>
      <c r="N505">
        <v>2638061.87</v>
      </c>
      <c r="O505" t="s">
        <v>194</v>
      </c>
    </row>
    <row r="506" spans="3:15" ht="14.1" customHeight="1">
      <c r="C506" t="s">
        <v>7</v>
      </c>
      <c r="D506" t="s">
        <v>25</v>
      </c>
      <c r="E506"/>
      <c r="F506" t="s">
        <v>147</v>
      </c>
      <c r="G506">
        <v>449.207604758108</v>
      </c>
      <c r="H506" t="s">
        <v>87</v>
      </c>
      <c r="I506" t="s">
        <v>87</v>
      </c>
      <c r="J506">
        <v>2.2011147753000002</v>
      </c>
      <c r="K506">
        <v>4.5369916796999998</v>
      </c>
      <c r="L506">
        <v>6.7381064549999996</v>
      </c>
      <c r="M506" t="s">
        <v>144</v>
      </c>
      <c r="N506">
        <v>564881.61</v>
      </c>
      <c r="O506" t="s">
        <v>194</v>
      </c>
    </row>
    <row r="507" spans="3:15" ht="14.1" customHeight="1">
      <c r="C507" t="s">
        <v>6</v>
      </c>
      <c r="D507" t="s">
        <v>28</v>
      </c>
      <c r="E507" t="s">
        <v>88</v>
      </c>
      <c r="F507" t="s">
        <v>143</v>
      </c>
      <c r="G507" t="s">
        <v>195</v>
      </c>
      <c r="H507" t="s">
        <v>85</v>
      </c>
      <c r="I507" t="s">
        <v>85</v>
      </c>
      <c r="J507">
        <v>35.440895561399998</v>
      </c>
      <c r="K507">
        <v>190.3193511012</v>
      </c>
      <c r="L507">
        <v>225.7602466626</v>
      </c>
      <c r="M507" t="s">
        <v>144</v>
      </c>
      <c r="N507">
        <v>2831521.3970769099</v>
      </c>
      <c r="O507" t="s">
        <v>194</v>
      </c>
    </row>
    <row r="508" spans="3:15" ht="14.1" customHeight="1">
      <c r="C508" t="s">
        <v>89</v>
      </c>
      <c r="D508" t="s">
        <v>29</v>
      </c>
      <c r="E508" t="s">
        <v>91</v>
      </c>
      <c r="F508" t="s">
        <v>143</v>
      </c>
      <c r="G508" t="s">
        <v>195</v>
      </c>
      <c r="H508" t="s">
        <v>85</v>
      </c>
      <c r="I508" t="s">
        <v>85</v>
      </c>
      <c r="J508">
        <v>134.30373117139999</v>
      </c>
      <c r="K508">
        <v>721.21763748119997</v>
      </c>
      <c r="L508">
        <v>855.52136865260002</v>
      </c>
      <c r="M508" t="s">
        <v>144</v>
      </c>
      <c r="N508">
        <v>12443853.830695501</v>
      </c>
      <c r="O508" t="s">
        <v>194</v>
      </c>
    </row>
    <row r="509" spans="3:15" ht="14.1" customHeight="1">
      <c r="C509" t="s">
        <v>89</v>
      </c>
      <c r="D509" t="s">
        <v>71</v>
      </c>
      <c r="E509" t="s">
        <v>90</v>
      </c>
      <c r="F509" t="s">
        <v>143</v>
      </c>
      <c r="G509" t="s">
        <v>195</v>
      </c>
      <c r="H509" t="s">
        <v>92</v>
      </c>
      <c r="I509" t="s">
        <v>92</v>
      </c>
      <c r="J509" t="s">
        <v>195</v>
      </c>
      <c r="K509" t="s">
        <v>195</v>
      </c>
      <c r="L509" t="s">
        <v>195</v>
      </c>
      <c r="M509" t="s">
        <v>144</v>
      </c>
      <c r="N509">
        <v>10856.9972002871</v>
      </c>
      <c r="O509" t="s">
        <v>194</v>
      </c>
    </row>
    <row r="510" spans="3:15" ht="14.1" customHeight="1">
      <c r="C510" t="s">
        <v>9</v>
      </c>
      <c r="D510" t="s">
        <v>30</v>
      </c>
      <c r="E510" t="s">
        <v>84</v>
      </c>
      <c r="F510" t="s">
        <v>143</v>
      </c>
      <c r="G510">
        <v>5565.2535486578799</v>
      </c>
      <c r="H510" t="s">
        <v>87</v>
      </c>
      <c r="I510" t="s">
        <v>87</v>
      </c>
      <c r="J510">
        <v>68.007185690476305</v>
      </c>
      <c r="K510">
        <v>170.14174783419199</v>
      </c>
      <c r="L510">
        <v>238.148933524668</v>
      </c>
      <c r="M510" t="s">
        <v>144</v>
      </c>
      <c r="N510">
        <v>16085955.93</v>
      </c>
      <c r="O510" t="s">
        <v>194</v>
      </c>
    </row>
    <row r="511" spans="3:15" ht="14.1" customHeight="1">
      <c r="C511" t="s">
        <v>7</v>
      </c>
      <c r="D511" t="s">
        <v>26</v>
      </c>
      <c r="E511" t="s">
        <v>90</v>
      </c>
      <c r="F511" t="s">
        <v>143</v>
      </c>
      <c r="G511" t="s">
        <v>195</v>
      </c>
      <c r="H511" t="s">
        <v>85</v>
      </c>
      <c r="I511" t="s">
        <v>85</v>
      </c>
      <c r="J511">
        <v>2.14012242605</v>
      </c>
      <c r="K511">
        <v>11.492562615900001</v>
      </c>
      <c r="L511">
        <v>13.632685041949999</v>
      </c>
      <c r="M511" t="s">
        <v>144</v>
      </c>
      <c r="N511">
        <v>27216.51</v>
      </c>
      <c r="O511" t="s">
        <v>194</v>
      </c>
    </row>
    <row r="512" spans="3:15" ht="14.1" customHeight="1">
      <c r="C512" t="s">
        <v>89</v>
      </c>
      <c r="D512" t="s">
        <v>29</v>
      </c>
      <c r="E512" t="s">
        <v>97</v>
      </c>
      <c r="F512" t="s">
        <v>143</v>
      </c>
      <c r="G512" t="s">
        <v>195</v>
      </c>
      <c r="H512" t="s">
        <v>85</v>
      </c>
      <c r="I512" t="s">
        <v>85</v>
      </c>
      <c r="J512">
        <v>55.588452272150001</v>
      </c>
      <c r="K512">
        <v>298.51272089970001</v>
      </c>
      <c r="L512">
        <v>354.10117317185001</v>
      </c>
      <c r="M512" t="s">
        <v>144</v>
      </c>
      <c r="N512">
        <v>5646433.7499999898</v>
      </c>
      <c r="O512" t="s">
        <v>194</v>
      </c>
    </row>
    <row r="513" spans="3:15" ht="14.1" customHeight="1">
      <c r="C513" t="s">
        <v>89</v>
      </c>
      <c r="D513" t="s">
        <v>29</v>
      </c>
      <c r="E513" t="s">
        <v>95</v>
      </c>
      <c r="F513" t="s">
        <v>145</v>
      </c>
      <c r="G513" t="s">
        <v>195</v>
      </c>
      <c r="H513" t="s">
        <v>85</v>
      </c>
      <c r="I513" t="s">
        <v>85</v>
      </c>
      <c r="J513">
        <v>2.8032201053499999</v>
      </c>
      <c r="K513">
        <v>15.053429745300001</v>
      </c>
      <c r="L513">
        <v>17.856649850650001</v>
      </c>
      <c r="M513" t="s">
        <v>144</v>
      </c>
      <c r="N513">
        <v>575205.85</v>
      </c>
      <c r="O513" t="s">
        <v>194</v>
      </c>
    </row>
    <row r="514" spans="3:15" ht="14.1" customHeight="1">
      <c r="C514" t="s">
        <v>89</v>
      </c>
      <c r="D514" t="s">
        <v>28</v>
      </c>
      <c r="E514" t="s">
        <v>91</v>
      </c>
      <c r="F514" t="s">
        <v>143</v>
      </c>
      <c r="G514">
        <v>186683.68828083199</v>
      </c>
      <c r="H514" t="s">
        <v>87</v>
      </c>
      <c r="I514" t="s">
        <v>87</v>
      </c>
      <c r="J514">
        <v>2664.65830520905</v>
      </c>
      <c r="K514">
        <v>6666.4958537264602</v>
      </c>
      <c r="L514">
        <v>9331.1541589355202</v>
      </c>
      <c r="M514" t="s">
        <v>144</v>
      </c>
      <c r="N514">
        <v>36052425.941483997</v>
      </c>
      <c r="O514" t="s">
        <v>194</v>
      </c>
    </row>
    <row r="515" spans="3:15" ht="14.1" customHeight="1">
      <c r="C515" t="s">
        <v>6</v>
      </c>
      <c r="D515" t="s">
        <v>29</v>
      </c>
      <c r="E515" t="s">
        <v>93</v>
      </c>
      <c r="F515" t="s">
        <v>143</v>
      </c>
      <c r="G515" t="s">
        <v>195</v>
      </c>
      <c r="H515" t="s">
        <v>85</v>
      </c>
      <c r="I515" t="s">
        <v>85</v>
      </c>
      <c r="J515">
        <v>1.9393671618999999</v>
      </c>
      <c r="K515">
        <v>10.414496980199999</v>
      </c>
      <c r="L515">
        <v>12.353864142100001</v>
      </c>
      <c r="M515" t="s">
        <v>144</v>
      </c>
      <c r="N515">
        <v>909677.99</v>
      </c>
      <c r="O515" t="s">
        <v>194</v>
      </c>
    </row>
    <row r="516" spans="3:15" ht="14.1" customHeight="1">
      <c r="C516" t="s">
        <v>6</v>
      </c>
      <c r="D516" t="s">
        <v>30</v>
      </c>
      <c r="E516" t="s">
        <v>90</v>
      </c>
      <c r="F516" t="s">
        <v>143</v>
      </c>
      <c r="G516" t="s">
        <v>195</v>
      </c>
      <c r="H516" t="s">
        <v>85</v>
      </c>
      <c r="I516" t="s">
        <v>85</v>
      </c>
      <c r="J516">
        <v>16.05577331225</v>
      </c>
      <c r="K516">
        <v>86.220291835500007</v>
      </c>
      <c r="L516">
        <v>102.27606514775</v>
      </c>
      <c r="M516" t="s">
        <v>144</v>
      </c>
      <c r="N516">
        <v>800873.075078369</v>
      </c>
      <c r="O516" t="s">
        <v>194</v>
      </c>
    </row>
    <row r="517" spans="3:15" ht="14.1" customHeight="1">
      <c r="C517" t="s">
        <v>89</v>
      </c>
      <c r="D517" t="s">
        <v>28</v>
      </c>
      <c r="E517" t="s">
        <v>97</v>
      </c>
      <c r="F517" t="s">
        <v>145</v>
      </c>
      <c r="G517">
        <v>594.00436465256803</v>
      </c>
      <c r="H517" t="s">
        <v>96</v>
      </c>
      <c r="I517" t="s">
        <v>96</v>
      </c>
      <c r="J517">
        <v>7.9271748461556202</v>
      </c>
      <c r="K517">
        <v>22.3075929202443</v>
      </c>
      <c r="L517">
        <v>30.234767766400001</v>
      </c>
      <c r="M517" t="s">
        <v>144</v>
      </c>
      <c r="N517">
        <v>1188240.04</v>
      </c>
      <c r="O517" t="s">
        <v>194</v>
      </c>
    </row>
    <row r="518" spans="3:15" ht="14.1" customHeight="1">
      <c r="C518" t="s">
        <v>89</v>
      </c>
      <c r="D518" t="s">
        <v>193</v>
      </c>
      <c r="E518" t="s">
        <v>90</v>
      </c>
      <c r="F518" t="s">
        <v>143</v>
      </c>
      <c r="G518" t="s">
        <v>195</v>
      </c>
      <c r="H518" t="s">
        <v>85</v>
      </c>
      <c r="I518" t="s">
        <v>85</v>
      </c>
      <c r="J518">
        <v>1.22328433745</v>
      </c>
      <c r="K518">
        <v>6.5690970170999998</v>
      </c>
      <c r="L518">
        <v>7.7923813545499998</v>
      </c>
      <c r="M518" t="s">
        <v>144</v>
      </c>
      <c r="N518">
        <v>4484862.1695827702</v>
      </c>
      <c r="O518" t="s">
        <v>194</v>
      </c>
    </row>
    <row r="519" spans="3:15" ht="14.1" customHeight="1">
      <c r="C519" t="s">
        <v>7</v>
      </c>
      <c r="D519" t="s">
        <v>70</v>
      </c>
      <c r="E519" t="s">
        <v>84</v>
      </c>
      <c r="F519" t="s">
        <v>143</v>
      </c>
      <c r="G519" t="s">
        <v>195</v>
      </c>
      <c r="H519" t="s">
        <v>92</v>
      </c>
      <c r="I519" t="s">
        <v>92</v>
      </c>
      <c r="J519" t="s">
        <v>195</v>
      </c>
      <c r="K519" t="s">
        <v>195</v>
      </c>
      <c r="L519" t="s">
        <v>195</v>
      </c>
      <c r="M519" t="s">
        <v>144</v>
      </c>
      <c r="N519">
        <v>208220.15339512701</v>
      </c>
      <c r="O519" t="s">
        <v>194</v>
      </c>
    </row>
    <row r="520" spans="3:15" ht="14.1" customHeight="1">
      <c r="C520" t="s">
        <v>9</v>
      </c>
      <c r="D520" t="s">
        <v>25</v>
      </c>
      <c r="E520" t="s">
        <v>95</v>
      </c>
      <c r="F520" t="s">
        <v>145</v>
      </c>
      <c r="G520">
        <v>8155.48192789732</v>
      </c>
      <c r="H520" t="s">
        <v>96</v>
      </c>
      <c r="I520" t="s">
        <v>96</v>
      </c>
      <c r="J520">
        <v>7.02562287243956</v>
      </c>
      <c r="K520">
        <v>12.5474378123604</v>
      </c>
      <c r="L520">
        <v>19.573060684800001</v>
      </c>
      <c r="M520" t="s">
        <v>144</v>
      </c>
      <c r="N520">
        <v>36981844.468213201</v>
      </c>
      <c r="O520" t="s">
        <v>194</v>
      </c>
    </row>
    <row r="521" spans="3:15" ht="14.1" customHeight="1">
      <c r="C521" t="s">
        <v>89</v>
      </c>
      <c r="D521" t="s">
        <v>30</v>
      </c>
      <c r="E521" t="s">
        <v>93</v>
      </c>
      <c r="F521" t="s">
        <v>143</v>
      </c>
      <c r="G521">
        <v>27.973710034735898</v>
      </c>
      <c r="H521" t="s">
        <v>87</v>
      </c>
      <c r="I521" t="s">
        <v>87</v>
      </c>
      <c r="J521">
        <v>0.34183556770126899</v>
      </c>
      <c r="K521">
        <v>0.85521111291526697</v>
      </c>
      <c r="L521">
        <v>1.1970466806165301</v>
      </c>
      <c r="M521" t="s">
        <v>144</v>
      </c>
      <c r="N521">
        <v>44265.848225222202</v>
      </c>
      <c r="O521" t="s">
        <v>194</v>
      </c>
    </row>
    <row r="522" spans="3:15" ht="14.1" customHeight="1">
      <c r="C522" t="s">
        <v>9</v>
      </c>
      <c r="D522" t="s">
        <v>25</v>
      </c>
      <c r="E522" t="s">
        <v>84</v>
      </c>
      <c r="F522" t="s">
        <v>143</v>
      </c>
      <c r="G522" t="s">
        <v>195</v>
      </c>
      <c r="H522" t="s">
        <v>85</v>
      </c>
      <c r="I522" t="s">
        <v>85</v>
      </c>
      <c r="J522">
        <v>0.38048155259999999</v>
      </c>
      <c r="K522">
        <v>0.78635418960000003</v>
      </c>
      <c r="L522">
        <v>1.1668357422</v>
      </c>
      <c r="M522" t="s">
        <v>144</v>
      </c>
      <c r="N522">
        <v>2293163.0499999998</v>
      </c>
      <c r="O522" t="s">
        <v>194</v>
      </c>
    </row>
    <row r="523" spans="3:15" ht="14.1" customHeight="1">
      <c r="C523" t="s">
        <v>89</v>
      </c>
      <c r="D523" t="s">
        <v>25</v>
      </c>
      <c r="E523" t="s">
        <v>195</v>
      </c>
      <c r="F523" t="s">
        <v>147</v>
      </c>
      <c r="G523" t="s">
        <v>195</v>
      </c>
      <c r="H523" t="s">
        <v>85</v>
      </c>
      <c r="I523" t="s">
        <v>85</v>
      </c>
      <c r="J523">
        <v>1.7086680035999999</v>
      </c>
      <c r="K523">
        <v>3.5313623856</v>
      </c>
      <c r="L523">
        <v>5.2400303892000002</v>
      </c>
      <c r="M523" t="s">
        <v>144</v>
      </c>
      <c r="N523">
        <v>1589439.77</v>
      </c>
      <c r="O523" t="s">
        <v>194</v>
      </c>
    </row>
    <row r="524" spans="3:15" ht="14.1" customHeight="1">
      <c r="C524" t="s">
        <v>89</v>
      </c>
      <c r="D524" t="s">
        <v>34</v>
      </c>
      <c r="E524" t="s">
        <v>84</v>
      </c>
      <c r="F524" t="s">
        <v>143</v>
      </c>
      <c r="G524" t="s">
        <v>195</v>
      </c>
      <c r="H524" t="s">
        <v>85</v>
      </c>
      <c r="I524" t="s">
        <v>85</v>
      </c>
      <c r="J524">
        <v>4.1591440537500004</v>
      </c>
      <c r="K524">
        <v>22.3348079925</v>
      </c>
      <c r="L524">
        <v>26.493952046250001</v>
      </c>
      <c r="M524" t="s">
        <v>144</v>
      </c>
      <c r="N524">
        <v>446874.69142857101</v>
      </c>
      <c r="O524" t="s">
        <v>194</v>
      </c>
    </row>
    <row r="525" spans="3:15" ht="14.1" customHeight="1">
      <c r="C525" t="s">
        <v>7</v>
      </c>
      <c r="D525" t="s">
        <v>30</v>
      </c>
      <c r="E525" t="s">
        <v>97</v>
      </c>
      <c r="F525" t="s">
        <v>143</v>
      </c>
      <c r="G525" t="s">
        <v>195</v>
      </c>
      <c r="H525" t="s">
        <v>85</v>
      </c>
      <c r="I525" t="s">
        <v>85</v>
      </c>
      <c r="J525">
        <v>4.2184310314999998</v>
      </c>
      <c r="K525">
        <v>22.653181976999999</v>
      </c>
      <c r="L525">
        <v>26.871613008499999</v>
      </c>
      <c r="M525" t="s">
        <v>144</v>
      </c>
      <c r="N525">
        <v>99706.9657104465</v>
      </c>
      <c r="O525" t="s">
        <v>194</v>
      </c>
    </row>
    <row r="526" spans="3:15" ht="14.1" customHeight="1">
      <c r="C526" t="s">
        <v>7</v>
      </c>
      <c r="D526" t="s">
        <v>29</v>
      </c>
      <c r="E526" t="s">
        <v>86</v>
      </c>
      <c r="F526" t="s">
        <v>145</v>
      </c>
      <c r="G526" t="s">
        <v>195</v>
      </c>
      <c r="H526" t="s">
        <v>85</v>
      </c>
      <c r="I526" t="s">
        <v>85</v>
      </c>
      <c r="J526">
        <v>1.3567705935000001</v>
      </c>
      <c r="K526">
        <v>7.2859247729999996</v>
      </c>
      <c r="L526">
        <v>8.6426953664999999</v>
      </c>
      <c r="M526" t="s">
        <v>144</v>
      </c>
      <c r="N526">
        <v>74178.399999999994</v>
      </c>
      <c r="O526" t="s">
        <v>194</v>
      </c>
    </row>
    <row r="527" spans="3:15" ht="14.1" customHeight="1">
      <c r="C527" t="s">
        <v>6</v>
      </c>
      <c r="D527" t="s">
        <v>25</v>
      </c>
      <c r="E527" t="s">
        <v>95</v>
      </c>
      <c r="F527" t="s">
        <v>145</v>
      </c>
      <c r="G527">
        <v>918.49322296487298</v>
      </c>
      <c r="H527" t="s">
        <v>96</v>
      </c>
      <c r="I527" t="s">
        <v>96</v>
      </c>
      <c r="J527">
        <v>0.79124816861146396</v>
      </c>
      <c r="K527">
        <v>1.4131326673885301</v>
      </c>
      <c r="L527">
        <v>2.2043808359999999</v>
      </c>
      <c r="M527" t="s">
        <v>144</v>
      </c>
      <c r="N527">
        <v>6000956.8565923898</v>
      </c>
      <c r="O527" t="s">
        <v>194</v>
      </c>
    </row>
    <row r="528" spans="3:15" ht="14.1" customHeight="1">
      <c r="C528" t="s">
        <v>89</v>
      </c>
      <c r="D528" t="s">
        <v>29</v>
      </c>
      <c r="E528" t="s">
        <v>84</v>
      </c>
      <c r="F528" t="s">
        <v>145</v>
      </c>
      <c r="G528">
        <v>898.70313356358895</v>
      </c>
      <c r="H528" t="s">
        <v>96</v>
      </c>
      <c r="I528" t="s">
        <v>96</v>
      </c>
      <c r="J528">
        <v>8.8360697543437201</v>
      </c>
      <c r="K528">
        <v>24.8652831456562</v>
      </c>
      <c r="L528">
        <v>33.701352899999897</v>
      </c>
      <c r="M528" t="s">
        <v>144</v>
      </c>
      <c r="N528">
        <v>363870.91</v>
      </c>
      <c r="O528" t="s">
        <v>194</v>
      </c>
    </row>
    <row r="529" spans="3:15" ht="14.1" customHeight="1">
      <c r="C529" t="s">
        <v>89</v>
      </c>
      <c r="D529" t="s">
        <v>25</v>
      </c>
      <c r="E529" t="s">
        <v>94</v>
      </c>
      <c r="F529" t="s">
        <v>145</v>
      </c>
      <c r="G529" t="s">
        <v>195</v>
      </c>
      <c r="H529" t="s">
        <v>85</v>
      </c>
      <c r="I529" t="s">
        <v>85</v>
      </c>
      <c r="J529">
        <v>0.44419550400000002</v>
      </c>
      <c r="K529">
        <v>0.91803398400000003</v>
      </c>
      <c r="L529">
        <v>1.3622294880000001</v>
      </c>
      <c r="M529" t="s">
        <v>144</v>
      </c>
      <c r="N529">
        <v>214836.81</v>
      </c>
      <c r="O529" t="s">
        <v>194</v>
      </c>
    </row>
    <row r="530" spans="3:15" ht="14.1" customHeight="1">
      <c r="C530" t="s">
        <v>89</v>
      </c>
      <c r="D530" t="s">
        <v>28</v>
      </c>
      <c r="E530" t="s">
        <v>93</v>
      </c>
      <c r="F530" t="s">
        <v>143</v>
      </c>
      <c r="G530">
        <v>242.473717014556</v>
      </c>
      <c r="H530" t="s">
        <v>87</v>
      </c>
      <c r="I530" t="s">
        <v>87</v>
      </c>
      <c r="J530">
        <v>3.46098362280165</v>
      </c>
      <c r="K530">
        <v>8.6587585830867795</v>
      </c>
      <c r="L530">
        <v>12.1197422058884</v>
      </c>
      <c r="M530" t="s">
        <v>144</v>
      </c>
      <c r="N530">
        <v>460206.19</v>
      </c>
      <c r="O530" t="s">
        <v>194</v>
      </c>
    </row>
    <row r="531" spans="3:15" ht="14.1" customHeight="1">
      <c r="C531" t="s">
        <v>6</v>
      </c>
      <c r="D531" t="s">
        <v>28</v>
      </c>
      <c r="E531" t="s">
        <v>84</v>
      </c>
      <c r="F531" t="s">
        <v>143</v>
      </c>
      <c r="G531" t="s">
        <v>195</v>
      </c>
      <c r="H531" t="s">
        <v>85</v>
      </c>
      <c r="I531" t="s">
        <v>85</v>
      </c>
      <c r="J531">
        <v>46.104089469549997</v>
      </c>
      <c r="K531">
        <v>247.5812264889</v>
      </c>
      <c r="L531">
        <v>293.68531595845002</v>
      </c>
      <c r="M531" t="s">
        <v>144</v>
      </c>
      <c r="N531">
        <v>2612498.5409425902</v>
      </c>
      <c r="O531" t="s">
        <v>194</v>
      </c>
    </row>
    <row r="532" spans="3:15" ht="14.1" customHeight="1">
      <c r="C532" t="s">
        <v>6</v>
      </c>
      <c r="D532" t="s">
        <v>28</v>
      </c>
      <c r="E532" t="s">
        <v>84</v>
      </c>
      <c r="F532" t="s">
        <v>145</v>
      </c>
      <c r="G532" t="s">
        <v>195</v>
      </c>
      <c r="H532" t="s">
        <v>85</v>
      </c>
      <c r="I532" t="s">
        <v>85</v>
      </c>
      <c r="J532">
        <v>0.38206387590000002</v>
      </c>
      <c r="K532">
        <v>2.0517017921999998</v>
      </c>
      <c r="L532">
        <v>2.4337656680999999</v>
      </c>
      <c r="M532" t="s">
        <v>144</v>
      </c>
      <c r="N532">
        <v>18680.45</v>
      </c>
      <c r="O532" t="s">
        <v>194</v>
      </c>
    </row>
    <row r="533" spans="3:15" ht="14.1" customHeight="1">
      <c r="C533" t="s">
        <v>89</v>
      </c>
      <c r="D533" t="s">
        <v>71</v>
      </c>
      <c r="E533" t="s">
        <v>95</v>
      </c>
      <c r="F533" t="s">
        <v>143</v>
      </c>
      <c r="G533" t="s">
        <v>195</v>
      </c>
      <c r="H533" t="s">
        <v>92</v>
      </c>
      <c r="I533" t="s">
        <v>92</v>
      </c>
      <c r="J533" t="s">
        <v>195</v>
      </c>
      <c r="K533" t="s">
        <v>195</v>
      </c>
      <c r="L533" t="s">
        <v>195</v>
      </c>
      <c r="M533" t="s">
        <v>144</v>
      </c>
      <c r="N533">
        <v>2035.8266714438701</v>
      </c>
      <c r="O533" t="s">
        <v>194</v>
      </c>
    </row>
    <row r="534" spans="3:15" ht="14.1" customHeight="1">
      <c r="C534" t="s">
        <v>7</v>
      </c>
      <c r="D534" t="s">
        <v>28</v>
      </c>
      <c r="E534" t="s">
        <v>90</v>
      </c>
      <c r="F534" t="s">
        <v>143</v>
      </c>
      <c r="G534" t="s">
        <v>195</v>
      </c>
      <c r="H534" t="s">
        <v>85</v>
      </c>
      <c r="I534" t="s">
        <v>85</v>
      </c>
      <c r="J534">
        <v>58.466596104700002</v>
      </c>
      <c r="K534">
        <v>313.9684947426</v>
      </c>
      <c r="L534">
        <v>372.43509084729999</v>
      </c>
      <c r="M534" t="s">
        <v>144</v>
      </c>
      <c r="N534">
        <v>1613448.6638398101</v>
      </c>
      <c r="O534" t="s">
        <v>194</v>
      </c>
    </row>
    <row r="535" spans="3:15" ht="14.1" customHeight="1">
      <c r="C535" t="s">
        <v>6</v>
      </c>
      <c r="D535" t="s">
        <v>25</v>
      </c>
      <c r="E535" t="s">
        <v>84</v>
      </c>
      <c r="F535" t="s">
        <v>143</v>
      </c>
      <c r="G535" t="s">
        <v>195</v>
      </c>
      <c r="H535" t="s">
        <v>85</v>
      </c>
      <c r="I535" t="s">
        <v>85</v>
      </c>
      <c r="J535">
        <v>9.0661794174000008</v>
      </c>
      <c r="K535">
        <v>18.737381930400002</v>
      </c>
      <c r="L535">
        <v>27.803561347799999</v>
      </c>
      <c r="M535" t="s">
        <v>144</v>
      </c>
      <c r="N535">
        <v>3495528.0934127499</v>
      </c>
      <c r="O535" t="s">
        <v>194</v>
      </c>
    </row>
    <row r="536" spans="3:15" ht="14.1" customHeight="1">
      <c r="C536" t="s">
        <v>9</v>
      </c>
      <c r="D536" t="s">
        <v>28</v>
      </c>
      <c r="E536" t="s">
        <v>84</v>
      </c>
      <c r="F536" t="s">
        <v>145</v>
      </c>
      <c r="G536">
        <v>1135.20362093116</v>
      </c>
      <c r="H536" t="s">
        <v>96</v>
      </c>
      <c r="I536" t="s">
        <v>96</v>
      </c>
      <c r="J536">
        <v>10.595828970587201</v>
      </c>
      <c r="K536">
        <v>29.8173616598127</v>
      </c>
      <c r="L536">
        <v>40.413190630399903</v>
      </c>
      <c r="M536" t="s">
        <v>144</v>
      </c>
      <c r="N536">
        <v>1355196.61</v>
      </c>
      <c r="O536" t="s">
        <v>194</v>
      </c>
    </row>
    <row r="537" spans="3:15" ht="14.1" customHeight="1">
      <c r="C537" t="s">
        <v>9</v>
      </c>
      <c r="D537" t="s">
        <v>25</v>
      </c>
      <c r="E537" t="s">
        <v>86</v>
      </c>
      <c r="F537" t="s">
        <v>143</v>
      </c>
      <c r="G537">
        <v>69929.685143785406</v>
      </c>
      <c r="H537" t="s">
        <v>87</v>
      </c>
      <c r="I537" t="s">
        <v>87</v>
      </c>
      <c r="J537">
        <v>342.65444512530001</v>
      </c>
      <c r="K537">
        <v>706.28773382969996</v>
      </c>
      <c r="L537">
        <v>1048.9421789549999</v>
      </c>
      <c r="M537" t="s">
        <v>144</v>
      </c>
      <c r="N537">
        <v>148532292.416682</v>
      </c>
      <c r="O537" t="s">
        <v>194</v>
      </c>
    </row>
    <row r="538" spans="3:15" ht="14.1" customHeight="1">
      <c r="C538" t="s">
        <v>7</v>
      </c>
      <c r="D538" t="s">
        <v>26</v>
      </c>
      <c r="E538" t="s">
        <v>86</v>
      </c>
      <c r="F538" t="s">
        <v>143</v>
      </c>
      <c r="G538" t="s">
        <v>195</v>
      </c>
      <c r="H538" t="s">
        <v>85</v>
      </c>
      <c r="I538" t="s">
        <v>85</v>
      </c>
      <c r="J538">
        <v>10.779808360300001</v>
      </c>
      <c r="K538">
        <v>57.888100727400001</v>
      </c>
      <c r="L538">
        <v>68.667909087699996</v>
      </c>
      <c r="M538" t="s">
        <v>144</v>
      </c>
      <c r="N538">
        <v>372902.89904674399</v>
      </c>
      <c r="O538" t="s">
        <v>194</v>
      </c>
    </row>
    <row r="539" spans="3:15" ht="14.1" customHeight="1">
      <c r="C539" t="s">
        <v>89</v>
      </c>
      <c r="D539" t="s">
        <v>25</v>
      </c>
      <c r="E539" t="s">
        <v>86</v>
      </c>
      <c r="F539" t="s">
        <v>143</v>
      </c>
      <c r="G539">
        <v>80486.6344501274</v>
      </c>
      <c r="H539" t="s">
        <v>87</v>
      </c>
      <c r="I539" t="s">
        <v>87</v>
      </c>
      <c r="J539">
        <v>394.3773879437</v>
      </c>
      <c r="K539">
        <v>812.90033025130003</v>
      </c>
      <c r="L539">
        <v>1207.277718195</v>
      </c>
      <c r="M539" t="s">
        <v>144</v>
      </c>
      <c r="N539">
        <v>37463363.000020698</v>
      </c>
      <c r="O539" t="s">
        <v>194</v>
      </c>
    </row>
    <row r="540" spans="3:15" ht="14.1" customHeight="1">
      <c r="C540" t="s">
        <v>7</v>
      </c>
      <c r="D540" t="s">
        <v>26</v>
      </c>
      <c r="E540" t="s">
        <v>91</v>
      </c>
      <c r="F540" t="s">
        <v>143</v>
      </c>
      <c r="G540">
        <v>1339.05384450628</v>
      </c>
      <c r="H540" t="s">
        <v>87</v>
      </c>
      <c r="I540" t="s">
        <v>87</v>
      </c>
      <c r="J540">
        <v>14.524998813657</v>
      </c>
      <c r="K540">
        <v>77.999981414706994</v>
      </c>
      <c r="L540">
        <v>92.524980228364001</v>
      </c>
      <c r="M540" t="s">
        <v>144</v>
      </c>
      <c r="N540">
        <v>8116.37</v>
      </c>
      <c r="O540" t="s">
        <v>194</v>
      </c>
    </row>
    <row r="541" spans="3:15" ht="14.1" customHeight="1">
      <c r="C541" t="s">
        <v>9</v>
      </c>
      <c r="D541" t="s">
        <v>26</v>
      </c>
      <c r="E541" t="s">
        <v>88</v>
      </c>
      <c r="F541" t="s">
        <v>143</v>
      </c>
      <c r="G541" t="s">
        <v>195</v>
      </c>
      <c r="H541" t="s">
        <v>85</v>
      </c>
      <c r="I541" t="s">
        <v>85</v>
      </c>
      <c r="J541">
        <v>3.9014279038000002</v>
      </c>
      <c r="K541">
        <v>20.950859600400001</v>
      </c>
      <c r="L541">
        <v>24.8522875042</v>
      </c>
      <c r="M541" t="s">
        <v>144</v>
      </c>
      <c r="N541">
        <v>18621393.083414901</v>
      </c>
      <c r="O541" t="s">
        <v>194</v>
      </c>
    </row>
    <row r="542" spans="3:15" ht="14.1" customHeight="1">
      <c r="C542" t="s">
        <v>89</v>
      </c>
      <c r="D542" t="s">
        <v>30</v>
      </c>
      <c r="E542" t="s">
        <v>86</v>
      </c>
      <c r="F542" t="s">
        <v>143</v>
      </c>
      <c r="G542">
        <v>7886.6551559183999</v>
      </c>
      <c r="H542" t="s">
        <v>87</v>
      </c>
      <c r="I542" t="s">
        <v>87</v>
      </c>
      <c r="J542">
        <v>96.374608378937396</v>
      </c>
      <c r="K542">
        <v>241.11193765697101</v>
      </c>
      <c r="L542">
        <v>337.48654603590899</v>
      </c>
      <c r="M542" t="s">
        <v>144</v>
      </c>
      <c r="N542">
        <v>16226657.910901399</v>
      </c>
      <c r="O542" t="s">
        <v>194</v>
      </c>
    </row>
    <row r="543" spans="3:15" ht="14.1" customHeight="1">
      <c r="C543" t="s">
        <v>89</v>
      </c>
      <c r="D543" t="s">
        <v>28</v>
      </c>
      <c r="E543" t="s">
        <v>94</v>
      </c>
      <c r="F543" t="s">
        <v>143</v>
      </c>
      <c r="G543" t="s">
        <v>195</v>
      </c>
      <c r="H543" t="s">
        <v>85</v>
      </c>
      <c r="I543" t="s">
        <v>85</v>
      </c>
      <c r="J543">
        <v>6.6696475261500003</v>
      </c>
      <c r="K543">
        <v>35.8163350317</v>
      </c>
      <c r="L543">
        <v>42.485982557850001</v>
      </c>
      <c r="M543" t="s">
        <v>144</v>
      </c>
      <c r="N543">
        <v>378429.22</v>
      </c>
      <c r="O543" t="s">
        <v>194</v>
      </c>
    </row>
    <row r="544" spans="3:15" ht="14.1" customHeight="1">
      <c r="C544" t="s">
        <v>89</v>
      </c>
      <c r="D544" t="s">
        <v>31</v>
      </c>
      <c r="E544" t="s">
        <v>93</v>
      </c>
      <c r="F544" t="s">
        <v>143</v>
      </c>
      <c r="G544">
        <v>448.21711695594098</v>
      </c>
      <c r="H544" t="s">
        <v>87</v>
      </c>
      <c r="I544" t="s">
        <v>87</v>
      </c>
      <c r="J544">
        <v>4.8620993171381999</v>
      </c>
      <c r="K544">
        <v>26.109720299368199</v>
      </c>
      <c r="L544">
        <v>30.971819616506401</v>
      </c>
      <c r="M544" t="s">
        <v>144</v>
      </c>
      <c r="N544">
        <v>139939.4</v>
      </c>
      <c r="O544" t="s">
        <v>194</v>
      </c>
    </row>
    <row r="545" spans="3:15" ht="14.1" customHeight="1">
      <c r="C545" t="s">
        <v>7</v>
      </c>
      <c r="D545" t="s">
        <v>70</v>
      </c>
      <c r="E545" t="s">
        <v>88</v>
      </c>
      <c r="F545" t="s">
        <v>145</v>
      </c>
      <c r="G545" t="s">
        <v>195</v>
      </c>
      <c r="H545" t="s">
        <v>92</v>
      </c>
      <c r="I545" t="s">
        <v>92</v>
      </c>
      <c r="J545" t="s">
        <v>195</v>
      </c>
      <c r="K545" t="s">
        <v>195</v>
      </c>
      <c r="L545" t="s">
        <v>195</v>
      </c>
      <c r="M545" t="s">
        <v>144</v>
      </c>
      <c r="N545">
        <v>2184.4619138757598</v>
      </c>
      <c r="O545" t="s">
        <v>194</v>
      </c>
    </row>
    <row r="546" spans="3:15" ht="14.1" customHeight="1">
      <c r="C546" t="s">
        <v>7</v>
      </c>
      <c r="D546" t="s">
        <v>31</v>
      </c>
      <c r="E546" t="s">
        <v>91</v>
      </c>
      <c r="F546" t="s">
        <v>143</v>
      </c>
      <c r="G546">
        <v>156.24176565995501</v>
      </c>
      <c r="H546" t="s">
        <v>87</v>
      </c>
      <c r="I546" t="s">
        <v>87</v>
      </c>
      <c r="J546">
        <v>1.6948552787460001</v>
      </c>
      <c r="K546">
        <v>9.1014589356460007</v>
      </c>
      <c r="L546">
        <v>10.796314214392</v>
      </c>
      <c r="M546" t="s">
        <v>144</v>
      </c>
      <c r="N546">
        <v>30786.554809843401</v>
      </c>
      <c r="O546" t="s">
        <v>194</v>
      </c>
    </row>
    <row r="547" spans="3:15" ht="14.1" customHeight="1">
      <c r="C547" t="s">
        <v>7</v>
      </c>
      <c r="D547" t="s">
        <v>28</v>
      </c>
      <c r="E547" t="s">
        <v>84</v>
      </c>
      <c r="F547" t="s">
        <v>143</v>
      </c>
      <c r="G547">
        <v>156387.01049161001</v>
      </c>
      <c r="H547" t="s">
        <v>87</v>
      </c>
      <c r="I547" t="s">
        <v>87</v>
      </c>
      <c r="J547">
        <v>2232.2152418831301</v>
      </c>
      <c r="K547">
        <v>5584.6010820781203</v>
      </c>
      <c r="L547">
        <v>7816.8163239612604</v>
      </c>
      <c r="M547" t="s">
        <v>144</v>
      </c>
      <c r="N547">
        <v>2078526.4597207799</v>
      </c>
      <c r="O547" t="s">
        <v>194</v>
      </c>
    </row>
    <row r="548" spans="3:15" ht="14.1" customHeight="1">
      <c r="C548" t="s">
        <v>7</v>
      </c>
      <c r="D548" t="s">
        <v>25</v>
      </c>
      <c r="E548" t="s">
        <v>86</v>
      </c>
      <c r="F548" t="s">
        <v>145</v>
      </c>
      <c r="G548" t="s">
        <v>195</v>
      </c>
      <c r="H548" t="s">
        <v>85</v>
      </c>
      <c r="I548" t="s">
        <v>85</v>
      </c>
      <c r="J548">
        <v>22.5631858446</v>
      </c>
      <c r="K548">
        <v>46.632105021599997</v>
      </c>
      <c r="L548">
        <v>69.195290866199997</v>
      </c>
      <c r="M548" t="s">
        <v>144</v>
      </c>
      <c r="N548">
        <v>5236200.5454780003</v>
      </c>
      <c r="O548" t="s">
        <v>194</v>
      </c>
    </row>
    <row r="549" spans="3:15" ht="14.1" customHeight="1"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3:15" ht="14.1" customHeight="1"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3:15" ht="14.1" customHeight="1">
      <c r="C551"/>
      <c r="D551"/>
      <c r="E551"/>
      <c r="F551"/>
      <c r="G551"/>
      <c r="H551"/>
      <c r="I551"/>
      <c r="J551"/>
      <c r="K551"/>
      <c r="L551"/>
      <c r="M551"/>
      <c r="N551"/>
      <c r="O551"/>
    </row>
  </sheetData>
  <autoFilter ref="C9:O551" xr:uid="{9F4FB7D4-22A4-40E3-B7FC-0DAF14A490A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91">
        <f ca="1">TODAY()</f>
        <v>46042</v>
      </c>
    </row>
    <row r="19" spans="2:2"/>
    <row r="20" spans="2: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3.75" style="24" customWidth="1"/>
    <col min="4" max="4" width="144.375" style="24" customWidth="1"/>
    <col min="5" max="5" width="3.375" style="24" customWidth="1"/>
    <col min="6" max="6" width="3.125" style="24" customWidth="1"/>
    <col min="7" max="16384" width="9" style="24" hidden="1"/>
  </cols>
  <sheetData>
    <row r="1" spans="1:6" ht="14.1" customHeight="1">
      <c r="A1" s="23"/>
      <c r="B1" s="23"/>
      <c r="C1" s="23"/>
      <c r="D1" s="23"/>
      <c r="E1" s="23"/>
      <c r="F1" s="23"/>
    </row>
    <row r="2" spans="1:6" ht="14.1" customHeight="1">
      <c r="A2" s="23"/>
      <c r="B2" s="23"/>
      <c r="C2" s="23"/>
      <c r="D2" s="23"/>
      <c r="E2" s="23"/>
      <c r="F2" s="23"/>
    </row>
    <row r="3" spans="1:6" ht="14.1" customHeight="1">
      <c r="A3" s="23"/>
      <c r="B3" s="23"/>
      <c r="C3" s="23"/>
      <c r="D3" s="23"/>
      <c r="E3" s="23"/>
      <c r="F3" s="23"/>
    </row>
    <row r="4" spans="1:6" ht="5.0999999999999996" customHeight="1">
      <c r="A4" s="25"/>
      <c r="B4" s="25"/>
      <c r="C4" s="25"/>
      <c r="D4" s="25"/>
      <c r="E4" s="25"/>
      <c r="F4" s="25"/>
    </row>
    <row r="5" spans="1:6" ht="14.1" customHeight="1">
      <c r="A5" s="26"/>
      <c r="B5" s="26"/>
    </row>
    <row r="6" spans="1:6" ht="18" customHeight="1">
      <c r="A6" s="26"/>
      <c r="B6" s="28" t="s">
        <v>14</v>
      </c>
      <c r="C6" s="28"/>
      <c r="D6" s="29"/>
      <c r="E6" s="29"/>
    </row>
    <row r="7" spans="1:6" ht="14.1" customHeight="1">
      <c r="A7" s="26"/>
      <c r="B7" s="26"/>
    </row>
    <row r="8" spans="1:6" ht="14.1" customHeight="1">
      <c r="C8" s="2" t="s">
        <v>41</v>
      </c>
      <c r="D8" s="1"/>
    </row>
    <row r="9" spans="1:6" ht="5.0999999999999996" customHeight="1">
      <c r="C9" s="1"/>
      <c r="D9" s="1"/>
    </row>
    <row r="10" spans="1:6" ht="14.1" customHeight="1">
      <c r="C10" s="4" t="s">
        <v>13</v>
      </c>
      <c r="D10" s="3" t="s">
        <v>14</v>
      </c>
    </row>
    <row r="11" spans="1:6" ht="14.25">
      <c r="C11" s="9" t="s">
        <v>15</v>
      </c>
      <c r="D11" s="5" t="s">
        <v>16</v>
      </c>
    </row>
    <row r="12" spans="1:6" ht="25.5">
      <c r="C12" s="146" t="s">
        <v>17</v>
      </c>
      <c r="D12" s="6" t="s">
        <v>192</v>
      </c>
    </row>
    <row r="13" spans="1:6" ht="25.5">
      <c r="C13" s="147"/>
      <c r="D13" s="6" t="s">
        <v>18</v>
      </c>
    </row>
    <row r="14" spans="1:6" ht="25.5">
      <c r="C14" s="147"/>
      <c r="D14" s="6" t="s">
        <v>42</v>
      </c>
    </row>
    <row r="15" spans="1:6" ht="14.25">
      <c r="C15" s="148"/>
      <c r="D15" s="7" t="s">
        <v>198</v>
      </c>
    </row>
    <row r="16" spans="1:6" ht="25.5">
      <c r="C16" s="143" t="s">
        <v>19</v>
      </c>
      <c r="D16" s="8" t="s">
        <v>43</v>
      </c>
    </row>
    <row r="17" spans="3:4" ht="25.5">
      <c r="C17" s="144"/>
      <c r="D17" s="8" t="s">
        <v>50</v>
      </c>
    </row>
    <row r="18" spans="3:4" ht="14.25">
      <c r="C18" s="144"/>
      <c r="D18" s="8" t="s">
        <v>51</v>
      </c>
    </row>
    <row r="19" spans="3:4" ht="14.25">
      <c r="C19" s="144"/>
      <c r="D19" s="8" t="s">
        <v>44</v>
      </c>
    </row>
    <row r="20" spans="3:4" ht="14.25">
      <c r="C20" s="145"/>
      <c r="D20" s="8" t="s">
        <v>20</v>
      </c>
    </row>
    <row r="21" spans="3:4" ht="14.25">
      <c r="C21" s="10" t="s">
        <v>21</v>
      </c>
      <c r="D21" s="5" t="s">
        <v>45</v>
      </c>
    </row>
    <row r="22" spans="3:4" ht="38.25">
      <c r="C22" s="141" t="s">
        <v>22</v>
      </c>
      <c r="D22" s="6" t="s">
        <v>49</v>
      </c>
    </row>
    <row r="23" spans="3:4" ht="14.25">
      <c r="C23" s="142"/>
      <c r="D23" s="6" t="s">
        <v>23</v>
      </c>
    </row>
    <row r="24" spans="3:4" ht="14.25">
      <c r="C24" s="143" t="s">
        <v>24</v>
      </c>
      <c r="D24" s="6" t="s">
        <v>46</v>
      </c>
    </row>
    <row r="25" spans="3:4" ht="25.5">
      <c r="C25" s="144"/>
      <c r="D25" s="7" t="s">
        <v>199</v>
      </c>
    </row>
    <row r="26" spans="3:4" ht="14.25">
      <c r="C26" s="144"/>
      <c r="D26" s="6" t="s">
        <v>47</v>
      </c>
    </row>
    <row r="27" spans="3:4" ht="25.5">
      <c r="C27" s="145"/>
      <c r="D27" s="7" t="s">
        <v>48</v>
      </c>
    </row>
    <row r="28" spans="3:4" ht="14.1" customHeight="1"/>
    <row r="29" spans="3:4" ht="14.1" customHeight="1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/>
  </sheetViews>
  <sheetFormatPr defaultColWidth="0" defaultRowHeight="14.1" customHeight="1" zeroHeight="1"/>
  <cols>
    <col min="1" max="1" width="3.125" style="26" customWidth="1"/>
    <col min="2" max="2" width="3.375" style="26" customWidth="1"/>
    <col min="3" max="3" width="35.75" style="24" bestFit="1" customWidth="1"/>
    <col min="4" max="7" width="20.5" style="24" customWidth="1"/>
    <col min="8" max="8" width="22.375" style="24" customWidth="1"/>
    <col min="9" max="9" width="20.5" style="24" customWidth="1"/>
    <col min="10" max="10" width="3.375" style="24" customWidth="1"/>
    <col min="11" max="11" width="3.125" style="24" customWidth="1"/>
    <col min="12" max="16384" width="9.125" style="24" hidden="1"/>
  </cols>
  <sheetData>
    <row r="1" spans="1:11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/>
    <row r="6" spans="1:11" ht="18" customHeight="1">
      <c r="B6" s="28" t="s">
        <v>109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/>
    <row r="8" spans="1:11" ht="14.1" customHeight="1">
      <c r="C8" s="88" t="s">
        <v>167</v>
      </c>
      <c r="H8" s="131"/>
      <c r="I8"/>
    </row>
    <row r="9" spans="1:11" ht="5.0999999999999996" customHeight="1">
      <c r="D9" s="65" t="s">
        <v>0</v>
      </c>
      <c r="E9" s="64"/>
      <c r="F9" s="65"/>
      <c r="H9" s="131"/>
      <c r="I9"/>
    </row>
    <row r="10" spans="1:11" s="32" customFormat="1" ht="14.1" customHeight="1">
      <c r="A10" s="30"/>
      <c r="B10" s="30"/>
      <c r="C10" s="149" t="s">
        <v>1</v>
      </c>
      <c r="D10" s="153" t="s">
        <v>2</v>
      </c>
      <c r="E10" s="153" t="s">
        <v>3</v>
      </c>
      <c r="F10" s="155" t="s">
        <v>4</v>
      </c>
      <c r="G10" s="66"/>
      <c r="H10" s="126"/>
      <c r="I10" s="66"/>
      <c r="J10" s="66"/>
    </row>
    <row r="11" spans="1:11" s="32" customFormat="1" ht="14.1" customHeight="1">
      <c r="A11" s="67" t="s">
        <v>5</v>
      </c>
      <c r="B11" s="67"/>
      <c r="C11" s="150"/>
      <c r="D11" s="154"/>
      <c r="E11" s="154"/>
      <c r="F11" s="156"/>
      <c r="G11" s="66"/>
      <c r="H11" s="126"/>
      <c r="I11" s="66"/>
      <c r="J11" s="66"/>
    </row>
    <row r="12" spans="1:11" s="32" customFormat="1" ht="14.1" customHeight="1">
      <c r="A12" s="67" t="s">
        <v>6</v>
      </c>
      <c r="B12" s="67"/>
      <c r="C12" s="68" t="s">
        <v>120</v>
      </c>
      <c r="D12" s="120">
        <f>+SUMIFS(Input!N:N,Input!C:C,Index!D13)</f>
        <v>1269595965.8999991</v>
      </c>
      <c r="E12" s="69">
        <f>+D12/$D$16</f>
        <v>4.9880814955518687E-2</v>
      </c>
      <c r="F12" s="121">
        <f>+SUMIFS(Input!L:L,Input!C:C,Index!D13)</f>
        <v>91654.017262461144</v>
      </c>
      <c r="G12" s="137"/>
      <c r="H12" s="127"/>
      <c r="I12" s="66"/>
      <c r="J12" s="66"/>
    </row>
    <row r="13" spans="1:11" s="32" customFormat="1" ht="14.1" customHeight="1">
      <c r="A13" s="67" t="s">
        <v>7</v>
      </c>
      <c r="B13" s="67"/>
      <c r="C13" s="70" t="s">
        <v>8</v>
      </c>
      <c r="D13" s="120">
        <f>+SUMIFS(Input!N:N,Input!C:C,Index!D11)</f>
        <v>23305986579.979698</v>
      </c>
      <c r="E13" s="69">
        <f>+D13/$D$16</f>
        <v>0.91566264794144459</v>
      </c>
      <c r="F13" s="121">
        <f>+SUMIFS(Input!L:L,Input!C:C,Index!D11)</f>
        <v>304861.85608388716</v>
      </c>
      <c r="G13" s="137"/>
      <c r="H13" s="128"/>
      <c r="I13" s="66"/>
      <c r="J13" s="66"/>
    </row>
    <row r="14" spans="1:11" s="32" customFormat="1" ht="14.1" customHeight="1">
      <c r="A14" s="67" t="s">
        <v>9</v>
      </c>
      <c r="B14" s="67"/>
      <c r="C14" s="68" t="s">
        <v>10</v>
      </c>
      <c r="D14" s="120">
        <f>+SUMIFS(Input!N:N,Input!C:C,Index!D16)</f>
        <v>876406734.65999854</v>
      </c>
      <c r="E14" s="69">
        <f>+D14/$D$16</f>
        <v>3.4432908839904956E-2</v>
      </c>
      <c r="F14" s="121">
        <f>+SUMIFS(Input!L:L,Input!C:C,Index!D16)</f>
        <v>12148.659485183665</v>
      </c>
      <c r="G14" s="66"/>
      <c r="H14" s="129"/>
      <c r="I14" s="66"/>
      <c r="J14" s="66"/>
    </row>
    <row r="15" spans="1:11" s="32" customFormat="1" ht="14.1" customHeight="1">
      <c r="A15" s="67"/>
      <c r="B15" s="67"/>
      <c r="C15" s="68" t="s">
        <v>176</v>
      </c>
      <c r="D15" s="120">
        <f>+SUMIFS(Input!N:N,Input!C:C,Index!D12)+SUMIFS(Input!N:N,Input!C:C,Index!D14)</f>
        <v>601400.51</v>
      </c>
      <c r="E15" s="69">
        <f>+D15/$D$16</f>
        <v>2.3628263131884755E-5</v>
      </c>
      <c r="F15" s="121">
        <f>+SUMIFS(Input!L:L,Input!C:C,Index!D12)+SUMIFS(Input!L:L,Input!C:C,Index!D14)</f>
        <v>0</v>
      </c>
      <c r="G15" s="66"/>
      <c r="H15" s="129"/>
      <c r="I15" s="66"/>
      <c r="J15" s="66"/>
    </row>
    <row r="16" spans="1:11" s="32" customFormat="1" ht="14.1" customHeight="1">
      <c r="A16" s="30"/>
      <c r="B16" s="30"/>
      <c r="C16" s="71" t="s">
        <v>11</v>
      </c>
      <c r="D16" s="119">
        <f>+D14+D13+D12+D15</f>
        <v>25452590681.049694</v>
      </c>
      <c r="E16" s="73">
        <f>+E12+E13+E14</f>
        <v>0.99997637173686815</v>
      </c>
      <c r="F16" s="122">
        <f>+F14+F13+F12</f>
        <v>408664.53283153195</v>
      </c>
      <c r="G16" s="66"/>
      <c r="H16" s="129"/>
      <c r="I16" s="66"/>
      <c r="J16" s="66"/>
    </row>
    <row r="17" spans="1:10" ht="14.1" customHeight="1">
      <c r="C17" s="74"/>
      <c r="D17" s="66"/>
      <c r="E17" s="66"/>
      <c r="F17" s="66"/>
      <c r="G17" s="75"/>
      <c r="H17" s="129"/>
      <c r="I17" s="124"/>
    </row>
    <row r="18" spans="1:10" ht="14.1" customHeight="1">
      <c r="C18" s="66"/>
      <c r="D18" s="76"/>
      <c r="E18" s="66"/>
      <c r="F18" s="66"/>
      <c r="G18" s="77"/>
      <c r="H18" s="130"/>
    </row>
    <row r="19" spans="1:10" ht="14.1" customHeight="1">
      <c r="C19" s="89" t="s">
        <v>80</v>
      </c>
      <c r="D19" s="125"/>
      <c r="E19" s="66"/>
      <c r="F19" s="66"/>
      <c r="G19" s="77"/>
      <c r="H19" s="130"/>
      <c r="J19" s="78"/>
    </row>
    <row r="20" spans="1:10" ht="5.0999999999999996" customHeight="1">
      <c r="C20" s="66"/>
      <c r="D20" s="66"/>
      <c r="E20" s="66"/>
      <c r="F20" s="66"/>
      <c r="G20" s="75"/>
      <c r="H20" s="75"/>
    </row>
    <row r="21" spans="1:10" s="32" customFormat="1" ht="14.1" customHeight="1">
      <c r="A21" s="30"/>
      <c r="B21" s="30"/>
      <c r="C21" s="149" t="s">
        <v>1</v>
      </c>
      <c r="D21" s="153" t="s">
        <v>2</v>
      </c>
      <c r="E21" s="151" t="s">
        <v>125</v>
      </c>
      <c r="F21" s="151" t="s">
        <v>4</v>
      </c>
      <c r="G21" s="151" t="s">
        <v>126</v>
      </c>
      <c r="H21" s="151" t="s">
        <v>127</v>
      </c>
      <c r="I21" s="151" t="s">
        <v>128</v>
      </c>
      <c r="J21" s="78"/>
    </row>
    <row r="22" spans="1:10" s="32" customFormat="1" ht="14.1" customHeight="1">
      <c r="A22" s="30"/>
      <c r="B22" s="30"/>
      <c r="C22" s="150"/>
      <c r="D22" s="154"/>
      <c r="E22" s="152"/>
      <c r="F22" s="152"/>
      <c r="G22" s="152"/>
      <c r="H22" s="152"/>
      <c r="I22" s="152"/>
      <c r="J22" s="78"/>
    </row>
    <row r="23" spans="1:10" s="32" customFormat="1" ht="14.1" customHeight="1">
      <c r="A23" s="30"/>
      <c r="B23" s="30"/>
      <c r="C23" s="79" t="s">
        <v>120</v>
      </c>
      <c r="D23" s="118">
        <f>+D12</f>
        <v>1269595965.8999991</v>
      </c>
      <c r="E23" s="80" t="s">
        <v>39</v>
      </c>
      <c r="F23" s="81">
        <f>+F12</f>
        <v>91654.017262461144</v>
      </c>
      <c r="G23" s="82">
        <f>+('3. Área Ponderada'!D13+'3. Área Ponderada'!D14)*1000/'3. Área Ponderada'!F12</f>
        <v>48.805977944423546</v>
      </c>
      <c r="H23" s="82">
        <f>+F23/(D23/1000000)</f>
        <v>72.191484317996299</v>
      </c>
      <c r="I23" s="83">
        <f>+('3. Área Ponderada'!D13*3+'3. Área Ponderada'!D14*4+'3. Área Ponderada'!D15*5)/'3. Área Ponderada'!D12</f>
        <v>4.0479052500918735</v>
      </c>
      <c r="J23" s="24"/>
    </row>
    <row r="24" spans="1:10" s="32" customFormat="1" ht="14.1" customHeight="1">
      <c r="A24" s="30"/>
      <c r="B24" s="30"/>
      <c r="C24" s="84" t="s">
        <v>8</v>
      </c>
      <c r="D24" s="118">
        <f>+D13</f>
        <v>23305986579.979698</v>
      </c>
      <c r="E24" s="80" t="s">
        <v>39</v>
      </c>
      <c r="F24" s="81">
        <f>+F13</f>
        <v>304861.85608388716</v>
      </c>
      <c r="G24" s="82">
        <f>+('3. Área Ponderada'!D17+'3. Área Ponderada'!D18)*1000/'3. Área Ponderada'!F16</f>
        <v>13.633780303432726</v>
      </c>
      <c r="H24" s="82">
        <f>+F24/(D24/1000000)</f>
        <v>13.080838909680379</v>
      </c>
      <c r="I24" s="83">
        <f>+('3. Área Ponderada'!D17*3+'3. Área Ponderada'!D18*4+'3. Área Ponderada'!D19*5)/'3. Área Ponderada'!D16</f>
        <v>3.8172730525919034</v>
      </c>
      <c r="J24" s="24"/>
    </row>
    <row r="25" spans="1:10" s="32" customFormat="1" ht="14.1" customHeight="1">
      <c r="A25" s="30"/>
      <c r="B25" s="30"/>
      <c r="C25" s="71" t="s">
        <v>11</v>
      </c>
      <c r="D25" s="119">
        <f>SUM(D23:D24)</f>
        <v>24575582545.879696</v>
      </c>
      <c r="E25" s="85"/>
      <c r="F25" s="72">
        <f>SUM(F23:F24)</f>
        <v>396515.87334634829</v>
      </c>
      <c r="G25" s="86"/>
      <c r="H25" s="87"/>
      <c r="I25" s="85"/>
      <c r="J25" s="24"/>
    </row>
    <row r="26" spans="1:10" ht="14.1" customHeight="1">
      <c r="C26" s="66"/>
      <c r="D26" s="66"/>
      <c r="E26" s="66"/>
      <c r="F26" s="66"/>
      <c r="G26" s="75"/>
      <c r="H26" s="75"/>
    </row>
    <row r="27" spans="1:10" ht="14.1" hidden="1" customHeight="1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70" activePane="bottomLeft" state="frozen"/>
      <selection pane="bottomLeft" activeCell="A17" sqref="A17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110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7" t="s">
        <v>12</v>
      </c>
      <c r="D10" s="153" t="s">
        <v>2</v>
      </c>
      <c r="E10" s="153" t="s">
        <v>3</v>
      </c>
      <c r="F10" s="151" t="s">
        <v>4</v>
      </c>
    </row>
    <row r="11" spans="1:8" ht="14.1" customHeight="1">
      <c r="C11" s="157"/>
      <c r="D11" s="154"/>
      <c r="E11" s="154"/>
      <c r="F11" s="152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174696701.1149506</v>
      </c>
      <c r="E13" s="94">
        <f>+SUM(E14:E22)</f>
        <v>1</v>
      </c>
      <c r="F13" s="113">
        <f>+SUM(F14:F22)</f>
        <v>1313.2698767772986</v>
      </c>
    </row>
    <row r="14" spans="1:8" ht="14.1" customHeight="1">
      <c r="C14" s="38" t="s">
        <v>52</v>
      </c>
      <c r="D14" s="110">
        <f>+SUMIFS(Input!$N:$N,Input!$C:$C,Index!$D$13,Input!$H:$H,Index!$D$29,Input!$F:$F,Index!$D$17,Input!$E:$E,Index!D20)</f>
        <v>1281288.6200000001</v>
      </c>
      <c r="E14" s="93">
        <f>+D14/$D$13</f>
        <v>7.3343607052826429E-3</v>
      </c>
      <c r="F14" s="114">
        <f>+SUMIFS(Input!$L:$L,Input!$C:$C,Index!$D$13,Input!$H:$H,Index!$D$29,Input!$F:$F,Index!$D$17,Input!$E:$E,Index!D20)</f>
        <v>5.4415454524999998</v>
      </c>
    </row>
    <row r="15" spans="1:8" ht="14.1" customHeight="1">
      <c r="C15" s="38" t="s">
        <v>53</v>
      </c>
      <c r="D15" s="110">
        <f>+SUMIFS(Input!$N:$N,Input!$C:$C,Index!$D$13,Input!$H:$H,Index!$D$29,Input!$F:$F,Index!$D$17,Input!$E:$E,Index!D21)</f>
        <v>7114027.916175182</v>
      </c>
      <c r="E15" s="93">
        <f t="shared" ref="E15:E22" si="0">+D15/$D$13</f>
        <v>4.0722165162661798E-2</v>
      </c>
      <c r="F15" s="114">
        <f>+SUMIFS(Input!$L:$L,Input!$C:$C,Index!$D$13,Input!$H:$H,Index!$D$29,Input!$F:$F,Index!$D$17,Input!$E:$E,Index!D21)</f>
        <v>7.545786443199999</v>
      </c>
    </row>
    <row r="16" spans="1:8" ht="14.1" customHeight="1">
      <c r="C16" s="38" t="s">
        <v>54</v>
      </c>
      <c r="D16" s="110">
        <f>+SUMIFS(Input!$N:$N,Input!$C:$C,Index!$D$13,Input!$H:$H,Index!$D$29,Input!$F:$F,Index!$D$17,Input!$E:$E,Index!D22)</f>
        <v>20095139.281057701</v>
      </c>
      <c r="E16" s="93">
        <f t="shared" si="0"/>
        <v>0.11502872780542707</v>
      </c>
      <c r="F16" s="114">
        <f>+SUMIFS(Input!$L:$L,Input!$C:$C,Index!$D$13,Input!$H:$H,Index!$D$29,Input!$F:$F,Index!$D$17,Input!$E:$E,Index!D22)</f>
        <v>47.633175109599996</v>
      </c>
    </row>
    <row r="17" spans="3:6" ht="14.1" customHeight="1">
      <c r="C17" s="38" t="s">
        <v>55</v>
      </c>
      <c r="D17" s="110">
        <f>+SUMIFS(Input!$N:$N,Input!$C:$C,Index!$D$13,Input!$H:$H,Index!$D$29,Input!$F:$F,Index!$D$17,Input!$E:$E,Index!D23)</f>
        <v>25966868.793835178</v>
      </c>
      <c r="E17" s="93">
        <f t="shared" si="0"/>
        <v>0.14863972031589168</v>
      </c>
      <c r="F17" s="114">
        <f>+SUMIFS(Input!$L:$L,Input!$C:$C,Index!$D$13,Input!$H:$H,Index!$D$29,Input!$F:$F,Index!$D$17,Input!$E:$E,Index!D23)</f>
        <v>248.58941215079977</v>
      </c>
    </row>
    <row r="18" spans="3:6" ht="14.1" customHeight="1">
      <c r="C18" s="38" t="s">
        <v>56</v>
      </c>
      <c r="D18" s="110">
        <f>+SUMIFS(Input!$N:$N,Input!$C:$C,Index!$D$13,Input!$H:$H,Index!$D$29,Input!$F:$F,Index!$D$17,Input!$E:$E,Index!D24)</f>
        <v>63408912.743275978</v>
      </c>
      <c r="E18" s="93">
        <f t="shared" si="0"/>
        <v>0.36296571336829569</v>
      </c>
      <c r="F18" s="114">
        <f>+SUMIFS(Input!$L:$L,Input!$C:$C,Index!$D$13,Input!$H:$H,Index!$D$29,Input!$F:$F,Index!$D$17,Input!$E:$E,Index!D24)</f>
        <v>649.99666994319887</v>
      </c>
    </row>
    <row r="19" spans="3:6" ht="14.1" customHeight="1">
      <c r="C19" s="38" t="s">
        <v>57</v>
      </c>
      <c r="D19" s="110">
        <f>+SUMIFS(Input!$N:$N,Input!$C:$C,Index!$D$13,Input!$H:$H,Index!$D$29,Input!$F:$F,Index!$D$17,Input!$E:$E,Index!D25)</f>
        <v>45135181.716268472</v>
      </c>
      <c r="E19" s="93">
        <f t="shared" si="0"/>
        <v>0.2583631026127361</v>
      </c>
      <c r="F19" s="114">
        <f>+SUMIFS(Input!$L:$L,Input!$C:$C,Index!$D$13,Input!$H:$H,Index!$D$29,Input!$F:$F,Index!$D$17,Input!$E:$E,Index!D25)</f>
        <v>170.67632615979988</v>
      </c>
    </row>
    <row r="20" spans="3:6" ht="14.1" customHeight="1">
      <c r="C20" s="38" t="s">
        <v>58</v>
      </c>
      <c r="D20" s="110">
        <f>+SUMIFS(Input!$N:$N,Input!$C:$C,Index!$D$13,Input!$H:$H,Index!$D$29,Input!$F:$F,Index!$D$17,Input!$E:$E,Index!D26)</f>
        <v>5593508.8643381</v>
      </c>
      <c r="E20" s="93">
        <f t="shared" si="0"/>
        <v>3.2018400053573801E-2</v>
      </c>
      <c r="F20" s="114">
        <f>+SUMIFS(Input!$L:$L,Input!$C:$C,Index!$D$13,Input!$H:$H,Index!$D$29,Input!$F:$F,Index!$D$17,Input!$E:$E,Index!D26)</f>
        <v>92.075797906299996</v>
      </c>
    </row>
    <row r="21" spans="3:6" ht="14.1" customHeight="1">
      <c r="C21" s="38" t="s">
        <v>59</v>
      </c>
      <c r="D21" s="110">
        <f>+SUMIFS(Input!$N:$N,Input!$C:$C,Index!$D$13,Input!$H:$H,Index!$D$29,Input!$F:$F,Index!$D$17,Input!$E:$E,Index!D27)</f>
        <v>6101773.1799999904</v>
      </c>
      <c r="E21" s="93">
        <f t="shared" si="0"/>
        <v>3.4927809976131249E-2</v>
      </c>
      <c r="F21" s="114">
        <f>+SUMIFS(Input!$L:$L,Input!$C:$C,Index!$D$13,Input!$H:$H,Index!$D$29,Input!$F:$F,Index!$D$17,Input!$E:$E,Index!D27)</f>
        <v>91.3111636118999</v>
      </c>
    </row>
    <row r="22" spans="3:6" ht="14.1" customHeight="1">
      <c r="C22" s="38" t="s">
        <v>60</v>
      </c>
      <c r="D22" s="110">
        <f>+SUMIFS(Input!$N:$N,Input!$C:$C,Index!$D$13,Input!$H:$H,Index!$D$29,Input!$F:$F,Index!$D$17,Input!$E:$E,Index!D28)</f>
        <v>0</v>
      </c>
      <c r="E22" s="93">
        <f t="shared" si="0"/>
        <v>0</v>
      </c>
      <c r="F22" s="114">
        <f>+SUMIFS(Input!$L:$L,Input!$C:$C,Index!$D$13,Input!$H:$H,Index!$D$29,Input!$F:$F,Index!$D$17,Input!$E:$E,Index!D28)</f>
        <v>0</v>
      </c>
    </row>
    <row r="23" spans="3:6" ht="14.1" customHeight="1">
      <c r="C23" s="39" t="s">
        <v>11</v>
      </c>
      <c r="D23" s="112">
        <f>+D13</f>
        <v>174696701.1149506</v>
      </c>
      <c r="E23" s="41">
        <f>+E13</f>
        <v>1</v>
      </c>
      <c r="F23" s="115">
        <f>+F13</f>
        <v>1313.2698767772986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7" t="s">
        <v>12</v>
      </c>
      <c r="D28" s="153" t="s">
        <v>2</v>
      </c>
      <c r="E28" s="153" t="s">
        <v>3</v>
      </c>
      <c r="F28" s="151" t="s">
        <v>4</v>
      </c>
    </row>
    <row r="29" spans="3:6" ht="14.1" customHeight="1">
      <c r="C29" s="157"/>
      <c r="D29" s="154"/>
      <c r="E29" s="154"/>
      <c r="F29" s="152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0</v>
      </c>
      <c r="E31" s="95">
        <f>+D31/$D$52</f>
        <v>0</v>
      </c>
      <c r="F31" s="113">
        <f>+SUM(F32:F40)</f>
        <v>0</v>
      </c>
    </row>
    <row r="32" spans="3:6" ht="14.1" customHeight="1">
      <c r="C32" s="38" t="s">
        <v>52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>
      <c r="C33" s="38" t="s">
        <v>53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+SUMIFS(Input!$N:$N,Input!$C:$C,Index!$D$13,Input!$H:$H,Index!$D$30,Input!$F:$F,Index!$D$17,Input!$E:$E,Index!D23)</f>
        <v>0</v>
      </c>
      <c r="E35" s="93">
        <f t="shared" si="1"/>
        <v>0</v>
      </c>
      <c r="F35" s="114">
        <f>+SUMIFS(Input!$L:$L,Input!$C:$C,Index!$D$13,Input!$H:$H,Index!$D$30,Input!$F:$F,Index!$D$17,Input!$E:$E,Index!D23)</f>
        <v>0</v>
      </c>
    </row>
    <row r="36" spans="3:6" ht="14.1" customHeight="1">
      <c r="C36" s="38" t="s">
        <v>56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>
      <c r="C41" s="37" t="s">
        <v>62</v>
      </c>
      <c r="D41" s="111">
        <f>+SUM(D42:D50)</f>
        <v>893002114.54369986</v>
      </c>
      <c r="E41" s="95">
        <f>+D41/$D$52</f>
        <v>1</v>
      </c>
      <c r="F41" s="113">
        <f>+SUM(F42:F50)</f>
        <v>84636.768890023406</v>
      </c>
    </row>
    <row r="42" spans="3:6" ht="14.1" customHeight="1">
      <c r="C42" s="38" t="s">
        <v>52</v>
      </c>
      <c r="D42" s="110">
        <f>+SUMIFS(Input!$N:$N,Input!$C:$C,Index!$D$13,Input!$H:$H,Index!$D$30,Input!$F:$F,Index!$D$18,Input!$E:$E,Index!D20)</f>
        <v>3151669.8651731517</v>
      </c>
      <c r="E42" s="93">
        <f>+IFERROR(D42/$D$41,0)</f>
        <v>3.5292972030458972E-3</v>
      </c>
      <c r="F42" s="114">
        <f>+SUMIFS(Input!$L:$L,Input!$C:$C,Index!$D$13,Input!$H:$H,Index!$D$30,Input!$F:$F,Index!$D$18,Input!$E:$E,Index!D20)</f>
        <v>4245.5473877612903</v>
      </c>
    </row>
    <row r="43" spans="3:6" ht="14.1" customHeight="1">
      <c r="C43" s="38" t="s">
        <v>53</v>
      </c>
      <c r="D43" s="110">
        <f>+SUMIFS(Input!$N:$N,Input!$C:$C,Index!$D$13,Input!$H:$H,Index!$D$30,Input!$F:$F,Index!$D$18,Input!$E:$E,Index!D21)</f>
        <v>80946963.104819</v>
      </c>
      <c r="E43" s="93">
        <f t="shared" ref="E43:E50" si="2">+IFERROR(D43/$D$41,0)</f>
        <v>9.0645880660854564E-2</v>
      </c>
      <c r="F43" s="114">
        <f>+SUMIFS(Input!$L:$L,Input!$C:$C,Index!$D$13,Input!$H:$H,Index!$D$30,Input!$F:$F,Index!$D$18,Input!$E:$E,Index!D21)</f>
        <v>1557.1367264448415</v>
      </c>
    </row>
    <row r="44" spans="3:6" ht="14.1" customHeight="1">
      <c r="C44" s="38" t="s">
        <v>54</v>
      </c>
      <c r="D44" s="110">
        <f>+SUMIFS(Input!$N:$N,Input!$C:$C,Index!$D$13,Input!$H:$H,Index!$D$30,Input!$F:$F,Index!$D$18,Input!$E:$E,Index!D22)</f>
        <v>13888250.261982109</v>
      </c>
      <c r="E44" s="93">
        <f t="shared" si="2"/>
        <v>1.5552315090629581E-2</v>
      </c>
      <c r="F44" s="114">
        <f>+SUMIFS(Input!$L:$L,Input!$C:$C,Index!$D$13,Input!$H:$H,Index!$D$30,Input!$F:$F,Index!$D$18,Input!$E:$E,Index!D22)</f>
        <v>654.52093911272004</v>
      </c>
    </row>
    <row r="45" spans="3:6" ht="14.1" customHeight="1">
      <c r="C45" s="38" t="s">
        <v>55</v>
      </c>
      <c r="D45" s="110">
        <f>+SUMIFS(Input!$N:$N,Input!$C:$C,Index!$D$13,Input!$H:$H,Index!$D$30,Input!$F:$F,Index!$D$18,Input!$E:$E,Index!D23)</f>
        <v>96816813.793065444</v>
      </c>
      <c r="E45" s="93">
        <f t="shared" si="2"/>
        <v>0.10841722792844252</v>
      </c>
      <c r="F45" s="114">
        <f>+SUMIFS(Input!$L:$L,Input!$C:$C,Index!$D$13,Input!$H:$H,Index!$D$30,Input!$F:$F,Index!$D$18,Input!$E:$E,Index!D23)</f>
        <v>2225.9787967588591</v>
      </c>
    </row>
    <row r="46" spans="3:6" ht="14.1" customHeight="1">
      <c r="C46" s="38" t="s">
        <v>56</v>
      </c>
      <c r="D46" s="110">
        <f>+SUMIFS(Input!$N:$N,Input!$C:$C,Index!$D$13,Input!$H:$H,Index!$D$30,Input!$F:$F,Index!$D$18,Input!$E:$E,Index!D24)</f>
        <v>445645908.26704067</v>
      </c>
      <c r="E46" s="93">
        <f t="shared" si="2"/>
        <v>0.49904238860033806</v>
      </c>
      <c r="F46" s="114">
        <f>+SUMIFS(Input!$L:$L,Input!$C:$C,Index!$D$13,Input!$H:$H,Index!$D$30,Input!$F:$F,Index!$D$18,Input!$E:$E,Index!D24)</f>
        <v>39511.888483217685</v>
      </c>
    </row>
    <row r="47" spans="3:6" ht="14.1" customHeight="1">
      <c r="C47" s="38" t="s">
        <v>57</v>
      </c>
      <c r="D47" s="110">
        <f>+SUMIFS(Input!$N:$N,Input!$C:$C,Index!$D$13,Input!$H:$H,Index!$D$30,Input!$F:$F,Index!$D$18,Input!$E:$E,Index!D25)</f>
        <v>186323178.86699456</v>
      </c>
      <c r="E47" s="93">
        <f t="shared" si="2"/>
        <v>0.20864808249888714</v>
      </c>
      <c r="F47" s="114">
        <f>+SUMIFS(Input!$L:$L,Input!$C:$C,Index!$D$13,Input!$H:$H,Index!$D$30,Input!$F:$F,Index!$D$18,Input!$E:$E,Index!D25)</f>
        <v>32314.747521789948</v>
      </c>
    </row>
    <row r="48" spans="3:6" ht="14.1" customHeight="1">
      <c r="C48" s="38" t="s">
        <v>58</v>
      </c>
      <c r="D48" s="110">
        <f>+SUMIFS(Input!$N:$N,Input!$C:$C,Index!$D$13,Input!$H:$H,Index!$D$30,Input!$F:$F,Index!$D$18,Input!$E:$E,Index!D26)</f>
        <v>50718684.243082739</v>
      </c>
      <c r="E48" s="93">
        <f t="shared" si="2"/>
        <v>5.6795704530888627E-2</v>
      </c>
      <c r="F48" s="114">
        <f>+SUMIFS(Input!$L:$L,Input!$C:$C,Index!$D$13,Input!$H:$H,Index!$D$30,Input!$F:$F,Index!$D$18,Input!$E:$E,Index!D26)</f>
        <v>3305.5324557291228</v>
      </c>
    </row>
    <row r="49" spans="3:6" ht="14.1" customHeight="1">
      <c r="C49" s="38" t="s">
        <v>59</v>
      </c>
      <c r="D49" s="110">
        <f>+SUMIFS(Input!$N:$N,Input!$C:$C,Index!$D$13,Input!$H:$H,Index!$D$30,Input!$F:$F,Index!$D$18,Input!$E:$E,Index!D27)</f>
        <v>11195206.594730299</v>
      </c>
      <c r="E49" s="93">
        <f t="shared" si="2"/>
        <v>1.2536595840482135E-2</v>
      </c>
      <c r="F49" s="114">
        <f>+SUMIFS(Input!$L:$L,Input!$C:$C,Index!$D$13,Input!$H:$H,Index!$D$30,Input!$F:$F,Index!$D$18,Input!$E:$E,Index!D27)</f>
        <v>726.99333533987351</v>
      </c>
    </row>
    <row r="50" spans="3:6" ht="14.1" customHeight="1">
      <c r="C50" s="38" t="s">
        <v>60</v>
      </c>
      <c r="D50" s="110">
        <f>+SUMIFS(Input!$N:$N,Input!$C:$C,Index!$D$13,Input!$H:$H,Index!$D$30,Input!$F:$F,Index!$D$18,Input!$E:$E,Index!D28)</f>
        <v>4315439.5468118284</v>
      </c>
      <c r="E50" s="93">
        <f t="shared" si="2"/>
        <v>4.8325076464313891E-3</v>
      </c>
      <c r="F50" s="114">
        <f>+SUMIFS(Input!$L:$L,Input!$C:$C,Index!$D$13,Input!$H:$H,Index!$D$30,Input!$F:$F,Index!$D$18,Input!$E:$E,Index!D28)</f>
        <v>94.4232438690875</v>
      </c>
    </row>
    <row r="51" spans="3:6" ht="14.1" customHeight="1">
      <c r="C51" s="37" t="s">
        <v>63</v>
      </c>
      <c r="D51" s="111">
        <f>+SUMIFS(Input!$N:$N,Input!$C:$C,Index!$D$13,Input!$H:$H,Index!$D$30,Input!$F:$F,Index!$D$19)</f>
        <v>0</v>
      </c>
      <c r="E51" s="95">
        <f>+D51/$D$52</f>
        <v>0</v>
      </c>
      <c r="F51" s="113">
        <f>+SUMIFS(Input!$L:$L,Input!$C:$C,Index!$D$13,Input!$H:$H,Index!$D$30,Input!$F:$F,Index!$D$19)</f>
        <v>0</v>
      </c>
    </row>
    <row r="52" spans="3:6" ht="14.1" customHeight="1">
      <c r="C52" s="39" t="s">
        <v>11</v>
      </c>
      <c r="D52" s="40">
        <f>+SUM(D51,D41,D31)</f>
        <v>893002114.54369986</v>
      </c>
      <c r="E52" s="41">
        <f>+SUM(E51,E41,E31)</f>
        <v>1</v>
      </c>
      <c r="F52" s="115">
        <f>+SUM(F51,F41,F31)</f>
        <v>84636.768890023406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7" t="s">
        <v>12</v>
      </c>
      <c r="D57" s="153" t="s">
        <v>2</v>
      </c>
      <c r="E57" s="153" t="s">
        <v>3</v>
      </c>
      <c r="F57" s="151" t="s">
        <v>4</v>
      </c>
    </row>
    <row r="58" spans="3:6" ht="14.1" customHeight="1">
      <c r="C58" s="157"/>
      <c r="D58" s="154"/>
      <c r="E58" s="154"/>
      <c r="F58" s="152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09">
        <f>+SUM(D61:D69)</f>
        <v>14504687.138668502</v>
      </c>
      <c r="E60" s="95">
        <f>+D60/$D$81</f>
        <v>8.4025218183077635E-2</v>
      </c>
      <c r="F60" s="113">
        <f>+SUM(F61:F69)</f>
        <v>244.70476740220002</v>
      </c>
    </row>
    <row r="61" spans="3:6" ht="14.1" customHeight="1">
      <c r="C61" s="38" t="s">
        <v>52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>
      <c r="C62" s="38" t="s">
        <v>53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>
      <c r="C63" s="38" t="s">
        <v>54</v>
      </c>
      <c r="D63" s="108">
        <f>+SUMIFS(Input!$N:$N,Input!$C:$C,Index!$D$13,Input!$H:$H,Index!$D$31,Input!$F:$F,Index!$D$17,Input!$E:$E,Index!D22)</f>
        <v>300229.53999999998</v>
      </c>
      <c r="E63" s="93">
        <f t="shared" si="3"/>
        <v>2.0698794612371101E-2</v>
      </c>
      <c r="F63" s="114">
        <f>+SUMIFS(Input!$L:$L,Input!$C:$C,Index!$D$13,Input!$H:$H,Index!$D$31,Input!$F:$F,Index!$D$17,Input!$E:$E,Index!D22)</f>
        <v>1.8373907632000002</v>
      </c>
    </row>
    <row r="64" spans="3:6" ht="14.1" customHeight="1">
      <c r="C64" s="38" t="s">
        <v>55</v>
      </c>
      <c r="D64" s="108">
        <f>+SUMIFS(Input!$N:$N,Input!$C:$C,Index!$D$13,Input!$H:$H,Index!$D$31,Input!$F:$F,Index!$D$17,Input!$E:$E,Index!D23)</f>
        <v>2229567.62</v>
      </c>
      <c r="E64" s="93">
        <f t="shared" si="3"/>
        <v>0.15371359607310148</v>
      </c>
      <c r="F64" s="114">
        <f>+SUMIFS(Input!$L:$L,Input!$C:$C,Index!$D$13,Input!$H:$H,Index!$D$31,Input!$F:$F,Index!$D$17,Input!$E:$E,Index!D23)</f>
        <v>42.621229584550001</v>
      </c>
    </row>
    <row r="65" spans="3:6" ht="14.1" customHeight="1">
      <c r="C65" s="38" t="s">
        <v>56</v>
      </c>
      <c r="D65" s="108">
        <f>+SUMIFS(Input!$N:$N,Input!$C:$C,Index!$D$13,Input!$H:$H,Index!$D$31,Input!$F:$F,Index!$D$17,Input!$E:$E,Index!D24)</f>
        <v>7628999.0738797709</v>
      </c>
      <c r="E65" s="93">
        <f t="shared" si="3"/>
        <v>0.52596784756159143</v>
      </c>
      <c r="F65" s="114">
        <f>+SUMIFS(Input!$L:$L,Input!$C:$C,Index!$D$13,Input!$H:$H,Index!$D$31,Input!$F:$F,Index!$D$17,Input!$E:$E,Index!D24)</f>
        <v>167.47209738399999</v>
      </c>
    </row>
    <row r="66" spans="3:6" ht="14.1" customHeight="1">
      <c r="C66" s="38" t="s">
        <v>57</v>
      </c>
      <c r="D66" s="108">
        <f>+SUMIFS(Input!$N:$N,Input!$C:$C,Index!$D$13,Input!$H:$H,Index!$D$31,Input!$F:$F,Index!$D$17,Input!$E:$E,Index!D25)</f>
        <v>1610058.1099999999</v>
      </c>
      <c r="E66" s="93">
        <f t="shared" si="3"/>
        <v>0.11100260864694525</v>
      </c>
      <c r="F66" s="114">
        <f>+SUMIFS(Input!$L:$L,Input!$C:$C,Index!$D$13,Input!$H:$H,Index!$D$31,Input!$F:$F,Index!$D$17,Input!$E:$E,Index!D25)</f>
        <v>8.6112642074999997</v>
      </c>
    </row>
    <row r="67" spans="3:6" ht="14.1" customHeight="1">
      <c r="C67" s="38" t="s">
        <v>58</v>
      </c>
      <c r="D67" s="108">
        <f>+SUMIFS(Input!$N:$N,Input!$C:$C,Index!$D$13,Input!$H:$H,Index!$D$31,Input!$F:$F,Index!$D$17,Input!$E:$E,Index!D26)</f>
        <v>2446611.7347887298</v>
      </c>
      <c r="E67" s="93">
        <f t="shared" si="3"/>
        <v>0.16867731867626642</v>
      </c>
      <c r="F67" s="114">
        <f>+SUMIFS(Input!$L:$L,Input!$C:$C,Index!$D$13,Input!$H:$H,Index!$D$31,Input!$F:$F,Index!$D$17,Input!$E:$E,Index!D26)</f>
        <v>22.789498870149998</v>
      </c>
    </row>
    <row r="68" spans="3:6" ht="14.1" customHeight="1">
      <c r="C68" s="38" t="s">
        <v>59</v>
      </c>
      <c r="D68" s="108">
        <f>+SUMIFS(Input!$N:$N,Input!$C:$C,Index!$D$13,Input!$H:$H,Index!$D$31,Input!$F:$F,Index!$D$17,Input!$E:$E,Index!D27)</f>
        <v>289221.06</v>
      </c>
      <c r="E68" s="93">
        <f t="shared" si="3"/>
        <v>1.9939834429724201E-2</v>
      </c>
      <c r="F68" s="114">
        <f>+SUMIFS(Input!$L:$L,Input!$C:$C,Index!$D$13,Input!$H:$H,Index!$D$31,Input!$F:$F,Index!$D$17,Input!$E:$E,Index!D27)</f>
        <v>1.3732865928</v>
      </c>
    </row>
    <row r="69" spans="3:6" ht="14.1" customHeight="1">
      <c r="C69" s="38" t="s">
        <v>60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>
      <c r="C70" s="37" t="s">
        <v>62</v>
      </c>
      <c r="D70" s="109">
        <f>+SUM(D71:D79)</f>
        <v>149428662.84491771</v>
      </c>
      <c r="E70" s="95">
        <f>+D70/$D$81</f>
        <v>0.86563576851491808</v>
      </c>
      <c r="F70" s="113">
        <f>+SUM(F71:F79)</f>
        <v>5395.2651695973491</v>
      </c>
    </row>
    <row r="71" spans="3:6" ht="14.1" customHeight="1">
      <c r="C71" s="38" t="s">
        <v>52</v>
      </c>
      <c r="D71" s="108">
        <f>+SUMIFS(Input!$N:$N,Input!$C:$C,Index!$D$13,Input!$H:$H,Index!$D$31,Input!$F:$F,Index!$D$18,Input!$E:$E,Index!D20)</f>
        <v>59722.25</v>
      </c>
      <c r="E71" s="93">
        <f>+IFERROR(D71/$D$70,0)</f>
        <v>3.9967064459368038E-4</v>
      </c>
      <c r="F71" s="114">
        <f>+SUMIFS(Input!$L:$L,Input!$C:$C,Index!$D$13,Input!$H:$H,Index!$D$31,Input!$F:$F,Index!$D$18,Input!$E:$E,Index!D20)</f>
        <v>12.48321684415</v>
      </c>
    </row>
    <row r="72" spans="3:6" ht="14.1" customHeight="1">
      <c r="C72" s="38" t="s">
        <v>53</v>
      </c>
      <c r="D72" s="108">
        <f>+SUMIFS(Input!$N:$N,Input!$C:$C,Index!$D$13,Input!$H:$H,Index!$D$31,Input!$F:$F,Index!$D$18,Input!$E:$E,Index!D21)</f>
        <v>3247025.9999999963</v>
      </c>
      <c r="E72" s="93">
        <f t="shared" ref="E72:E79" si="4">+IFERROR(D72/$D$70,0)</f>
        <v>2.1729606209284449E-2</v>
      </c>
      <c r="F72" s="114">
        <f>+SUMIFS(Input!$L:$L,Input!$C:$C,Index!$D$13,Input!$H:$H,Index!$D$31,Input!$F:$F,Index!$D$18,Input!$E:$E,Index!D21)</f>
        <v>127.653537695</v>
      </c>
    </row>
    <row r="73" spans="3:6" ht="14.1" customHeight="1">
      <c r="C73" s="38" t="s">
        <v>54</v>
      </c>
      <c r="D73" s="108">
        <f>+SUMIFS(Input!$N:$N,Input!$C:$C,Index!$D$13,Input!$H:$H,Index!$D$31,Input!$F:$F,Index!$D$18,Input!$E:$E,Index!D22)</f>
        <v>6107476.8787529394</v>
      </c>
      <c r="E73" s="93">
        <f t="shared" si="4"/>
        <v>4.0872191201305814E-2</v>
      </c>
      <c r="F73" s="114">
        <f>+SUMIFS(Input!$L:$L,Input!$C:$C,Index!$D$13,Input!$H:$H,Index!$D$31,Input!$F:$F,Index!$D$18,Input!$E:$E,Index!D22)</f>
        <v>352.83098969085006</v>
      </c>
    </row>
    <row r="74" spans="3:6" ht="14.1" customHeight="1">
      <c r="C74" s="38" t="s">
        <v>55</v>
      </c>
      <c r="D74" s="108">
        <f>+SUMIFS(Input!$N:$N,Input!$C:$C,Index!$D$13,Input!$H:$H,Index!$D$31,Input!$F:$F,Index!$D$18,Input!$E:$E,Index!D23)</f>
        <v>10251367.436650939</v>
      </c>
      <c r="E74" s="93">
        <f t="shared" si="4"/>
        <v>6.8603755407288664E-2</v>
      </c>
      <c r="F74" s="114">
        <f>+SUMIFS(Input!$L:$L,Input!$C:$C,Index!$D$13,Input!$H:$H,Index!$D$31,Input!$F:$F,Index!$D$18,Input!$E:$E,Index!D23)</f>
        <v>463.66555238979998</v>
      </c>
    </row>
    <row r="75" spans="3:6" ht="14.1" customHeight="1">
      <c r="C75" s="38" t="s">
        <v>56</v>
      </c>
      <c r="D75" s="108">
        <f>+SUMIFS(Input!$N:$N,Input!$C:$C,Index!$D$13,Input!$H:$H,Index!$D$31,Input!$F:$F,Index!$D$18,Input!$E:$E,Index!D24)</f>
        <v>103571448.12982833</v>
      </c>
      <c r="E75" s="93">
        <f t="shared" si="4"/>
        <v>0.69311634165741276</v>
      </c>
      <c r="F75" s="114">
        <f>+SUMIFS(Input!$L:$L,Input!$C:$C,Index!$D$13,Input!$H:$H,Index!$D$31,Input!$F:$F,Index!$D$18,Input!$E:$E,Index!D24)</f>
        <v>3214.1546401936002</v>
      </c>
    </row>
    <row r="76" spans="3:6" ht="14.1" customHeight="1">
      <c r="C76" s="38" t="s">
        <v>57</v>
      </c>
      <c r="D76" s="108">
        <f>+SUMIFS(Input!$N:$N,Input!$C:$C,Index!$D$13,Input!$H:$H,Index!$D$31,Input!$F:$F,Index!$D$18,Input!$E:$E,Index!D25)</f>
        <v>11215409.60135534</v>
      </c>
      <c r="E76" s="93">
        <f t="shared" si="4"/>
        <v>7.5055276463225018E-2</v>
      </c>
      <c r="F76" s="114">
        <f>+SUMIFS(Input!$L:$L,Input!$C:$C,Index!$D$13,Input!$H:$H,Index!$D$31,Input!$F:$F,Index!$D$18,Input!$E:$E,Index!D25)</f>
        <v>636.07356449770009</v>
      </c>
    </row>
    <row r="77" spans="3:6" ht="14.1" customHeight="1">
      <c r="C77" s="38" t="s">
        <v>58</v>
      </c>
      <c r="D77" s="108">
        <f>+SUMIFS(Input!$N:$N,Input!$C:$C,Index!$D$13,Input!$H:$H,Index!$D$31,Input!$F:$F,Index!$D$18,Input!$E:$E,Index!D26)</f>
        <v>12174649.916156249</v>
      </c>
      <c r="E77" s="93">
        <f t="shared" si="4"/>
        <v>8.1474662788032351E-2</v>
      </c>
      <c r="F77" s="114">
        <f>+SUMIFS(Input!$L:$L,Input!$C:$C,Index!$D$13,Input!$H:$H,Index!$D$31,Input!$F:$F,Index!$D$18,Input!$E:$E,Index!D26)</f>
        <v>481.48200761010003</v>
      </c>
    </row>
    <row r="78" spans="3:6" ht="14.1" customHeight="1">
      <c r="C78" s="38" t="s">
        <v>59</v>
      </c>
      <c r="D78" s="108">
        <f>+SUMIFS(Input!$N:$N,Input!$C:$C,Index!$D$13,Input!$H:$H,Index!$D$31,Input!$F:$F,Index!$D$18,Input!$E:$E,Index!D27)</f>
        <v>1684731.6521739122</v>
      </c>
      <c r="E78" s="93">
        <f t="shared" si="4"/>
        <v>1.1274487906797276E-2</v>
      </c>
      <c r="F78" s="114">
        <f>+SUMIFS(Input!$L:$L,Input!$C:$C,Index!$D$13,Input!$H:$H,Index!$D$31,Input!$F:$F,Index!$D$18,Input!$E:$E,Index!D27)</f>
        <v>77.639946684549997</v>
      </c>
    </row>
    <row r="79" spans="3:6" ht="14.1" customHeight="1">
      <c r="C79" s="38" t="s">
        <v>60</v>
      </c>
      <c r="D79" s="108">
        <f>+SUMIFS(Input!$N:$N,Input!$C:$C,Index!$D$13,Input!$H:$H,Index!$D$31,Input!$F:$F,Index!$D$18,Input!$E:$E,Index!D28)</f>
        <v>1116830.98</v>
      </c>
      <c r="E79" s="93">
        <f t="shared" si="4"/>
        <v>7.4740077220598984E-3</v>
      </c>
      <c r="F79" s="114">
        <f>+SUMIFS(Input!$L:$L,Input!$C:$C,Index!$D$13,Input!$H:$H,Index!$D$31,Input!$F:$F,Index!$D$18,Input!$E:$E,Index!D28)</f>
        <v>29.2817139916</v>
      </c>
    </row>
    <row r="80" spans="3:6" ht="14.1" customHeight="1">
      <c r="C80" s="37" t="s">
        <v>63</v>
      </c>
      <c r="D80" s="109">
        <f>+SUMIFS(Input!$N:$N,Input!$C:$C,Index!$D$13,Input!$H:$H,Index!$D$31,Input!$F:$F,Index!$D$19)</f>
        <v>8689672.6316611189</v>
      </c>
      <c r="E80" s="95">
        <f>+D80/$D$81</f>
        <v>5.0339013302004264E-2</v>
      </c>
      <c r="F80" s="113">
        <f>+SUMIFS(Input!$L:$L,Input!$C:$C,Index!$D$13,Input!$H:$H,Index!$D$31,Input!$F:$F,Index!$D$19)</f>
        <v>64.008558660849999</v>
      </c>
    </row>
    <row r="81" spans="3:6" ht="14.1" customHeight="1">
      <c r="C81" s="39" t="s">
        <v>11</v>
      </c>
      <c r="D81" s="60">
        <f>+SUM(D80,D70,D60)</f>
        <v>172623022.61524734</v>
      </c>
      <c r="E81" s="41">
        <f>+SUM(E80,E70,E60)</f>
        <v>1</v>
      </c>
      <c r="F81" s="115">
        <f>+SUM(F80,F70,F60)</f>
        <v>5703.9784956603989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3" t="s">
        <v>2</v>
      </c>
      <c r="E85" s="153" t="s">
        <v>3</v>
      </c>
      <c r="F85" s="151" t="s">
        <v>4</v>
      </c>
    </row>
    <row r="86" spans="3:6" ht="14.1" customHeight="1">
      <c r="C86" s="30"/>
      <c r="D86" s="154"/>
      <c r="E86" s="154"/>
      <c r="F86" s="152"/>
    </row>
    <row r="87" spans="3:6" ht="14.1" customHeight="1">
      <c r="C87" s="45" t="s">
        <v>81</v>
      </c>
      <c r="D87" s="99">
        <f>+SUM(D60,D31,D13)</f>
        <v>189201388.2536191</v>
      </c>
      <c r="E87" s="100">
        <f>+D87/$D$94</f>
        <v>0.1489595193982001</v>
      </c>
      <c r="F87" s="116">
        <f>+SUM(F60,F31,F13)</f>
        <v>1557.9746441794987</v>
      </c>
    </row>
    <row r="88" spans="3:6" ht="14.1" customHeight="1">
      <c r="C88" s="46" t="s">
        <v>83</v>
      </c>
      <c r="D88" s="97">
        <f>+D13</f>
        <v>174696701.1149506</v>
      </c>
      <c r="E88" s="98">
        <f>+D88/$D$87</f>
        <v>0.9233373112504577</v>
      </c>
      <c r="F88" s="117">
        <f>+F13</f>
        <v>1313.2698767772986</v>
      </c>
    </row>
    <row r="89" spans="3:6" ht="14.1" customHeight="1">
      <c r="C89" s="46" t="s">
        <v>82</v>
      </c>
      <c r="D89" s="97">
        <f>+SUM(D60,D31)</f>
        <v>14504687.138668502</v>
      </c>
      <c r="E89" s="98">
        <f>+D89/$D$87</f>
        <v>7.6662688749542254E-2</v>
      </c>
      <c r="F89" s="117">
        <f>+SUM(F60,F31)</f>
        <v>244.70476740220002</v>
      </c>
    </row>
    <row r="90" spans="3:6" ht="14.1" customHeight="1">
      <c r="C90" s="45" t="s">
        <v>179</v>
      </c>
      <c r="D90" s="99">
        <f>+SUM(D80,D70,D51,D41)</f>
        <v>1051120450.0202787</v>
      </c>
      <c r="E90" s="100">
        <f t="shared" ref="E90:E93" si="5">+D90/$D$94</f>
        <v>0.82755416601255039</v>
      </c>
      <c r="F90" s="116">
        <f>+SUM(F80,F70,F51,F41)</f>
        <v>90096.042618281601</v>
      </c>
    </row>
    <row r="91" spans="3:6" ht="14.1" customHeight="1">
      <c r="C91" s="45" t="s">
        <v>180</v>
      </c>
      <c r="D91" s="99">
        <f>+SUMIFS(Input!N:N,Input!C:C,Index!D13,Input!H:H,Index!D33)</f>
        <v>1162765.6961011072</v>
      </c>
      <c r="E91" s="100">
        <f t="shared" si="5"/>
        <v>9.1545321555335565E-4</v>
      </c>
      <c r="F91" s="96" t="s">
        <v>148</v>
      </c>
    </row>
    <row r="92" spans="3:6" ht="14.1" customHeight="1">
      <c r="C92" s="45" t="s">
        <v>182</v>
      </c>
      <c r="D92" s="99">
        <f>+SUMIFS(Input!N:N,Input!C:C,Index!D13,Input!M:M,Index!D50)</f>
        <v>28111361.93</v>
      </c>
      <c r="E92" s="100">
        <f t="shared" si="5"/>
        <v>2.2132263411875675E-2</v>
      </c>
      <c r="F92" s="96" t="s">
        <v>148</v>
      </c>
    </row>
    <row r="93" spans="3:6" ht="14.1" customHeight="1">
      <c r="C93" s="45" t="s">
        <v>185</v>
      </c>
      <c r="D93" s="101">
        <f>+SUMIFS(Input!N:N,Input!C:C,Index!D14)</f>
        <v>557086.54</v>
      </c>
      <c r="E93" s="100">
        <f t="shared" si="5"/>
        <v>4.3859796182028725E-4</v>
      </c>
      <c r="F93" s="96" t="s">
        <v>148</v>
      </c>
    </row>
    <row r="94" spans="3:6" ht="14.1" customHeight="1">
      <c r="C94" s="39" t="s">
        <v>11</v>
      </c>
      <c r="D94" s="40">
        <f>+SUM(D87,D90,D91:D93)</f>
        <v>1270153052.4399991</v>
      </c>
      <c r="E94" s="41">
        <f>+SUM(E87,E90,E91:E93)</f>
        <v>0.99999999999999978</v>
      </c>
      <c r="F94" s="115">
        <f>+SUM(F90,F87)</f>
        <v>91654.0172624611</v>
      </c>
    </row>
    <row r="95" spans="3:6" ht="5.0999999999999996" customHeight="1"/>
    <row r="96" spans="3:6" ht="14.1" customHeight="1">
      <c r="C96" t="s">
        <v>178</v>
      </c>
    </row>
    <row r="97" spans="3:3" ht="14.1" customHeight="1">
      <c r="C97" t="s">
        <v>181</v>
      </c>
    </row>
    <row r="98" spans="3:3" ht="14.1" customHeight="1">
      <c r="C98" t="s">
        <v>183</v>
      </c>
    </row>
    <row r="99" spans="3:3" ht="14.1" customHeight="1">
      <c r="C99" t="s">
        <v>184</v>
      </c>
    </row>
    <row r="100" spans="3:3" ht="14.1" customHeight="1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111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114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7" t="s">
        <v>12</v>
      </c>
      <c r="D10" s="153" t="s">
        <v>2</v>
      </c>
      <c r="E10" s="153" t="s">
        <v>3</v>
      </c>
      <c r="F10" s="151" t="s">
        <v>4</v>
      </c>
    </row>
    <row r="11" spans="1:8" ht="14.1" customHeight="1">
      <c r="C11" s="157"/>
      <c r="D11" s="154"/>
      <c r="E11" s="154"/>
      <c r="F11" s="152"/>
    </row>
    <row r="12" spans="1:8" ht="14.1" customHeight="1">
      <c r="C12" s="35" t="s">
        <v>115</v>
      </c>
      <c r="D12" s="36"/>
      <c r="E12" s="36"/>
      <c r="F12" s="36"/>
    </row>
    <row r="13" spans="1:8" ht="14.1" customHeight="1">
      <c r="C13" s="37" t="s">
        <v>61</v>
      </c>
      <c r="D13" s="111">
        <f>+SUM(D14:D22)</f>
        <v>12314289343.241425</v>
      </c>
      <c r="E13" s="94">
        <f>+SUM(E14:E22)</f>
        <v>1.0000000000000002</v>
      </c>
      <c r="F13" s="113">
        <f>+SUM(F14:F22)</f>
        <v>69049.24043785836</v>
      </c>
    </row>
    <row r="14" spans="1:8" ht="14.1" customHeight="1">
      <c r="C14" s="38" t="s">
        <v>52</v>
      </c>
      <c r="D14" s="110">
        <f>+SUMIFS(Input!$N:$N,Input!$C:$C,Index!$D$11,Input!$H:$H,Index!$D$29,Input!$F:$F,Index!$D$17,Input!$E:$E,Index!D20)</f>
        <v>498684732.37188703</v>
      </c>
      <c r="E14" s="93">
        <f>+D14/$D$13</f>
        <v>4.0496428049710008E-2</v>
      </c>
      <c r="F14" s="114">
        <f>+SUMIFS(Input!$L:$L,Input!$C:$C,Index!$D$11,Input!$H:$H,Index!$D$29,Input!$F:$F,Index!$D$17,Input!$E:$E,Index!D20)</f>
        <v>226.22801407439999</v>
      </c>
    </row>
    <row r="15" spans="1:8" ht="14.1" customHeight="1">
      <c r="C15" s="38" t="s">
        <v>53</v>
      </c>
      <c r="D15" s="110">
        <f>+SUMIFS(Input!$N:$N,Input!$C:$C,Index!$D$11,Input!$H:$H,Index!$D$29,Input!$F:$F,Index!$D$17,Input!$E:$E,Index!D21)</f>
        <v>1166790709.1243365</v>
      </c>
      <c r="E15" s="93">
        <f t="shared" ref="E15:E22" si="0">+D15/$D$13</f>
        <v>9.4750957737136321E-2</v>
      </c>
      <c r="F15" s="114">
        <f>+SUMIFS(Input!$L:$L,Input!$C:$C,Index!$D$11,Input!$H:$H,Index!$D$29,Input!$F:$F,Index!$D$17,Input!$E:$E,Index!D21)</f>
        <v>1446.1829429328</v>
      </c>
    </row>
    <row r="16" spans="1:8" ht="14.1" customHeight="1">
      <c r="C16" s="38" t="s">
        <v>54</v>
      </c>
      <c r="D16" s="110">
        <f>+SUMIFS(Input!$N:$N,Input!$C:$C,Index!$D$11,Input!$H:$H,Index!$D$29,Input!$F:$F,Index!$D$17,Input!$E:$E,Index!D22)</f>
        <v>789078770.2141273</v>
      </c>
      <c r="E16" s="93">
        <f t="shared" si="0"/>
        <v>6.4078303523638205E-2</v>
      </c>
      <c r="F16" s="114">
        <f>+SUMIFS(Input!$L:$L,Input!$C:$C,Index!$D$11,Input!$H:$H,Index!$D$29,Input!$F:$F,Index!$D$17,Input!$E:$E,Index!D22)</f>
        <v>1803.1139641656</v>
      </c>
    </row>
    <row r="17" spans="3:6" ht="14.1" customHeight="1">
      <c r="C17" s="38" t="s">
        <v>55</v>
      </c>
      <c r="D17" s="110">
        <f>+SUMIFS(Input!$N:$N,Input!$C:$C,Index!$D$11,Input!$H:$H,Index!$D$29,Input!$F:$F,Index!$D$17,Input!$E:$E,Index!D23)</f>
        <v>861473921.65305495</v>
      </c>
      <c r="E17" s="93">
        <f t="shared" si="0"/>
        <v>6.9957258404510878E-2</v>
      </c>
      <c r="F17" s="114">
        <f>+SUMIFS(Input!$L:$L,Input!$C:$C,Index!$D$11,Input!$H:$H,Index!$D$29,Input!$F:$F,Index!$D$17,Input!$E:$E,Index!D23)</f>
        <v>2770.1936346473999</v>
      </c>
    </row>
    <row r="18" spans="3:6" ht="14.1" customHeight="1">
      <c r="C18" s="38" t="s">
        <v>56</v>
      </c>
      <c r="D18" s="110">
        <f>+SUMIFS(Input!$N:$N,Input!$C:$C,Index!$D$11,Input!$H:$H,Index!$D$29,Input!$F:$F,Index!$D$17,Input!$E:$E,Index!D24)</f>
        <v>3205024818.82582</v>
      </c>
      <c r="E18" s="93">
        <f t="shared" si="0"/>
        <v>0.26026876009575545</v>
      </c>
      <c r="F18" s="114">
        <f>+SUMIFS(Input!$L:$L,Input!$C:$C,Index!$D$11,Input!$H:$H,Index!$D$29,Input!$F:$F,Index!$D$17,Input!$E:$E,Index!D24)</f>
        <v>14478.229347179999</v>
      </c>
    </row>
    <row r="19" spans="3:6" ht="14.1" customHeight="1">
      <c r="C19" s="38" t="s">
        <v>57</v>
      </c>
      <c r="D19" s="110">
        <f>+SUMIFS(Input!$N:$N,Input!$C:$C,Index!$D$11,Input!$H:$H,Index!$D$29,Input!$F:$F,Index!$D$17,Input!$E:$E,Index!D25)</f>
        <v>3210771117.9623404</v>
      </c>
      <c r="E19" s="93">
        <f t="shared" si="0"/>
        <v>0.26073539677907115</v>
      </c>
      <c r="F19" s="114">
        <f>+SUMIFS(Input!$L:$L,Input!$C:$C,Index!$D$11,Input!$H:$H,Index!$D$29,Input!$F:$F,Index!$D$17,Input!$E:$E,Index!D25)</f>
        <v>21736.986897064598</v>
      </c>
    </row>
    <row r="20" spans="3:6" ht="14.1" customHeight="1">
      <c r="C20" s="38" t="s">
        <v>58</v>
      </c>
      <c r="D20" s="110">
        <f>+SUMIFS(Input!$N:$N,Input!$C:$C,Index!$D$11,Input!$H:$H,Index!$D$29,Input!$F:$F,Index!$D$17,Input!$E:$E,Index!D26)</f>
        <v>1795008472.4951065</v>
      </c>
      <c r="E20" s="93">
        <f t="shared" si="0"/>
        <v>0.14576630631797516</v>
      </c>
      <c r="F20" s="114">
        <f>+SUMIFS(Input!$L:$L,Input!$C:$C,Index!$D$11,Input!$H:$H,Index!$D$29,Input!$F:$F,Index!$D$17,Input!$E:$E,Index!D26)</f>
        <v>16878.109067961803</v>
      </c>
    </row>
    <row r="21" spans="3:6" ht="14.1" customHeight="1">
      <c r="C21" s="38" t="s">
        <v>59</v>
      </c>
      <c r="D21" s="110">
        <f>+SUMIFS(Input!$N:$N,Input!$C:$C,Index!$D$11,Input!$H:$H,Index!$D$29,Input!$F:$F,Index!$D$17,Input!$E:$E,Index!D27)</f>
        <v>787456800.59475422</v>
      </c>
      <c r="E21" s="93">
        <f t="shared" si="0"/>
        <v>6.3946589092203035E-2</v>
      </c>
      <c r="F21" s="114">
        <f>+SUMIFS(Input!$L:$L,Input!$C:$C,Index!$D$11,Input!$H:$H,Index!$D$29,Input!$F:$F,Index!$D$17,Input!$E:$E,Index!D27)</f>
        <v>9710.196569831769</v>
      </c>
    </row>
    <row r="22" spans="3:6" ht="14.1" customHeight="1">
      <c r="C22" s="38" t="s">
        <v>60</v>
      </c>
      <c r="D22" s="110">
        <f>+SUMIFS(Input!$N:$N,Input!$C:$C,Index!$D$11,Input!$H:$H,Index!$D$29,Input!$F:$F,Index!$D$17,Input!$E:$E,Index!D28)</f>
        <v>0</v>
      </c>
      <c r="E22" s="93">
        <f t="shared" si="0"/>
        <v>0</v>
      </c>
      <c r="F22" s="114">
        <f>+SUMIFS(Input!$L:$L,Input!$C:$C,Index!$D$11,Input!$H:$H,Index!$D$29,Input!$F:$F,Index!$D$17,Input!$E:$E,Index!D28)</f>
        <v>0</v>
      </c>
    </row>
    <row r="23" spans="3:6" ht="14.1" customHeight="1">
      <c r="C23" s="39" t="s">
        <v>11</v>
      </c>
      <c r="D23" s="112">
        <f>+D13</f>
        <v>12314289343.241425</v>
      </c>
      <c r="E23" s="41">
        <f>+E13</f>
        <v>1.0000000000000002</v>
      </c>
      <c r="F23" s="115">
        <f>+F13</f>
        <v>69049.24043785836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116</v>
      </c>
      <c r="D25" s="26"/>
      <c r="E25" s="26"/>
      <c r="F25" s="26"/>
    </row>
    <row r="26" spans="3:6" ht="14.1" customHeight="1">
      <c r="C26" s="42" t="s">
        <v>64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7" t="s">
        <v>12</v>
      </c>
      <c r="D28" s="153" t="s">
        <v>2</v>
      </c>
      <c r="E28" s="153" t="s">
        <v>3</v>
      </c>
      <c r="F28" s="151" t="s">
        <v>4</v>
      </c>
    </row>
    <row r="29" spans="3:6" ht="14.1" customHeight="1">
      <c r="C29" s="157"/>
      <c r="D29" s="154"/>
      <c r="E29" s="154"/>
      <c r="F29" s="152"/>
    </row>
    <row r="30" spans="3:6" ht="14.1" customHeight="1">
      <c r="C30" s="35" t="s">
        <v>117</v>
      </c>
      <c r="D30" s="36"/>
      <c r="E30" s="36"/>
      <c r="F30" s="36"/>
    </row>
    <row r="31" spans="3:6" ht="14.1" customHeight="1">
      <c r="C31" s="37" t="s">
        <v>61</v>
      </c>
      <c r="D31" s="111">
        <f>+SUM(D32:D40)</f>
        <v>2266359.6800000002</v>
      </c>
      <c r="E31" s="95">
        <f>+D31/$D$52</f>
        <v>2.1657207142880929E-4</v>
      </c>
      <c r="F31" s="113">
        <f>+SUM(F32:F40)</f>
        <v>27.837808095</v>
      </c>
    </row>
    <row r="32" spans="3:6" ht="14.1" customHeight="1">
      <c r="C32" s="38" t="s">
        <v>52</v>
      </c>
      <c r="D32" s="110">
        <f>+SUMIFS(Input!$N:$N,Input!$C:$C,Index!$D$11,Input!$H:$H,Index!$D$30,Input!$F:$F,Index!$D$17,Input!$E:$E,Index!D20)</f>
        <v>0</v>
      </c>
      <c r="E32" s="93">
        <f>+IFERROR(D32/$D$31,0)</f>
        <v>0</v>
      </c>
      <c r="F32" s="114">
        <f>+SUMIFS(Input!$L:$L,Input!$C:$C,Index!$D$11,Input!$H:$H,Index!$D$30,Input!$F:$F,Index!$D$17,Input!$E:$E,Index!D20)</f>
        <v>0</v>
      </c>
    </row>
    <row r="33" spans="3:6" ht="14.1" customHeight="1">
      <c r="C33" s="38" t="s">
        <v>53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>
      <c r="C34" s="38" t="s">
        <v>54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>
      <c r="C35" s="38" t="s">
        <v>55</v>
      </c>
      <c r="D35" s="110">
        <f>+SUMIFS(Input!$N:$N,Input!$C:$C,Index!$D$11,Input!$H:$H,Index!$D$30,Input!$F:$F,Index!$D$17,Input!$E:$E,Index!D23)</f>
        <v>0</v>
      </c>
      <c r="E35" s="93">
        <f t="shared" si="1"/>
        <v>0</v>
      </c>
      <c r="F35" s="114">
        <f>+SUMIFS(Input!$L:$L,Input!$C:$C,Index!$D$11,Input!$H:$H,Index!$D$30,Input!$F:$F,Index!$D$17,Input!$E:$E,Index!D23)</f>
        <v>0</v>
      </c>
    </row>
    <row r="36" spans="3:6" ht="14.1" customHeight="1">
      <c r="C36" s="38" t="s">
        <v>56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>
      <c r="C37" s="38" t="s">
        <v>57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>
      <c r="C38" s="38" t="s">
        <v>58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>
      <c r="C39" s="38" t="s">
        <v>59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>
      <c r="C40" s="38" t="s">
        <v>60</v>
      </c>
      <c r="D40" s="110">
        <f>+SUMIFS(Input!$N:$N,Input!$C:$C,Index!$D$11,Input!$H:$H,Index!$D$30,Input!$F:$F,Index!$D$17,Input!$E:$E,Index!D28)</f>
        <v>2266359.6800000002</v>
      </c>
      <c r="E40" s="93">
        <f t="shared" si="1"/>
        <v>1</v>
      </c>
      <c r="F40" s="114">
        <f>+SUMIFS(Input!$L:$L,Input!$C:$C,Index!$D$11,Input!$H:$H,Index!$D$30,Input!$F:$F,Index!$D$17,Input!$E:$E,Index!D28)</f>
        <v>27.837808095</v>
      </c>
    </row>
    <row r="41" spans="3:6" ht="14.1" customHeight="1">
      <c r="C41" s="37" t="s">
        <v>62</v>
      </c>
      <c r="D41" s="111">
        <f>+SUM(D42:D50)</f>
        <v>10461859173.535666</v>
      </c>
      <c r="E41" s="95">
        <f>+D41/$D$52</f>
        <v>0.99972944815586806</v>
      </c>
      <c r="F41" s="113">
        <f>+SUM(F42:F50)</f>
        <v>222435.27563699594</v>
      </c>
    </row>
    <row r="42" spans="3:6" ht="14.1" customHeight="1">
      <c r="C42" s="38" t="s">
        <v>52</v>
      </c>
      <c r="D42" s="110">
        <f>+SUMIFS(Input!$N:$N,Input!$C:$C,Index!$D$11,Input!$H:$H,Index!$D$30,Input!$F:$F,Index!$D$18,Input!$E:$E,Index!D20)</f>
        <v>182510774.89932373</v>
      </c>
      <c r="E42" s="93">
        <f>+IFERROR(D42/$D$41,0)</f>
        <v>1.7445348085071078E-2</v>
      </c>
      <c r="F42" s="114">
        <f>+SUMIFS(Input!$L:$L,Input!$C:$C,Index!$D$11,Input!$H:$H,Index!$D$30,Input!$F:$F,Index!$D$18,Input!$E:$E,Index!D20)</f>
        <v>2644.3617258376871</v>
      </c>
    </row>
    <row r="43" spans="3:6" ht="14.1" customHeight="1">
      <c r="C43" s="38" t="s">
        <v>53</v>
      </c>
      <c r="D43" s="110">
        <f>+SUMIFS(Input!$N:$N,Input!$C:$C,Index!$D$11,Input!$H:$H,Index!$D$30,Input!$F:$F,Index!$D$18,Input!$E:$E,Index!D21)</f>
        <v>494140167.21203542</v>
      </c>
      <c r="E43" s="93">
        <f t="shared" ref="E43:E50" si="2">+IFERROR(D43/$D$41,0)</f>
        <v>4.7232538597156148E-2</v>
      </c>
      <c r="F43" s="114">
        <f>+SUMIFS(Input!$L:$L,Input!$C:$C,Index!$D$11,Input!$H:$H,Index!$D$30,Input!$F:$F,Index!$D$18,Input!$E:$E,Index!D21)</f>
        <v>5733.7581702879424</v>
      </c>
    </row>
    <row r="44" spans="3:6" ht="14.1" customHeight="1">
      <c r="C44" s="38" t="s">
        <v>54</v>
      </c>
      <c r="D44" s="110">
        <f>+SUMIFS(Input!$N:$N,Input!$C:$C,Index!$D$11,Input!$H:$H,Index!$D$30,Input!$F:$F,Index!$D$18,Input!$E:$E,Index!D22)</f>
        <v>551871861.84536898</v>
      </c>
      <c r="E44" s="93">
        <f t="shared" si="2"/>
        <v>5.2750840237018759E-2</v>
      </c>
      <c r="F44" s="114">
        <f>+SUMIFS(Input!$L:$L,Input!$C:$C,Index!$D$11,Input!$H:$H,Index!$D$30,Input!$F:$F,Index!$D$18,Input!$E:$E,Index!D22)</f>
        <v>13397.942561439797</v>
      </c>
    </row>
    <row r="45" spans="3:6" ht="14.1" customHeight="1">
      <c r="C45" s="38" t="s">
        <v>55</v>
      </c>
      <c r="D45" s="110">
        <f>+SUMIFS(Input!$N:$N,Input!$C:$C,Index!$D$11,Input!$H:$H,Index!$D$30,Input!$F:$F,Index!$D$18,Input!$E:$E,Index!D23)</f>
        <v>573413325.5087291</v>
      </c>
      <c r="E45" s="93">
        <f t="shared" si="2"/>
        <v>5.4809887611490346E-2</v>
      </c>
      <c r="F45" s="114">
        <f>+SUMIFS(Input!$L:$L,Input!$C:$C,Index!$D$11,Input!$H:$H,Index!$D$30,Input!$F:$F,Index!$D$18,Input!$E:$E,Index!D23)</f>
        <v>7280.3078135759315</v>
      </c>
    </row>
    <row r="46" spans="3:6" ht="14.1" customHeight="1">
      <c r="C46" s="38" t="s">
        <v>56</v>
      </c>
      <c r="D46" s="110">
        <f>+SUMIFS(Input!$N:$N,Input!$C:$C,Index!$D$11,Input!$H:$H,Index!$D$30,Input!$F:$F,Index!$D$18,Input!$E:$E,Index!D24)</f>
        <v>3284706387.8933096</v>
      </c>
      <c r="E46" s="93">
        <f t="shared" si="2"/>
        <v>0.31396966193182069</v>
      </c>
      <c r="F46" s="114">
        <f>+SUMIFS(Input!$L:$L,Input!$C:$C,Index!$D$11,Input!$H:$H,Index!$D$30,Input!$F:$F,Index!$D$18,Input!$E:$E,Index!D24)</f>
        <v>48336.638218249434</v>
      </c>
    </row>
    <row r="47" spans="3:6" ht="14.1" customHeight="1">
      <c r="C47" s="38" t="s">
        <v>57</v>
      </c>
      <c r="D47" s="110">
        <f>+SUMIFS(Input!$N:$N,Input!$C:$C,Index!$D$11,Input!$H:$H,Index!$D$30,Input!$F:$F,Index!$D$18,Input!$E:$E,Index!D25)</f>
        <v>3069469734.5466943</v>
      </c>
      <c r="E47" s="93">
        <f t="shared" si="2"/>
        <v>0.29339620077387674</v>
      </c>
      <c r="F47" s="114">
        <f>+SUMIFS(Input!$L:$L,Input!$C:$C,Index!$D$11,Input!$H:$H,Index!$D$30,Input!$F:$F,Index!$D$18,Input!$E:$E,Index!D25)</f>
        <v>102442.99467227209</v>
      </c>
    </row>
    <row r="48" spans="3:6" ht="14.1" customHeight="1">
      <c r="C48" s="38" t="s">
        <v>58</v>
      </c>
      <c r="D48" s="110">
        <f>+SUMIFS(Input!$N:$N,Input!$C:$C,Index!$D$11,Input!$H:$H,Index!$D$30,Input!$F:$F,Index!$D$18,Input!$E:$E,Index!D26)</f>
        <v>1382362221.4942155</v>
      </c>
      <c r="E48" s="93">
        <f t="shared" si="2"/>
        <v>0.13213351456603822</v>
      </c>
      <c r="F48" s="114">
        <f>+SUMIFS(Input!$L:$L,Input!$C:$C,Index!$D$11,Input!$H:$H,Index!$D$30,Input!$F:$F,Index!$D$18,Input!$E:$E,Index!D26)</f>
        <v>19084.257567709108</v>
      </c>
    </row>
    <row r="49" spans="3:6" ht="14.1" customHeight="1">
      <c r="C49" s="38" t="s">
        <v>59</v>
      </c>
      <c r="D49" s="110">
        <f>+SUMIFS(Input!$N:$N,Input!$C:$C,Index!$D$11,Input!$H:$H,Index!$D$30,Input!$F:$F,Index!$D$18,Input!$E:$E,Index!D27)</f>
        <v>879312700.97692013</v>
      </c>
      <c r="E49" s="93">
        <f t="shared" si="2"/>
        <v>8.4049372715820039E-2</v>
      </c>
      <c r="F49" s="114">
        <f>+SUMIFS(Input!$L:$L,Input!$C:$C,Index!$D$11,Input!$H:$H,Index!$D$30,Input!$F:$F,Index!$D$18,Input!$E:$E,Index!D27)</f>
        <v>22934.351980375468</v>
      </c>
    </row>
    <row r="50" spans="3:6" ht="14.1" customHeight="1">
      <c r="C50" s="38" t="s">
        <v>60</v>
      </c>
      <c r="D50" s="110">
        <f>+SUMIFS(Input!$N:$N,Input!$C:$C,Index!$D$11,Input!$H:$H,Index!$D$30,Input!$F:$F,Index!$D$18,Input!$E:$E,Index!D28)</f>
        <v>44071999.159071162</v>
      </c>
      <c r="E50" s="93">
        <f t="shared" si="2"/>
        <v>4.2126354817082377E-3</v>
      </c>
      <c r="F50" s="114">
        <f>+SUMIFS(Input!$L:$L,Input!$C:$C,Index!$D$11,Input!$H:$H,Index!$D$30,Input!$F:$F,Index!$D$18,Input!$E:$E,Index!D28)</f>
        <v>580.66292724846642</v>
      </c>
    </row>
    <row r="51" spans="3:6" ht="14.1" customHeight="1">
      <c r="C51" s="37" t="s">
        <v>63</v>
      </c>
      <c r="D51" s="111">
        <f>+SUMIFS(Input!$N:$N,Input!$C:$C,Index!$D$11,Input!$H:$H,Index!$D$30,Input!$F:$F,Index!$D$19)</f>
        <v>564881.61</v>
      </c>
      <c r="E51" s="95">
        <f>+D51/$D$52</f>
        <v>5.3979772703042785E-5</v>
      </c>
      <c r="F51" s="113">
        <f>+SUMIFS(Input!$L:$L,Input!$C:$C,Index!$D$11,Input!$H:$H,Index!$D$30,Input!$F:$F,Index!$D$19)</f>
        <v>6.7381064549999996</v>
      </c>
    </row>
    <row r="52" spans="3:6" ht="14.1" customHeight="1">
      <c r="C52" s="39" t="s">
        <v>11</v>
      </c>
      <c r="D52" s="40">
        <f>+SUM(D51,D41,D31)</f>
        <v>10464690414.825666</v>
      </c>
      <c r="E52" s="41">
        <f>+SUM(E51,E41,E31)</f>
        <v>0.99999999999999989</v>
      </c>
      <c r="F52" s="115">
        <f>+SUM(F51,F41,F31)</f>
        <v>222469.85155154596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118</v>
      </c>
      <c r="D54" s="26"/>
      <c r="E54" s="26"/>
      <c r="F54" s="26"/>
    </row>
    <row r="55" spans="3:6" ht="14.1" customHeight="1">
      <c r="C55" s="42" t="s">
        <v>64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7" t="s">
        <v>12</v>
      </c>
      <c r="D57" s="153" t="s">
        <v>2</v>
      </c>
      <c r="E57" s="153" t="s">
        <v>3</v>
      </c>
      <c r="F57" s="151" t="s">
        <v>4</v>
      </c>
    </row>
    <row r="58" spans="3:6" ht="14.1" customHeight="1">
      <c r="C58" s="157"/>
      <c r="D58" s="154"/>
      <c r="E58" s="154"/>
      <c r="F58" s="152"/>
    </row>
    <row r="59" spans="3:6" ht="14.1" customHeight="1">
      <c r="C59" s="35" t="s">
        <v>119</v>
      </c>
      <c r="D59" s="36"/>
      <c r="E59" s="36"/>
      <c r="F59" s="36"/>
    </row>
    <row r="60" spans="3:6" ht="14.1" customHeight="1">
      <c r="C60" s="37" t="s">
        <v>61</v>
      </c>
      <c r="D60" s="111">
        <f>+SUM(D61:D69)</f>
        <v>19385698.371440317</v>
      </c>
      <c r="E60" s="95">
        <f>+D60/$D$81</f>
        <v>3.9682196274997E-2</v>
      </c>
      <c r="F60" s="113">
        <f>+SUM(F61:F69)</f>
        <v>425.28196464464997</v>
      </c>
    </row>
    <row r="61" spans="3:6" ht="14.1" customHeight="1">
      <c r="C61" s="38" t="s">
        <v>52</v>
      </c>
      <c r="D61" s="110">
        <f>+SUMIFS(Input!$N:$N,Input!$C:$C,Index!$D$11,Input!$H:$H,Index!$D$31,Input!$F:$F,Index!$D$17,Input!$E:$E,Index!D20)</f>
        <v>354294.3</v>
      </c>
      <c r="E61" s="93">
        <f>+IFERROR(D61/$D$60,0)</f>
        <v>1.8276065850790221E-2</v>
      </c>
      <c r="F61" s="114">
        <f>+SUMIFS(Input!$L:$L,Input!$C:$C,Index!$D$11,Input!$H:$H,Index!$D$31,Input!$F:$F,Index!$D$17,Input!$E:$E,Index!D20)</f>
        <v>3.6899757036</v>
      </c>
    </row>
    <row r="62" spans="3:6" ht="14.1" customHeight="1">
      <c r="C62" s="38" t="s">
        <v>53</v>
      </c>
      <c r="D62" s="110">
        <f>+SUMIFS(Input!$N:$N,Input!$C:$C,Index!$D$11,Input!$H:$H,Index!$D$31,Input!$F:$F,Index!$D$17,Input!$E:$E,Index!D21)</f>
        <v>639419.93000000005</v>
      </c>
      <c r="E62" s="93">
        <f t="shared" ref="E62:E69" si="3">+IFERROR(D62/$D$60,0)</f>
        <v>3.2984106001670573E-2</v>
      </c>
      <c r="F62" s="114">
        <f>+SUMIFS(Input!$L:$L,Input!$C:$C,Index!$D$11,Input!$H:$H,Index!$D$31,Input!$F:$F,Index!$D$17,Input!$E:$E,Index!D21)</f>
        <v>21.31707646265</v>
      </c>
    </row>
    <row r="63" spans="3:6" ht="14.1" customHeight="1">
      <c r="C63" s="38" t="s">
        <v>54</v>
      </c>
      <c r="D63" s="110">
        <f>+SUMIFS(Input!$N:$N,Input!$C:$C,Index!$D$11,Input!$H:$H,Index!$D$31,Input!$F:$F,Index!$D$17,Input!$E:$E,Index!D22)</f>
        <v>988148.54</v>
      </c>
      <c r="E63" s="93">
        <f t="shared" si="3"/>
        <v>5.097306896385919E-2</v>
      </c>
      <c r="F63" s="114">
        <f>+SUMIFS(Input!$L:$L,Input!$C:$C,Index!$D$11,Input!$H:$H,Index!$D$31,Input!$F:$F,Index!$D$17,Input!$E:$E,Index!D22)</f>
        <v>18.338889646200002</v>
      </c>
    </row>
    <row r="64" spans="3:6" ht="14.1" customHeight="1">
      <c r="C64" s="38" t="s">
        <v>55</v>
      </c>
      <c r="D64" s="110">
        <f>+SUMIFS(Input!$N:$N,Input!$C:$C,Index!$D$11,Input!$H:$H,Index!$D$31,Input!$F:$F,Index!$D$17,Input!$E:$E,Index!D23)</f>
        <v>1361081.5699999998</v>
      </c>
      <c r="E64" s="93">
        <f t="shared" si="3"/>
        <v>7.0210602884711773E-2</v>
      </c>
      <c r="F64" s="114">
        <f>+SUMIFS(Input!$L:$L,Input!$C:$C,Index!$D$11,Input!$H:$H,Index!$D$31,Input!$F:$F,Index!$D$17,Input!$E:$E,Index!D23)</f>
        <v>92.298713539549993</v>
      </c>
    </row>
    <row r="65" spans="3:6" ht="14.1" customHeight="1">
      <c r="C65" s="38" t="s">
        <v>56</v>
      </c>
      <c r="D65" s="110">
        <f>+SUMIFS(Input!$N:$N,Input!$C:$C,Index!$D$11,Input!$H:$H,Index!$D$31,Input!$F:$F,Index!$D$17,Input!$E:$E,Index!D24)</f>
        <v>5591623.9254780002</v>
      </c>
      <c r="E65" s="93">
        <f t="shared" si="3"/>
        <v>0.2884406750966359</v>
      </c>
      <c r="F65" s="114">
        <f>+SUMIFS(Input!$L:$L,Input!$C:$C,Index!$D$11,Input!$H:$H,Index!$D$31,Input!$F:$F,Index!$D$17,Input!$E:$E,Index!D24)</f>
        <v>144.89442141545001</v>
      </c>
    </row>
    <row r="66" spans="3:6" ht="14.1" customHeight="1">
      <c r="C66" s="38" t="s">
        <v>57</v>
      </c>
      <c r="D66" s="110">
        <f>+SUMIFS(Input!$N:$N,Input!$C:$C,Index!$D$11,Input!$H:$H,Index!$D$31,Input!$F:$F,Index!$D$17,Input!$E:$E,Index!D25)</f>
        <v>5195257.59</v>
      </c>
      <c r="E66" s="93">
        <f t="shared" si="3"/>
        <v>0.2679943477122203</v>
      </c>
      <c r="F66" s="114">
        <f>+SUMIFS(Input!$L:$L,Input!$C:$C,Index!$D$11,Input!$H:$H,Index!$D$31,Input!$F:$F,Index!$D$17,Input!$E:$E,Index!D25)</f>
        <v>81.119069393999993</v>
      </c>
    </row>
    <row r="67" spans="3:6" ht="14.1" customHeight="1">
      <c r="C67" s="38" t="s">
        <v>58</v>
      </c>
      <c r="D67" s="110">
        <f>+SUMIFS(Input!$N:$N,Input!$C:$C,Index!$D$11,Input!$H:$H,Index!$D$31,Input!$F:$F,Index!$D$17,Input!$E:$E,Index!D26)</f>
        <v>3643727.4053568598</v>
      </c>
      <c r="E67" s="93">
        <f t="shared" si="3"/>
        <v>0.18795956356800256</v>
      </c>
      <c r="F67" s="114">
        <f>+SUMIFS(Input!$L:$L,Input!$C:$C,Index!$D$11,Input!$H:$H,Index!$D$31,Input!$F:$F,Index!$D$17,Input!$E:$E,Index!D26)</f>
        <v>42.132337163999999</v>
      </c>
    </row>
    <row r="68" spans="3:6" ht="14.1" customHeight="1">
      <c r="C68" s="38" t="s">
        <v>59</v>
      </c>
      <c r="D68" s="110">
        <f>+SUMIFS(Input!$N:$N,Input!$C:$C,Index!$D$11,Input!$H:$H,Index!$D$31,Input!$F:$F,Index!$D$17,Input!$E:$E,Index!D27)</f>
        <v>1612145.1106054599</v>
      </c>
      <c r="E68" s="93">
        <f t="shared" si="3"/>
        <v>8.3161569922109588E-2</v>
      </c>
      <c r="F68" s="114">
        <f>+SUMIFS(Input!$L:$L,Input!$C:$C,Index!$D$11,Input!$H:$H,Index!$D$31,Input!$F:$F,Index!$D$17,Input!$E:$E,Index!D27)</f>
        <v>21.491481319199998</v>
      </c>
    </row>
    <row r="69" spans="3:6" ht="14.1" customHeight="1">
      <c r="C69" s="38" t="s">
        <v>60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>
      <c r="C70" s="37" t="s">
        <v>62</v>
      </c>
      <c r="D70" s="111">
        <f>+SUM(D71:D79)</f>
        <v>468883226.49581945</v>
      </c>
      <c r="E70" s="95">
        <f>+D70/$D$81</f>
        <v>0.95979602423157728</v>
      </c>
      <c r="F70" s="113">
        <f>+SUM(F71:F79)</f>
        <v>12866.43606899215</v>
      </c>
    </row>
    <row r="71" spans="3:6" ht="14.1" customHeight="1">
      <c r="C71" s="38" t="s">
        <v>52</v>
      </c>
      <c r="D71" s="110">
        <f>+SUMIFS(Input!$N:$N,Input!$C:$C,Index!$D$11,Input!$H:$H,Index!$D$31,Input!$F:$F,Index!$D$18,Input!$E:$E,Index!D20)</f>
        <v>4437915.8231881</v>
      </c>
      <c r="E71" s="93">
        <f>+IFERROR(D71/$D$70,0)</f>
        <v>9.4648636854738673E-3</v>
      </c>
      <c r="F71" s="114">
        <f>+SUMIFS(Input!$L:$L,Input!$C:$C,Index!$D$11,Input!$H:$H,Index!$D$31,Input!$F:$F,Index!$D$18,Input!$E:$E,Index!D20)</f>
        <v>94.145512615849995</v>
      </c>
    </row>
    <row r="72" spans="3:6" ht="14.1" customHeight="1">
      <c r="C72" s="38" t="s">
        <v>53</v>
      </c>
      <c r="D72" s="110">
        <f>+SUMIFS(Input!$N:$N,Input!$C:$C,Index!$D$11,Input!$H:$H,Index!$D$31,Input!$F:$F,Index!$D$18,Input!$E:$E,Index!D21)</f>
        <v>13843523.818620298</v>
      </c>
      <c r="E72" s="93">
        <f t="shared" ref="E72:E79" si="4">+IFERROR(D72/$D$70,0)</f>
        <v>2.9524459473799766E-2</v>
      </c>
      <c r="F72" s="114">
        <f>+SUMIFS(Input!$L:$L,Input!$C:$C,Index!$D$11,Input!$H:$H,Index!$D$31,Input!$F:$F,Index!$D$18,Input!$E:$E,Index!D21)</f>
        <v>314.89026034129995</v>
      </c>
    </row>
    <row r="73" spans="3:6" ht="14.1" customHeight="1">
      <c r="C73" s="38" t="s">
        <v>54</v>
      </c>
      <c r="D73" s="110">
        <f>+SUMIFS(Input!$N:$N,Input!$C:$C,Index!$D$11,Input!$H:$H,Index!$D$31,Input!$F:$F,Index!$D$18,Input!$E:$E,Index!D22)</f>
        <v>22861245.591653429</v>
      </c>
      <c r="E73" s="93">
        <f t="shared" si="4"/>
        <v>4.8756799774020622E-2</v>
      </c>
      <c r="F73" s="114">
        <f>+SUMIFS(Input!$L:$L,Input!$C:$C,Index!$D$11,Input!$H:$H,Index!$D$31,Input!$F:$F,Index!$D$18,Input!$E:$E,Index!D22)</f>
        <v>749.82620476364991</v>
      </c>
    </row>
    <row r="74" spans="3:6" ht="14.1" customHeight="1">
      <c r="C74" s="38" t="s">
        <v>55</v>
      </c>
      <c r="D74" s="110">
        <f>+SUMIFS(Input!$N:$N,Input!$C:$C,Index!$D$11,Input!$H:$H,Index!$D$31,Input!$F:$F,Index!$D$18,Input!$E:$E,Index!D23)</f>
        <v>27442485.524016112</v>
      </c>
      <c r="E74" s="93">
        <f t="shared" si="4"/>
        <v>5.8527334682254385E-2</v>
      </c>
      <c r="F74" s="114">
        <f>+SUMIFS(Input!$L:$L,Input!$C:$C,Index!$D$11,Input!$H:$H,Index!$D$31,Input!$F:$F,Index!$D$18,Input!$E:$E,Index!D23)</f>
        <v>823.68237440155008</v>
      </c>
    </row>
    <row r="75" spans="3:6" ht="14.1" customHeight="1">
      <c r="C75" s="38" t="s">
        <v>56</v>
      </c>
      <c r="D75" s="110">
        <f>+SUMIFS(Input!$N:$N,Input!$C:$C,Index!$D$11,Input!$H:$H,Index!$D$31,Input!$F:$F,Index!$D$18,Input!$E:$E,Index!D24)</f>
        <v>147740596.0534682</v>
      </c>
      <c r="E75" s="93">
        <f t="shared" si="4"/>
        <v>0.31509038435348136</v>
      </c>
      <c r="F75" s="114">
        <f>+SUMIFS(Input!$L:$L,Input!$C:$C,Index!$D$11,Input!$H:$H,Index!$D$31,Input!$F:$F,Index!$D$18,Input!$E:$E,Index!D24)</f>
        <v>6143.2680133356998</v>
      </c>
    </row>
    <row r="76" spans="3:6" ht="14.1" customHeight="1">
      <c r="C76" s="38" t="s">
        <v>57</v>
      </c>
      <c r="D76" s="110">
        <f>+SUMIFS(Input!$N:$N,Input!$C:$C,Index!$D$11,Input!$H:$H,Index!$D$31,Input!$F:$F,Index!$D$18,Input!$E:$E,Index!D25)</f>
        <v>174714784.47194341</v>
      </c>
      <c r="E76" s="93">
        <f t="shared" si="4"/>
        <v>0.37261896907182529</v>
      </c>
      <c r="F76" s="114">
        <f>+SUMIFS(Input!$L:$L,Input!$C:$C,Index!$D$11,Input!$H:$H,Index!$D$31,Input!$F:$F,Index!$D$18,Input!$E:$E,Index!D25)</f>
        <v>3093.8068460734999</v>
      </c>
    </row>
    <row r="77" spans="3:6" ht="14.1" customHeight="1">
      <c r="C77" s="38" t="s">
        <v>58</v>
      </c>
      <c r="D77" s="110">
        <f>+SUMIFS(Input!$N:$N,Input!$C:$C,Index!$D$11,Input!$H:$H,Index!$D$31,Input!$F:$F,Index!$D$18,Input!$E:$E,Index!D26)</f>
        <v>47148613.684813976</v>
      </c>
      <c r="E77" s="93">
        <f t="shared" si="4"/>
        <v>0.10055512976477599</v>
      </c>
      <c r="F77" s="114">
        <f>+SUMIFS(Input!$L:$L,Input!$C:$C,Index!$D$11,Input!$H:$H,Index!$D$31,Input!$F:$F,Index!$D$18,Input!$E:$E,Index!D26)</f>
        <v>970.54148129660007</v>
      </c>
    </row>
    <row r="78" spans="3:6" ht="14.1" customHeight="1">
      <c r="C78" s="38" t="s">
        <v>59</v>
      </c>
      <c r="D78" s="110">
        <f>+SUMIFS(Input!$N:$N,Input!$C:$C,Index!$D$11,Input!$H:$H,Index!$D$31,Input!$F:$F,Index!$D$18,Input!$E:$E,Index!D27)</f>
        <v>27217439.045086678</v>
      </c>
      <c r="E78" s="93">
        <f t="shared" si="4"/>
        <v>5.8047371940547224E-2</v>
      </c>
      <c r="F78" s="114">
        <f>+SUMIFS(Input!$L:$L,Input!$C:$C,Index!$D$11,Input!$H:$H,Index!$D$31,Input!$F:$F,Index!$D$18,Input!$E:$E,Index!D27)</f>
        <v>534.65258184330003</v>
      </c>
    </row>
    <row r="79" spans="3:6" ht="14.1" customHeight="1">
      <c r="C79" s="38" t="s">
        <v>60</v>
      </c>
      <c r="D79" s="110">
        <f>+SUMIFS(Input!$N:$N,Input!$C:$C,Index!$D$11,Input!$H:$H,Index!$D$31,Input!$F:$F,Index!$D$18,Input!$E:$E,Index!D28)</f>
        <v>3476622.4830292491</v>
      </c>
      <c r="E79" s="93">
        <f t="shared" si="4"/>
        <v>7.4146872538214939E-3</v>
      </c>
      <c r="F79" s="114">
        <f>+SUMIFS(Input!$L:$L,Input!$C:$C,Index!$D$11,Input!$H:$H,Index!$D$31,Input!$F:$F,Index!$D$18,Input!$E:$E,Index!D28)</f>
        <v>141.6227943207</v>
      </c>
    </row>
    <row r="80" spans="3:6" ht="14.1" customHeight="1">
      <c r="C80" s="37" t="s">
        <v>63</v>
      </c>
      <c r="D80" s="111">
        <f>+SUMIFS(Input!$N:$N,Input!$C:$C,Index!$D$11,Input!$H:$H,Index!$D$31,Input!$F:$F,Index!$D$19)</f>
        <v>254901.71476034651</v>
      </c>
      <c r="E80" s="95">
        <f>+D80/$D$81</f>
        <v>5.2177949342569092E-4</v>
      </c>
      <c r="F80" s="113">
        <f>+SUMIFS(Input!$L:$L,Input!$C:$C,Index!$D$11,Input!$H:$H,Index!$D$31,Input!$F:$F,Index!$D$19)</f>
        <v>51.0460608462</v>
      </c>
    </row>
    <row r="81" spans="3:6" ht="14.1" customHeight="1">
      <c r="C81" s="39" t="s">
        <v>11</v>
      </c>
      <c r="D81" s="40">
        <f>+SUM(D80,D70,D60)</f>
        <v>488523826.5820201</v>
      </c>
      <c r="E81" s="41">
        <f>+SUM(E80,E70,E60)</f>
        <v>1</v>
      </c>
      <c r="F81" s="115">
        <f>+SUM(F80,F70,F60)</f>
        <v>13342.764094483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80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3" t="s">
        <v>2</v>
      </c>
      <c r="E85" s="153" t="s">
        <v>3</v>
      </c>
      <c r="F85" s="151" t="s">
        <v>4</v>
      </c>
    </row>
    <row r="86" spans="3:6" ht="14.1" customHeight="1">
      <c r="C86" s="30"/>
      <c r="D86" s="154"/>
      <c r="E86" s="154"/>
      <c r="F86" s="152"/>
    </row>
    <row r="87" spans="3:6" ht="14.1" customHeight="1">
      <c r="C87" s="45" t="s">
        <v>81</v>
      </c>
      <c r="D87" s="99">
        <f>+SUM(D60,D31,D13)</f>
        <v>12335941401.292866</v>
      </c>
      <c r="E87" s="100">
        <f>+D87/$D$94</f>
        <v>0.52930254222289363</v>
      </c>
      <c r="F87" s="116">
        <f>+SUM(F60,F31,F13)</f>
        <v>69502.36021059801</v>
      </c>
    </row>
    <row r="88" spans="3:6" ht="14.1" customHeight="1">
      <c r="C88" s="46" t="s">
        <v>83</v>
      </c>
      <c r="D88" s="97">
        <f>+D13</f>
        <v>12314289343.241425</v>
      </c>
      <c r="E88" s="98">
        <f>+D88/$D$87</f>
        <v>0.99824479888910855</v>
      </c>
      <c r="F88" s="117">
        <f>+F13</f>
        <v>69049.24043785836</v>
      </c>
    </row>
    <row r="89" spans="3:6" ht="14.1" customHeight="1">
      <c r="C89" s="46" t="s">
        <v>82</v>
      </c>
      <c r="D89" s="97">
        <f>+SUM(D60,D31)</f>
        <v>21652058.051440317</v>
      </c>
      <c r="E89" s="98">
        <f>+D89/$D$87</f>
        <v>1.755201110891389E-3</v>
      </c>
      <c r="F89" s="117">
        <f>+SUM(F60,F31)</f>
        <v>453.11977273964999</v>
      </c>
    </row>
    <row r="90" spans="3:6" ht="14.1" customHeight="1">
      <c r="C90" s="45" t="s">
        <v>186</v>
      </c>
      <c r="D90" s="99">
        <f>+SUM(D80,D70,D51,D41)</f>
        <v>10931562183.356245</v>
      </c>
      <c r="E90" s="100">
        <f t="shared" ref="E90:E93" si="5">+D90/$D$94</f>
        <v>0.46904435307318293</v>
      </c>
      <c r="F90" s="116">
        <f>+SUM(F80,F70,F51,F41)</f>
        <v>235359.4958732893</v>
      </c>
    </row>
    <row r="91" spans="3:6" ht="14.1" customHeight="1">
      <c r="C91" s="45" t="s">
        <v>180</v>
      </c>
      <c r="D91" s="99">
        <f>+SUMIFS(Input!N:N,Input!C:C,Index!D11,Input!H:H,Index!D33)</f>
        <v>2168788.4805747583</v>
      </c>
      <c r="E91" s="100">
        <f t="shared" si="5"/>
        <v>9.3056964115575012E-5</v>
      </c>
      <c r="F91" s="96" t="s">
        <v>148</v>
      </c>
    </row>
    <row r="92" spans="3:6" ht="14.1" customHeight="1">
      <c r="C92" s="45" t="s">
        <v>187</v>
      </c>
      <c r="D92" s="99">
        <f>+SUMIFS(Input!N:N,Input!C:C,Index!D11,Input!M:M,Index!D50)</f>
        <v>36314206.850000001</v>
      </c>
      <c r="E92" s="100">
        <f t="shared" si="5"/>
        <v>1.5581463448341726E-3</v>
      </c>
      <c r="F92" s="96" t="s">
        <v>148</v>
      </c>
    </row>
    <row r="93" spans="3:6" ht="14.1" customHeight="1">
      <c r="C93" s="45" t="s">
        <v>185</v>
      </c>
      <c r="D93" s="101">
        <f>+SUMIFS(Input!N:N,Input!C:C,Index!D12)</f>
        <v>44313.97</v>
      </c>
      <c r="E93" s="100">
        <f t="shared" si="5"/>
        <v>1.9013949737578029E-6</v>
      </c>
      <c r="F93" s="96" t="s">
        <v>148</v>
      </c>
    </row>
    <row r="94" spans="3:6" ht="14.1" customHeight="1">
      <c r="C94" s="39" t="s">
        <v>11</v>
      </c>
      <c r="D94" s="40">
        <f>+SUM(D87,D90,D91:D93)</f>
        <v>23306030893.949684</v>
      </c>
      <c r="E94" s="41">
        <f>+SUM(E87,E90,E91:E93)</f>
        <v>1</v>
      </c>
      <c r="F94" s="115">
        <f>+SUM(F90,F87)</f>
        <v>304861.85608388728</v>
      </c>
    </row>
    <row r="95" spans="3:6" ht="5.0999999999999996" customHeight="1"/>
    <row r="96" spans="3:6" ht="14.1" customHeight="1">
      <c r="C96" s="123" t="s">
        <v>178</v>
      </c>
    </row>
    <row r="97" spans="3:3" ht="14.1" customHeight="1">
      <c r="C97" s="123" t="s">
        <v>181</v>
      </c>
    </row>
    <row r="98" spans="3:3" ht="14.1" customHeight="1">
      <c r="C98" s="123" t="s">
        <v>183</v>
      </c>
    </row>
    <row r="99" spans="3:3" ht="14.1" customHeight="1">
      <c r="C99" s="123" t="s">
        <v>184</v>
      </c>
    </row>
    <row r="100" spans="3:3" ht="14.1" customHeight="1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8.8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112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107</v>
      </c>
      <c r="D8" s="27"/>
      <c r="E8" s="32"/>
      <c r="F8" s="27"/>
    </row>
    <row r="9" spans="1:8" ht="5.0999999999999996" customHeight="1">
      <c r="C9" s="32"/>
      <c r="D9" s="32"/>
      <c r="E9" s="32"/>
      <c r="F9" s="32"/>
    </row>
    <row r="10" spans="1:8" ht="14.1" customHeight="1">
      <c r="C10" s="149" t="s">
        <v>1</v>
      </c>
      <c r="D10" s="151" t="s">
        <v>4</v>
      </c>
      <c r="E10" s="151" t="s">
        <v>40</v>
      </c>
      <c r="F10" s="151" t="s">
        <v>188</v>
      </c>
    </row>
    <row r="11" spans="1:8" ht="14.1" customHeight="1">
      <c r="C11" s="149"/>
      <c r="D11" s="151"/>
      <c r="E11" s="151"/>
      <c r="F11" s="151"/>
    </row>
    <row r="12" spans="1:8" ht="14.1" customHeight="1">
      <c r="C12" s="47" t="s">
        <v>120</v>
      </c>
      <c r="D12" s="48">
        <f>+SUM(D13:D15)</f>
        <v>91654.017262461115</v>
      </c>
      <c r="E12" s="49">
        <f>+D12/$D$20</f>
        <v>0.23114841907578118</v>
      </c>
      <c r="F12" s="48">
        <f>+SUM(F13:F15)</f>
        <v>1761055.5589045659</v>
      </c>
    </row>
    <row r="13" spans="1:8" ht="14.1" customHeight="1">
      <c r="C13" s="50" t="s">
        <v>121</v>
      </c>
      <c r="D13" s="51">
        <f>+SUMIFS(Input!$L:$L,Input!$C:$C,Index!$D$13,Input!$H:$H,Index!$D29)</f>
        <v>1313.2698767772981</v>
      </c>
      <c r="E13" s="52">
        <f>+D13/$D$12</f>
        <v>1.4328557721770219E-2</v>
      </c>
      <c r="F13" s="51">
        <f>+SUMIFS(Input!$G:$G,Input!$C:$C,Index!$D$13,Input!$H:$H,Index!$D29)</f>
        <v>67154.993427087626</v>
      </c>
    </row>
    <row r="14" spans="1:8" ht="14.1" customHeight="1">
      <c r="C14" s="50" t="s">
        <v>122</v>
      </c>
      <c r="D14" s="51">
        <f>+SUMIFS(Input!$L:$L,Input!$C:$C,Index!$D$13,Input!$H:$H,Index!$D30)</f>
        <v>84636.768890023421</v>
      </c>
      <c r="E14" s="52">
        <f t="shared" ref="E14:E15" si="0">+D14/$D$12</f>
        <v>0.92343763446458593</v>
      </c>
      <c r="F14" s="51">
        <f>+SUMIFS(Input!$G:$G,Input!$C:$C,Index!$D$13,Input!$H:$H,Index!$D30)</f>
        <v>1693900.5654774783</v>
      </c>
    </row>
    <row r="15" spans="1:8" ht="14.1" customHeight="1">
      <c r="C15" s="50" t="s">
        <v>123</v>
      </c>
      <c r="D15" s="51">
        <f>+SUMIFS(Input!$L:$L,Input!$C:$C,Index!$D$13,Input!$H:$H,Index!$D31)</f>
        <v>5703.9784956603999</v>
      </c>
      <c r="E15" s="52">
        <f t="shared" si="0"/>
        <v>6.2233807813643842E-2</v>
      </c>
      <c r="F15" s="96" t="s">
        <v>148</v>
      </c>
    </row>
    <row r="16" spans="1:8" ht="14.1" customHeight="1">
      <c r="C16" s="35" t="s">
        <v>8</v>
      </c>
      <c r="D16" s="48">
        <f>+SUM(D17:D19)</f>
        <v>304861.85608388728</v>
      </c>
      <c r="E16" s="49">
        <f>+D16/$D$20</f>
        <v>0.76885158092421879</v>
      </c>
      <c r="F16" s="48">
        <f>+SUM(F17:F19)</f>
        <v>21382117.468623526</v>
      </c>
    </row>
    <row r="17" spans="1:8" ht="14.1" customHeight="1">
      <c r="C17" s="50" t="s">
        <v>121</v>
      </c>
      <c r="D17" s="51">
        <f>+SUMIFS(Input!$L:$L,Input!$C:$C,Index!$D$11,Input!$H:$H,Index!$D29)</f>
        <v>69049.240437858389</v>
      </c>
      <c r="E17" s="52">
        <f>+D17/$D$16</f>
        <v>0.22649353817113302</v>
      </c>
      <c r="F17" s="51">
        <f>+SUMIFS(Input!$G:$G,Input!$C:$C,Index!$D$11,Input!$H:$H,Index!$D29)</f>
        <v>7353044.0885396749</v>
      </c>
    </row>
    <row r="18" spans="1:8" ht="14.1" customHeight="1">
      <c r="C18" s="50" t="s">
        <v>122</v>
      </c>
      <c r="D18" s="51">
        <f>+SUMIFS(Input!$L:$L,Input!$C:$C,Index!$D$11,Input!$H:$H,Index!$D30)</f>
        <v>222469.85155154593</v>
      </c>
      <c r="E18" s="52">
        <f t="shared" ref="E18:E19" si="1">+D18/$D$16</f>
        <v>0.72973987106583138</v>
      </c>
      <c r="F18" s="51">
        <f>+SUMIFS(Input!$G:$G,Input!$C:$C,Index!$D$11,Input!$H:$H,Index!$D30)</f>
        <v>14029073.38008385</v>
      </c>
    </row>
    <row r="19" spans="1:8" ht="14.1" customHeight="1">
      <c r="C19" s="50" t="s">
        <v>123</v>
      </c>
      <c r="D19" s="51">
        <f>+SUMIFS(Input!$L:$L,Input!$C:$C,Index!$D$11,Input!$H:$H,Index!$D31)</f>
        <v>13342.764094483</v>
      </c>
      <c r="E19" s="52">
        <f t="shared" si="1"/>
        <v>4.3766590763035768E-2</v>
      </c>
      <c r="F19" s="96" t="s">
        <v>148</v>
      </c>
    </row>
    <row r="20" spans="1:8" ht="14.1" customHeight="1">
      <c r="C20" s="39" t="s">
        <v>11</v>
      </c>
      <c r="D20" s="53">
        <f>+SUM(D16,D12)</f>
        <v>396515.87334634841</v>
      </c>
      <c r="E20" s="54">
        <f>+SUM(E16,E12)</f>
        <v>1</v>
      </c>
      <c r="F20" s="53">
        <f>+SUM(F16,F12)</f>
        <v>23143173.027528092</v>
      </c>
    </row>
    <row r="21" spans="1:8" ht="5.0999999999999996" customHeight="1">
      <c r="A21"/>
      <c r="B21"/>
      <c r="C21"/>
      <c r="D21"/>
      <c r="E21"/>
      <c r="F21"/>
      <c r="G21"/>
      <c r="H21"/>
    </row>
    <row r="22" spans="1:8" ht="14.1" customHeight="1">
      <c r="A22"/>
      <c r="B22"/>
      <c r="C22" s="32" t="s">
        <v>197</v>
      </c>
      <c r="D22"/>
      <c r="E22"/>
      <c r="F22"/>
      <c r="G22"/>
      <c r="H22"/>
    </row>
    <row r="23" spans="1:8" ht="14.1" customHeight="1">
      <c r="A23"/>
      <c r="B23"/>
      <c r="C23" s="123" t="s">
        <v>196</v>
      </c>
      <c r="D23"/>
      <c r="E23"/>
      <c r="F23"/>
      <c r="G23"/>
      <c r="H23"/>
    </row>
    <row r="24" spans="1:8" ht="14.1" customHeight="1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tabSelected="1" zoomScaleNormal="100" workbookViewId="0">
      <pane ySplit="4" topLeftCell="A30" activePane="bottomLeft" state="frozen"/>
      <selection pane="bottomLeft" activeCell="F60" sqref="A60:XFD60"/>
    </sheetView>
  </sheetViews>
  <sheetFormatPr defaultColWidth="0" defaultRowHeight="0" customHeight="1" zeroHeight="1"/>
  <cols>
    <col min="1" max="1" width="3.125" style="24" customWidth="1"/>
    <col min="2" max="2" width="3.375" style="24" customWidth="1"/>
    <col min="3" max="3" width="43.75" style="24" customWidth="1"/>
    <col min="4" max="6" width="21.625" style="24" customWidth="1"/>
    <col min="7" max="7" width="3.375" style="24" customWidth="1"/>
    <col min="8" max="8" width="3.1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113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t="s">
        <v>189</v>
      </c>
      <c r="D8" s="55"/>
      <c r="E8" s="55"/>
      <c r="F8" s="55"/>
    </row>
    <row r="9" spans="1:8" ht="5.0999999999999996" customHeight="1">
      <c r="C9" s="56"/>
      <c r="D9" s="55"/>
      <c r="E9" s="55"/>
      <c r="F9" s="55"/>
    </row>
    <row r="10" spans="1:8" ht="14.1" customHeight="1">
      <c r="C10" s="158" t="s">
        <v>129</v>
      </c>
      <c r="D10" s="153" t="s">
        <v>2</v>
      </c>
      <c r="E10" s="153" t="s">
        <v>3</v>
      </c>
      <c r="F10" s="151" t="s">
        <v>4</v>
      </c>
    </row>
    <row r="11" spans="1:8" ht="14.1" customHeight="1">
      <c r="C11" s="159"/>
      <c r="D11" s="154"/>
      <c r="E11" s="154"/>
      <c r="F11" s="152"/>
    </row>
    <row r="12" spans="1:8" ht="14.1" customHeight="1">
      <c r="C12" s="47" t="s">
        <v>6</v>
      </c>
      <c r="D12" s="57"/>
      <c r="E12" s="57"/>
      <c r="F12" s="58"/>
    </row>
    <row r="13" spans="1:8" ht="14.1" customHeight="1">
      <c r="C13" s="37" t="s">
        <v>79</v>
      </c>
      <c r="D13" s="92">
        <f>+SUM(D14:D27)</f>
        <v>1223336326.3099985</v>
      </c>
      <c r="E13" s="102">
        <f>+D13/$D$31</f>
        <v>0.96314087814845317</v>
      </c>
      <c r="F13" s="132">
        <f>+SUM(F14:F27)</f>
        <v>91616.583763641524</v>
      </c>
    </row>
    <row r="14" spans="1:8" ht="14.1" customHeight="1">
      <c r="C14" s="90" t="s">
        <v>65</v>
      </c>
      <c r="D14" s="59">
        <f>+SUMIFS(Input!$N:$N,Input!$C:$C,Index!$D$13,Input!$D:$D,Index!$D34)</f>
        <v>270519775.68547583</v>
      </c>
      <c r="E14" s="103">
        <f>+D14/$D$13</f>
        <v>0.22113279060506291</v>
      </c>
      <c r="F14" s="133">
        <f>+SUMIFS(Input!$L:$L,Input!$C:$C,Index!$D$13,Input!$D:$D,Index!$D34)</f>
        <v>1953.8958952022001</v>
      </c>
    </row>
    <row r="15" spans="1:8" ht="14.1" customHeight="1">
      <c r="C15" s="90" t="s">
        <v>66</v>
      </c>
      <c r="D15" s="59">
        <f>+SUMIFS(Input!$N:$N,Input!$C:$C,Index!$D$13,Input!$D:$D,Index!$D35)</f>
        <v>768419655.98257327</v>
      </c>
      <c r="E15" s="103">
        <f t="shared" ref="E15:E27" si="0">+D15/$D$13</f>
        <v>0.6281344217909316</v>
      </c>
      <c r="F15" s="133">
        <f>+SUMIFS(Input!$L:$L,Input!$C:$C,Index!$D$13,Input!$D:$D,Index!$D35)</f>
        <v>64866.612468888881</v>
      </c>
    </row>
    <row r="16" spans="1:8" ht="14.1" customHeight="1">
      <c r="C16" s="90" t="s">
        <v>67</v>
      </c>
      <c r="D16" s="59">
        <f>+SUMIFS(Input!$N:$N,Input!$C:$C,Index!$D$13,Input!$D:$D,Index!$D36)</f>
        <v>51259020.896774396</v>
      </c>
      <c r="E16" s="103">
        <f t="shared" si="0"/>
        <v>4.1901004486140918E-2</v>
      </c>
      <c r="F16" s="133">
        <f>+SUMIFS(Input!$L:$L,Input!$C:$C,Index!$D$13,Input!$D:$D,Index!$D36)</f>
        <v>1778.8386979947106</v>
      </c>
    </row>
    <row r="17" spans="3:6" ht="14.1" customHeight="1">
      <c r="C17" s="90" t="s">
        <v>68</v>
      </c>
      <c r="D17" s="59">
        <f>+SUMIFS(Input!$N:$N,Input!$C:$C,Index!$D$13,Input!$D:$D,Index!$D37)</f>
        <v>72170592.3690193</v>
      </c>
      <c r="E17" s="103">
        <f t="shared" si="0"/>
        <v>5.899489029865608E-2</v>
      </c>
      <c r="F17" s="133">
        <f>+SUMIFS(Input!$L:$L,Input!$C:$C,Index!$D$13,Input!$D:$D,Index!$D37)</f>
        <v>4782.7188430720653</v>
      </c>
    </row>
    <row r="18" spans="3:6" ht="14.1" customHeight="1">
      <c r="C18" s="90" t="s">
        <v>69</v>
      </c>
      <c r="D18" s="59">
        <f>+SUMIFS(Input!$N:$N,Input!$C:$C,Index!$D$13,Input!$D:$D,Index!$D38)</f>
        <v>11356426.324261658</v>
      </c>
      <c r="E18" s="103">
        <f t="shared" si="0"/>
        <v>9.2831595694673197E-3</v>
      </c>
      <c r="F18" s="133">
        <f>+SUMIFS(Input!$L:$L,Input!$C:$C,Index!$D$13,Input!$D:$D,Index!$D38)</f>
        <v>1986.6154529105784</v>
      </c>
    </row>
    <row r="19" spans="3:6" ht="14.1" customHeight="1">
      <c r="C19" s="90" t="s">
        <v>72</v>
      </c>
      <c r="D19" s="59">
        <f>+SUMIFS(Input!$N:$N,Input!$C:$C,Index!$D$13,Input!$D:$D,Index!$D39)</f>
        <v>449394.54364425113</v>
      </c>
      <c r="E19" s="103">
        <f t="shared" si="0"/>
        <v>3.6735158923938686E-4</v>
      </c>
      <c r="F19" s="134" t="s">
        <v>148</v>
      </c>
    </row>
    <row r="20" spans="3:6" ht="14.1" customHeight="1">
      <c r="C20" s="90" t="s">
        <v>73</v>
      </c>
      <c r="D20" s="59">
        <f>+SUMIFS(Input!$N:$N,Input!$C:$C,Index!$D$13,Input!$D:$D,Index!$D40)</f>
        <v>713371.1524568561</v>
      </c>
      <c r="E20" s="103">
        <f t="shared" si="0"/>
        <v>5.8313575515952175E-4</v>
      </c>
      <c r="F20" s="134" t="s">
        <v>148</v>
      </c>
    </row>
    <row r="21" spans="3:6" ht="14.1" customHeight="1">
      <c r="C21" s="90" t="s">
        <v>27</v>
      </c>
      <c r="D21" s="59">
        <f>+SUMIFS(Input!$N:$N,Input!$C:$C,Index!$D$13,Input!$D:$D,Index!$D41)</f>
        <v>4653702.9365585148</v>
      </c>
      <c r="E21" s="103">
        <f t="shared" si="0"/>
        <v>3.8041075348393171E-3</v>
      </c>
      <c r="F21" s="133">
        <f>+SUMIFS(Input!$L:$L,Input!$C:$C,Index!$D$13,Input!$D:$D,Index!$D41)</f>
        <v>15606.305774068051</v>
      </c>
    </row>
    <row r="22" spans="3:6" ht="14.1" customHeight="1">
      <c r="C22" s="90" t="s">
        <v>33</v>
      </c>
      <c r="D22" s="59">
        <f>+SUMIFS(Input!$N:$N,Input!$C:$C,Index!$D$13,Input!$D:$D,Index!$D42)</f>
        <v>33574396.072054662</v>
      </c>
      <c r="E22" s="103">
        <f t="shared" si="0"/>
        <v>2.7444943267013532E-2</v>
      </c>
      <c r="F22" s="133">
        <f>+SUMIFS(Input!$L:$L,Input!$C:$C,Index!$D$13,Input!$D:$D,Index!$D42)</f>
        <v>383.18096964769234</v>
      </c>
    </row>
    <row r="23" spans="3:6" ht="14.1" customHeight="1">
      <c r="C23" s="90" t="s">
        <v>74</v>
      </c>
      <c r="D23" s="59">
        <f>+SUMIFS(Input!$N:$N,Input!$C:$C,Index!$D$13,Input!$D:$D,Index!$D43)</f>
        <v>194.52</v>
      </c>
      <c r="E23" s="103">
        <f t="shared" si="0"/>
        <v>1.5900778536245954E-7</v>
      </c>
      <c r="F23" s="133">
        <f>+SUMIFS(Input!$L:$L,Input!$C:$C,Index!$D$13,Input!$D:$D,Index!$D43)</f>
        <v>1.1926135649999999E-2</v>
      </c>
    </row>
    <row r="24" spans="3:6" ht="14.1" customHeight="1">
      <c r="C24" s="90" t="s">
        <v>75</v>
      </c>
      <c r="D24" s="59">
        <f>+SUMIFS(Input!$N:$N,Input!$C:$C,Index!$D$13,Input!$D:$D,Index!$D44)</f>
        <v>9810905.6400000006</v>
      </c>
      <c r="E24" s="103">
        <f t="shared" si="0"/>
        <v>8.019794253631831E-3</v>
      </c>
      <c r="F24" s="133">
        <f>+SUMIFS(Input!$L:$L,Input!$C:$C,Index!$D$13,Input!$D:$D,Index!$D44)</f>
        <v>258.39525986662682</v>
      </c>
    </row>
    <row r="25" spans="3:6" ht="14.1" customHeight="1">
      <c r="C25" s="90" t="s">
        <v>76</v>
      </c>
      <c r="D25" s="59">
        <f>+SUMIFS(Input!$N:$N,Input!$C:$C,Index!$D$13,Input!$D:$D,Index!$D45)</f>
        <v>0</v>
      </c>
      <c r="E25" s="103">
        <f t="shared" si="0"/>
        <v>0</v>
      </c>
      <c r="F25" s="133">
        <f>+SUMIFS(Input!$L:$L,Input!$C:$C,Index!$D$13,Input!$D:$D,Index!$D45)</f>
        <v>0</v>
      </c>
    </row>
    <row r="26" spans="3:6" ht="14.1" customHeight="1">
      <c r="C26" s="90" t="s">
        <v>36</v>
      </c>
      <c r="D26" s="59">
        <f>+SUMIFS(Input!$N:$N,Input!$C:$C,Index!$D$13,Input!$D:$D,Index!$D46)</f>
        <v>408890.18718012102</v>
      </c>
      <c r="E26" s="103">
        <f t="shared" si="0"/>
        <v>3.3424184207255084E-4</v>
      </c>
      <c r="F26" s="133">
        <f>+SUMIFS(Input!$L:$L,Input!$C:$C,Index!$D$13,Input!$D:$D,Index!$D46)</f>
        <v>8.4758550640000006E-3</v>
      </c>
    </row>
    <row r="27" spans="3:6" ht="14.1" customHeight="1">
      <c r="C27" s="90" t="s">
        <v>77</v>
      </c>
      <c r="D27" s="59">
        <f>+SUMIFS(Input!$N:$N,Input!$C:$C,Index!$D$13,Input!$D:$D,Index!$D47)</f>
        <v>0</v>
      </c>
      <c r="E27" s="103">
        <f t="shared" si="0"/>
        <v>0</v>
      </c>
      <c r="F27" s="133">
        <f>+SUMIFS(Input!$L:$L,Input!$C:$C,Index!$D$13,Input!$D:$D,Index!$D47)</f>
        <v>0</v>
      </c>
    </row>
    <row r="28" spans="3:6" ht="14.1" customHeight="1">
      <c r="C28" s="37" t="s">
        <v>78</v>
      </c>
      <c r="D28" s="92">
        <f>+SUMIFS(Input!$N:$N,Input!$C:$C,Index!$D$13,Input!$D:$D,Index!$D48)</f>
        <v>18148277.66</v>
      </c>
      <c r="E28" s="102">
        <f t="shared" ref="E28:E30" si="1">+D28/$D$31</f>
        <v>1.428826047785081E-2</v>
      </c>
      <c r="F28" s="132">
        <f>+SUMIFS(Input!$L:$L,Input!$C:$C,Index!$D$13,Input!$D:$D,Index!$D48)</f>
        <v>37.433498819599997</v>
      </c>
    </row>
    <row r="29" spans="3:6" ht="14.1" customHeight="1">
      <c r="C29" s="37" t="s">
        <v>37</v>
      </c>
      <c r="D29" s="92">
        <f>+SUMIFS(Input!N:N,Input!C:C,Index!D13,Input!M:M,Index!D50)</f>
        <v>28111361.93</v>
      </c>
      <c r="E29" s="102">
        <f t="shared" si="1"/>
        <v>2.2132263411875686E-2</v>
      </c>
      <c r="F29" s="135" t="s">
        <v>148</v>
      </c>
    </row>
    <row r="30" spans="3:6" ht="14.1" customHeight="1">
      <c r="C30" s="37" t="s">
        <v>176</v>
      </c>
      <c r="D30" s="92">
        <f>+SUMIFS(Input!N:N,Input!C:C,Index!D14)</f>
        <v>557086.54</v>
      </c>
      <c r="E30" s="102">
        <f t="shared" si="1"/>
        <v>4.3859796182028741E-4</v>
      </c>
      <c r="F30" s="135" t="s">
        <v>148</v>
      </c>
    </row>
    <row r="31" spans="3:6" ht="14.1" customHeight="1">
      <c r="C31" s="39" t="s">
        <v>11</v>
      </c>
      <c r="D31" s="40">
        <f>+SUM(D13,D28:D30)</f>
        <v>1270153052.4399986</v>
      </c>
      <c r="E31" s="54">
        <f>+SUM(E13,E28:E30)</f>
        <v>1</v>
      </c>
      <c r="F31" s="136">
        <f>+SUM(F13,F28)</f>
        <v>91654.01726246113</v>
      </c>
    </row>
    <row r="32" spans="3:6" customFormat="1" ht="5.0999999999999996" customHeight="1"/>
    <row r="33" spans="3:6" customFormat="1" ht="14.1" customHeight="1">
      <c r="C33" s="32" t="s">
        <v>190</v>
      </c>
    </row>
    <row r="34" spans="3:6" ht="14.1" customHeight="1">
      <c r="C34" s="32" t="s">
        <v>191</v>
      </c>
      <c r="D34" s="61"/>
      <c r="E34" s="161"/>
      <c r="F34" s="61"/>
    </row>
    <row r="35" spans="3:6" ht="14.1" customHeight="1">
      <c r="C35"/>
      <c r="D35" s="61"/>
      <c r="E35" s="160"/>
      <c r="F35" s="61"/>
    </row>
    <row r="36" spans="3:6" ht="14.1" customHeight="1">
      <c r="C36" s="31" t="s">
        <v>124</v>
      </c>
      <c r="D36" s="55"/>
      <c r="E36" s="55"/>
      <c r="F36" s="55"/>
    </row>
    <row r="37" spans="3:6" ht="5.0999999999999996" customHeight="1">
      <c r="C37" s="56"/>
      <c r="D37" s="55"/>
      <c r="E37" s="55"/>
      <c r="F37" s="55"/>
    </row>
    <row r="38" spans="3:6" ht="14.1" customHeight="1">
      <c r="C38" s="158" t="s">
        <v>129</v>
      </c>
      <c r="D38" s="153" t="s">
        <v>2</v>
      </c>
      <c r="E38" s="153" t="s">
        <v>3</v>
      </c>
      <c r="F38" s="151" t="s">
        <v>4</v>
      </c>
    </row>
    <row r="39" spans="3:6" ht="14.1" customHeight="1">
      <c r="C39" s="159"/>
      <c r="D39" s="154"/>
      <c r="E39" s="154"/>
      <c r="F39" s="152"/>
    </row>
    <row r="40" spans="3:6" ht="14.1" customHeight="1">
      <c r="C40" s="47" t="s">
        <v>38</v>
      </c>
      <c r="D40" s="57"/>
      <c r="E40" s="57"/>
      <c r="F40" s="58"/>
    </row>
    <row r="41" spans="3:6" ht="14.1" customHeight="1">
      <c r="C41" s="37" t="s">
        <v>79</v>
      </c>
      <c r="D41" s="92">
        <f>+SUM(D42:D55)</f>
        <v>23269636735.664932</v>
      </c>
      <c r="E41" s="102">
        <f>+D41/$D$59</f>
        <v>0.99843842315105624</v>
      </c>
      <c r="F41" s="132">
        <f>+SUM(F42:F55)</f>
        <v>304807.37518885062</v>
      </c>
    </row>
    <row r="42" spans="3:6" ht="14.1" customHeight="1">
      <c r="C42" s="90" t="s">
        <v>65</v>
      </c>
      <c r="D42" s="59">
        <f>+SUMIFS(Input!$N:$N,Input!$C:$C,Index!$D$11,Input!$D:$D,Index!$D34)</f>
        <v>23225311624.988331</v>
      </c>
      <c r="E42" s="103">
        <f>+D42/$D$41</f>
        <v>0.99809515244349878</v>
      </c>
      <c r="F42" s="133">
        <f>+SUMIFS(Input!$L:$L,Input!$C:$C,Index!$D$11,Input!$D:$D,Index!$D34)</f>
        <v>281376.82862776355</v>
      </c>
    </row>
    <row r="43" spans="3:6" ht="14.1" customHeight="1">
      <c r="C43" s="90" t="s">
        <v>66</v>
      </c>
      <c r="D43" s="59">
        <f>+SUMIFS(Input!$N:$N,Input!$C:$C,Index!$D$11,Input!$D:$D,Index!$D35)</f>
        <v>30591558.00241933</v>
      </c>
      <c r="E43" s="103">
        <f t="shared" ref="E43:E55" si="2">+D43/$D$41</f>
        <v>1.3146555895963872E-3</v>
      </c>
      <c r="F43" s="133">
        <f>+SUMIFS(Input!$L:$L,Input!$C:$C,Index!$D$11,Input!$D:$D,Index!$D35)</f>
        <v>16846.048128466689</v>
      </c>
    </row>
    <row r="44" spans="3:6" ht="14.1" customHeight="1">
      <c r="C44" s="90" t="s">
        <v>67</v>
      </c>
      <c r="D44" s="59">
        <f>+SUMIFS(Input!$N:$N,Input!$C:$C,Index!$D$11,Input!$D:$D,Index!$D36)</f>
        <v>4097961.0242947922</v>
      </c>
      <c r="E44" s="103">
        <f t="shared" si="2"/>
        <v>1.7610764924464527E-4</v>
      </c>
      <c r="F44" s="133">
        <f>+SUMIFS(Input!$L:$L,Input!$C:$C,Index!$D$11,Input!$D:$D,Index!$D36)</f>
        <v>817.27279590387934</v>
      </c>
    </row>
    <row r="45" spans="3:6" ht="14.1" customHeight="1">
      <c r="C45" s="90" t="s">
        <v>68</v>
      </c>
      <c r="D45" s="59">
        <f>+SUMIFS(Input!$N:$N,Input!$C:$C,Index!$D$11,Input!$D:$D,Index!$D37)</f>
        <v>6162600.284649061</v>
      </c>
      <c r="E45" s="103">
        <f t="shared" si="2"/>
        <v>2.6483440006623565E-4</v>
      </c>
      <c r="F45" s="133">
        <f>+SUMIFS(Input!$L:$L,Input!$C:$C,Index!$D$11,Input!$D:$D,Index!$D37)</f>
        <v>1041.3165901602802</v>
      </c>
    </row>
    <row r="46" spans="3:6" ht="14.1" customHeight="1">
      <c r="C46" s="90" t="s">
        <v>69</v>
      </c>
      <c r="D46" s="59">
        <f>+SUMIFS(Input!$N:$N,Input!$C:$C,Index!$D$11,Input!$D:$D,Index!$D38)</f>
        <v>168410.06315332439</v>
      </c>
      <c r="E46" s="103">
        <f t="shared" si="2"/>
        <v>7.2373309934488777E-6</v>
      </c>
      <c r="F46" s="133">
        <f>+SUMIFS(Input!$L:$L,Input!$C:$C,Index!$D$11,Input!$D:$D,Index!$D38)</f>
        <v>30.131666553430001</v>
      </c>
    </row>
    <row r="47" spans="3:6" ht="14.1" customHeight="1">
      <c r="C47" s="90" t="s">
        <v>72</v>
      </c>
      <c r="D47" s="59">
        <f>+SUMIFS(Input!$N:$N,Input!$C:$C,Index!$D$11,Input!$D:$D,Index!$D39)</f>
        <v>889729.74236644059</v>
      </c>
      <c r="E47" s="103">
        <f t="shared" si="2"/>
        <v>3.8235652428676232E-5</v>
      </c>
      <c r="F47" s="134" t="s">
        <v>148</v>
      </c>
    </row>
    <row r="48" spans="3:6" ht="14.1" customHeight="1">
      <c r="C48" s="90" t="s">
        <v>73</v>
      </c>
      <c r="D48" s="59">
        <f>+SUMIFS(Input!$N:$N,Input!$C:$C,Index!$D$11,Input!$D:$D,Index!$D40)</f>
        <v>1279058.7382083181</v>
      </c>
      <c r="E48" s="103">
        <f t="shared" si="2"/>
        <v>5.4966854564082172E-5</v>
      </c>
      <c r="F48" s="134" t="s">
        <v>148</v>
      </c>
    </row>
    <row r="49" spans="3:6" ht="14.1" customHeight="1">
      <c r="C49" s="90" t="s">
        <v>27</v>
      </c>
      <c r="D49" s="59">
        <f>+SUMIFS(Input!$N:$N,Input!$C:$C,Index!$D$11,Input!$D:$D,Index!$D41)</f>
        <v>1038375.2515091236</v>
      </c>
      <c r="E49" s="103">
        <f t="shared" si="2"/>
        <v>4.4623612448475631E-5</v>
      </c>
      <c r="F49" s="133">
        <f>+SUMIFS(Input!$L:$L,Input!$C:$C,Index!$D$11,Input!$D:$D,Index!$D41)</f>
        <v>4679.0842094742511</v>
      </c>
    </row>
    <row r="50" spans="3:6" ht="14.1" customHeight="1">
      <c r="C50" s="90" t="s">
        <v>33</v>
      </c>
      <c r="D50" s="59">
        <f>+SUMIFS(Input!$N:$N,Input!$C:$C,Index!$D$11,Input!$D:$D,Index!$D42)</f>
        <v>0</v>
      </c>
      <c r="E50" s="103">
        <f t="shared" si="2"/>
        <v>0</v>
      </c>
      <c r="F50" s="133">
        <f>+SUMIFS(Input!$L:$L,Input!$C:$C,Index!$D$11,Input!$D:$D,Index!$D42)</f>
        <v>0</v>
      </c>
    </row>
    <row r="51" spans="3:6" ht="14.1" customHeight="1">
      <c r="C51" s="90" t="s">
        <v>74</v>
      </c>
      <c r="D51" s="59">
        <f>+SUMIFS(Input!$N:$N,Input!$C:$C,Index!$D$11,Input!$D:$D,Index!$D43)</f>
        <v>93777.47</v>
      </c>
      <c r="E51" s="103">
        <f t="shared" si="2"/>
        <v>4.0300358387747863E-6</v>
      </c>
      <c r="F51" s="133">
        <f>+SUMIFS(Input!$L:$L,Input!$C:$C,Index!$D$11,Input!$D:$D,Index!$D43)</f>
        <v>14.01610057315</v>
      </c>
    </row>
    <row r="52" spans="3:6" ht="14.1" customHeight="1">
      <c r="C52" s="90" t="s">
        <v>75</v>
      </c>
      <c r="D52" s="59">
        <f>+SUMIFS(Input!$N:$N,Input!$C:$C,Index!$D$11,Input!$D:$D,Index!$D44)</f>
        <v>3640.1</v>
      </c>
      <c r="E52" s="103">
        <f t="shared" si="2"/>
        <v>1.5643132040909291E-7</v>
      </c>
      <c r="F52" s="133">
        <f>+SUMIFS(Input!$L:$L,Input!$C:$C,Index!$D$11,Input!$D:$D,Index!$D44)</f>
        <v>2.6770699552999999</v>
      </c>
    </row>
    <row r="53" spans="3:6" ht="14.1" customHeight="1">
      <c r="C53" s="90" t="s">
        <v>76</v>
      </c>
      <c r="D53" s="59">
        <f>+SUMIFS(Input!$N:$N,Input!$C:$C,Index!$D$11,Input!$D:$D,Index!$D45)</f>
        <v>0</v>
      </c>
      <c r="E53" s="103">
        <f t="shared" si="2"/>
        <v>0</v>
      </c>
      <c r="F53" s="133">
        <f>+SUMIFS(Input!$L:$L,Input!$C:$C,Index!$D$11,Input!$D:$D,Index!$D45)</f>
        <v>0</v>
      </c>
    </row>
    <row r="54" spans="3:6" ht="14.1" customHeight="1">
      <c r="C54" s="90" t="s">
        <v>36</v>
      </c>
      <c r="D54" s="59">
        <f>+SUMIFS(Input!$N:$N,Input!$C:$C,Index!$D$11,Input!$D:$D,Index!$D46)</f>
        <v>0</v>
      </c>
      <c r="E54" s="103">
        <f t="shared" si="2"/>
        <v>0</v>
      </c>
      <c r="F54" s="133">
        <f>+SUMIFS(Input!$L:$L,Input!$C:$C,Index!$D$11,Input!$D:$D,Index!$D46)</f>
        <v>0</v>
      </c>
    </row>
    <row r="55" spans="3:6" ht="14.1" customHeight="1">
      <c r="C55" s="90" t="s">
        <v>77</v>
      </c>
      <c r="D55" s="59">
        <f>+SUMIFS(Input!$N:$N,Input!$C:$C,Index!$D$11,Input!$D:$D,Index!$D47)</f>
        <v>0</v>
      </c>
      <c r="E55" s="103">
        <f t="shared" si="2"/>
        <v>0</v>
      </c>
      <c r="F55" s="133">
        <f>+SUMIFS(Input!$L:$L,Input!$C:$C,Index!$D$11,Input!$D:$D,Index!$D47)</f>
        <v>0</v>
      </c>
    </row>
    <row r="56" spans="3:6" ht="14.1" customHeight="1">
      <c r="C56" s="37" t="s">
        <v>78</v>
      </c>
      <c r="D56" s="92">
        <f>+SUMIFS(Input!$N:$N,Input!$C:$C,Index!$D$11,Input!$D:$D,Index!$D48)</f>
        <v>35637.464760346527</v>
      </c>
      <c r="E56" s="102">
        <f>+D56/$D$59</f>
        <v>1.529109135850245E-6</v>
      </c>
      <c r="F56" s="132">
        <f>+SUMIFS(Input!$L:$L,Input!$C:$C,Index!$D$11,Input!$D:$D,Index!$D48)</f>
        <v>54.480895036749992</v>
      </c>
    </row>
    <row r="57" spans="3:6" ht="14.1" customHeight="1">
      <c r="C57" s="37" t="s">
        <v>37</v>
      </c>
      <c r="D57" s="92">
        <f>+SUMIFS(Input!N:N,Input!C:C,Index!D11,Input!M:M,Index!D50)</f>
        <v>36314206.850000001</v>
      </c>
      <c r="E57" s="102">
        <f>+D57/$D$59</f>
        <v>1.5581463448341719E-3</v>
      </c>
      <c r="F57" s="135" t="s">
        <v>148</v>
      </c>
    </row>
    <row r="58" spans="3:6" ht="14.1" customHeight="1">
      <c r="C58" s="37" t="s">
        <v>176</v>
      </c>
      <c r="D58" s="92">
        <f>+SUMIFS(Input!N:N,Input!C:C,Index!D12)</f>
        <v>44313.97</v>
      </c>
      <c r="E58" s="102">
        <f>+D58/$D$59</f>
        <v>1.9013949737578023E-6</v>
      </c>
      <c r="F58" s="135" t="s">
        <v>148</v>
      </c>
    </row>
    <row r="59" spans="3:6" ht="14.1" customHeight="1">
      <c r="C59" s="39" t="s">
        <v>11</v>
      </c>
      <c r="D59" s="40">
        <f>+SUM(D41,D56:D58)</f>
        <v>23306030893.949692</v>
      </c>
      <c r="E59" s="54">
        <f>+SUM(E41,E56:E58)</f>
        <v>1</v>
      </c>
      <c r="F59" s="136">
        <f>+SUM(F41,F56)</f>
        <v>304861.8560838874</v>
      </c>
    </row>
    <row r="60" spans="3:6" ht="14.1" customHeight="1">
      <c r="D60" s="162"/>
      <c r="F60" s="162"/>
    </row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E8B19E-B17D-4371-A800-58716B1E9EDB}"/>
</file>

<file path=customXml/itemProps3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2026-01-20T12:45:41Z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