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defaultThemeVersion="124226"/>
  <bookViews>
    <workbookView xWindow="0" yWindow="0" windowWidth="20490" windowHeight="8920"/>
  </bookViews>
  <sheets>
    <sheet name="Amostra20" sheetId="2" r:id="rId1"/>
  </sheets>
  <calcPr calcId="171027"/>
</workbook>
</file>

<file path=xl/calcChain.xml><?xml version="1.0" encoding="utf-8"?>
<calcChain xmlns="http://schemas.openxmlformats.org/spreadsheetml/2006/main">
  <c r="B21" i="2" l="1"/>
  <c r="B20" i="2"/>
  <c r="B19" i="2"/>
  <c r="B18" i="2"/>
  <c r="B17" i="2"/>
  <c r="B16" i="2"/>
  <c r="B13" i="2"/>
  <c r="B12" i="2"/>
  <c r="F7" i="2"/>
  <c r="F6" i="2"/>
  <c r="F5" i="2"/>
  <c r="E7" i="2"/>
  <c r="E6" i="2"/>
  <c r="E5" i="2"/>
  <c r="D7" i="2"/>
  <c r="D6" i="2"/>
  <c r="D5" i="2"/>
  <c r="C7" i="2"/>
  <c r="C6" i="2"/>
  <c r="C5" i="2"/>
  <c r="B7" i="2"/>
  <c r="B6" i="2"/>
  <c r="B5" i="2"/>
</calcChain>
</file>

<file path=xl/sharedStrings.xml><?xml version="1.0" encoding="utf-8"?>
<sst xmlns="http://schemas.openxmlformats.org/spreadsheetml/2006/main" count="69" uniqueCount="27">
  <si>
    <t>Sexo</t>
  </si>
  <si>
    <t>Altura (cm)</t>
  </si>
  <si>
    <t>Idade</t>
  </si>
  <si>
    <t>Peso</t>
  </si>
  <si>
    <t>Qual a marca de portátil que prefere</t>
  </si>
  <si>
    <t>Masculino</t>
  </si>
  <si>
    <t>Asus</t>
  </si>
  <si>
    <t>HP</t>
  </si>
  <si>
    <t>Feminino</t>
  </si>
  <si>
    <t>Apple</t>
  </si>
  <si>
    <t>Toshiba</t>
  </si>
  <si>
    <t>Alienware</t>
  </si>
  <si>
    <t>Jade</t>
  </si>
  <si>
    <t>Variáveis Quantitativas:</t>
  </si>
  <si>
    <t xml:space="preserve">Altura (cm): </t>
  </si>
  <si>
    <t>Idade:</t>
  </si>
  <si>
    <t>Peso:</t>
  </si>
  <si>
    <t>Média</t>
  </si>
  <si>
    <t>Mediana</t>
  </si>
  <si>
    <t>Percentil 25</t>
  </si>
  <si>
    <t>Percentil 75</t>
  </si>
  <si>
    <t>Desvio-Padrão</t>
  </si>
  <si>
    <t>Marca de Portáteis</t>
  </si>
  <si>
    <t>#</t>
  </si>
  <si>
    <t xml:space="preserve">Proporção Relativa: </t>
  </si>
  <si>
    <t>Diogo Araújo</t>
  </si>
  <si>
    <t>A78485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</si>
</sst>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color rgb="FF000000"/>
      <name val="Arial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Amostra20!$B$11</c:f>
              <c:strCache>
                <c:ptCount val="1"/>
                <c:pt idx="0">
                  <c:v>#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D7-436A-A1B3-E2E2D3729A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D7-436A-A1B3-E2E2D3729A5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Amostra20!$A$12:$A$13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Amostra20!$B$12:$B$13</c:f>
              <c:numCache>
                <c:formatCode>General</c:formatCode>
                <c:ptCount val="2"/>
                <c:pt idx="0">
                  <c:v>16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8-4E4F-9941-605627E9B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Amostra20!$B$15</c:f>
              <c:strCache>
                <c:ptCount val="1"/>
                <c:pt idx="0">
                  <c:v>#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4E-4074-9765-8A3E530440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4E-4074-9765-8A3E530440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4E-4074-9765-8A3E530440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4E-4074-9765-8A3E530440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4E-4074-9765-8A3E530440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4E-4074-9765-8A3E530440A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Amostra20!$A$16:$A$21</c:f>
              <c:strCache>
                <c:ptCount val="6"/>
                <c:pt idx="0">
                  <c:v>HP</c:v>
                </c:pt>
                <c:pt idx="1">
                  <c:v>Toshiba</c:v>
                </c:pt>
                <c:pt idx="2">
                  <c:v>Asus</c:v>
                </c:pt>
                <c:pt idx="3">
                  <c:v>Jade</c:v>
                </c:pt>
                <c:pt idx="4">
                  <c:v>Apple</c:v>
                </c:pt>
                <c:pt idx="5">
                  <c:v>Alienware</c:v>
                </c:pt>
              </c:strCache>
            </c:strRef>
          </c:cat>
          <c:val>
            <c:numRef>
              <c:f>Amostra20!$B$16:$B$21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1-4BFF-A237-9AB7A7AE0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23</xdr:row>
      <xdr:rowOff>6350</xdr:rowOff>
    </xdr:from>
    <xdr:to>
      <xdr:col>5</xdr:col>
      <xdr:colOff>596900</xdr:colOff>
      <xdr:row>40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CE6359-7C24-4F8E-85CB-C23C3BDCD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23</xdr:row>
      <xdr:rowOff>6350</xdr:rowOff>
    </xdr:from>
    <xdr:to>
      <xdr:col>11</xdr:col>
      <xdr:colOff>908050</xdr:colOff>
      <xdr:row>40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3DD4AE-CB7A-43AA-8803-248B2FC6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Amostra" displayName="Amostra" ref="H1:L21" totalsRowShown="0" headerRowDxfId="14" dataDxfId="13">
  <autoFilter ref="H1:L21"/>
  <tableColumns count="5">
    <tableColumn id="1" name="Sexo" dataDxfId="12"/>
    <tableColumn id="2" name="Altura (cm)" dataDxfId="11"/>
    <tableColumn id="3" name="Idade" dataDxfId="10"/>
    <tableColumn id="4" name="Peso" dataDxfId="9"/>
    <tableColumn id="5" name="Qual a marca de portátil que prefere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5:B21" totalsRowShown="0" headerRowDxfId="7" dataDxfId="6">
  <autoFilter ref="A15:B21"/>
  <tableColumns count="2">
    <tableColumn id="1" name="Marca de Portáteis" dataDxfId="5"/>
    <tableColumn id="2" name="#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11:B13" totalsRowShown="0" headerRowDxfId="3" dataDxfId="2">
  <autoFilter ref="A11:B13"/>
  <tableColumns count="2">
    <tableColumn id="1" name="Sexo" dataDxfId="1"/>
    <tableColumn id="2" name="#" dataDxfId="0">
      <calculatedColumnFormula>COUNTIF(Amostra[Sexo],"Feminino")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B18" sqref="B18"/>
    </sheetView>
  </sheetViews>
  <sheetFormatPr defaultRowHeight="12.5" x14ac:dyDescent="0.25"/>
  <cols>
    <col min="1" max="1" width="20" customWidth="1"/>
    <col min="4" max="4" width="10.6328125" customWidth="1"/>
    <col min="5" max="5" width="9.81640625" customWidth="1"/>
    <col min="6" max="6" width="14.453125" customWidth="1"/>
    <col min="8" max="8" width="14.1796875" customWidth="1"/>
    <col min="9" max="9" width="12.26953125" customWidth="1"/>
    <col min="12" max="12" width="35.36328125" customWidth="1"/>
  </cols>
  <sheetData>
    <row r="1" spans="1:12" ht="14.5" x14ac:dyDescent="0.35">
      <c r="A1" s="1" t="s">
        <v>25</v>
      </c>
      <c r="B1" s="1" t="s">
        <v>26</v>
      </c>
      <c r="C1" s="1"/>
      <c r="D1" s="1"/>
      <c r="E1" s="1"/>
      <c r="F1" s="1"/>
      <c r="G1" s="1"/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</row>
    <row r="2" spans="1:12" ht="14.5" x14ac:dyDescent="0.35">
      <c r="A2" s="1"/>
      <c r="B2" s="1"/>
      <c r="C2" s="1"/>
      <c r="D2" s="1"/>
      <c r="E2" s="1"/>
      <c r="F2" s="1"/>
      <c r="G2" s="1"/>
      <c r="H2" s="2" t="s">
        <v>5</v>
      </c>
      <c r="I2" s="2">
        <v>176</v>
      </c>
      <c r="J2" s="2">
        <v>25</v>
      </c>
      <c r="K2" s="3">
        <v>73</v>
      </c>
      <c r="L2" s="2" t="s">
        <v>7</v>
      </c>
    </row>
    <row r="3" spans="1:12" ht="14.5" x14ac:dyDescent="0.35">
      <c r="A3" s="1" t="s">
        <v>13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/>
      <c r="H3" s="2" t="s">
        <v>5</v>
      </c>
      <c r="I3" s="2">
        <v>185</v>
      </c>
      <c r="J3" s="2">
        <v>19</v>
      </c>
      <c r="K3" s="3">
        <v>78</v>
      </c>
      <c r="L3" s="2" t="s">
        <v>10</v>
      </c>
    </row>
    <row r="4" spans="1:12" ht="14.5" x14ac:dyDescent="0.35">
      <c r="A4" s="1"/>
      <c r="B4" s="1"/>
      <c r="C4" s="1"/>
      <c r="D4" s="1"/>
      <c r="E4" s="1"/>
      <c r="F4" s="1"/>
      <c r="G4" s="1"/>
      <c r="H4" s="2" t="s">
        <v>5</v>
      </c>
      <c r="I4" s="2">
        <v>191</v>
      </c>
      <c r="J4" s="2">
        <v>22</v>
      </c>
      <c r="K4" s="3">
        <v>103</v>
      </c>
      <c r="L4" s="2" t="s">
        <v>6</v>
      </c>
    </row>
    <row r="5" spans="1:12" ht="14.5" x14ac:dyDescent="0.35">
      <c r="A5" s="1" t="s">
        <v>14</v>
      </c>
      <c r="B5" s="1">
        <f>AVERAGE(Amostra[Altura (cm)])</f>
        <v>179.4</v>
      </c>
      <c r="C5" s="1">
        <f>MEDIAN(Amostra[Altura (cm)])</f>
        <v>181</v>
      </c>
      <c r="D5" s="1">
        <f>PERCENTILE(Amostra[Altura (cm)],0.25)</f>
        <v>175.25</v>
      </c>
      <c r="E5" s="1">
        <f>PERCENTILE(Amostra[Altura (cm)],0.75)</f>
        <v>185</v>
      </c>
      <c r="F5" s="1">
        <f>_xlfn.STDEV.S(Amostra[Altura (cm)])</f>
        <v>8.1782767455201579</v>
      </c>
      <c r="G5" s="1"/>
      <c r="H5" s="2" t="s">
        <v>5</v>
      </c>
      <c r="I5" s="2">
        <v>193</v>
      </c>
      <c r="J5" s="2">
        <v>19</v>
      </c>
      <c r="K5" s="3">
        <v>80</v>
      </c>
      <c r="L5" s="2" t="s">
        <v>12</v>
      </c>
    </row>
    <row r="6" spans="1:12" ht="14.5" x14ac:dyDescent="0.35">
      <c r="A6" s="1" t="s">
        <v>15</v>
      </c>
      <c r="B6" s="1">
        <f>AVERAGE(Amostra[Idade])</f>
        <v>20.6</v>
      </c>
      <c r="C6" s="1">
        <f>MEDIAN(Amostra[Idade])</f>
        <v>19</v>
      </c>
      <c r="D6" s="1">
        <f>PERCENTILE(Amostra[Idade],0.25)</f>
        <v>19</v>
      </c>
      <c r="E6" s="1">
        <f>PERCENTILE(Amostra[Idade],0.75)</f>
        <v>20.25</v>
      </c>
      <c r="F6" s="1">
        <f>_xlfn.STDEV.S(Amostra[Idade])</f>
        <v>3.4089665049071556</v>
      </c>
      <c r="G6" s="1"/>
      <c r="H6" s="2" t="s">
        <v>8</v>
      </c>
      <c r="I6" s="2">
        <v>165</v>
      </c>
      <c r="J6" s="2">
        <v>20</v>
      </c>
      <c r="K6" s="3">
        <v>75</v>
      </c>
      <c r="L6" s="2" t="s">
        <v>9</v>
      </c>
    </row>
    <row r="7" spans="1:12" ht="14.5" x14ac:dyDescent="0.35">
      <c r="A7" s="1" t="s">
        <v>16</v>
      </c>
      <c r="B7" s="1">
        <f>AVERAGE(Amostra[Peso])</f>
        <v>72.25</v>
      </c>
      <c r="C7" s="1">
        <f>MEDIAN(Amostra[Peso])</f>
        <v>73</v>
      </c>
      <c r="D7" s="1">
        <f>PERCENTILE(Amostra[Peso],0.25)</f>
        <v>63.25</v>
      </c>
      <c r="E7" s="1">
        <f>PERCENTILE(Amostra[Peso],0.75)</f>
        <v>78.5</v>
      </c>
      <c r="F7" s="1">
        <f>_xlfn.STDEV.S(Amostra[Peso])</f>
        <v>11.902564960191519</v>
      </c>
      <c r="G7" s="1"/>
      <c r="H7" s="2" t="s">
        <v>5</v>
      </c>
      <c r="I7" s="2">
        <v>186</v>
      </c>
      <c r="J7" s="2">
        <v>32</v>
      </c>
      <c r="K7" s="3">
        <v>90</v>
      </c>
      <c r="L7" s="2" t="s">
        <v>6</v>
      </c>
    </row>
    <row r="8" spans="1:12" ht="14.5" x14ac:dyDescent="0.35">
      <c r="A8" s="1"/>
      <c r="B8" s="1"/>
      <c r="C8" s="1"/>
      <c r="D8" s="1"/>
      <c r="E8" s="1"/>
      <c r="F8" s="1"/>
      <c r="G8" s="1"/>
      <c r="H8" s="2" t="s">
        <v>5</v>
      </c>
      <c r="I8" s="2">
        <v>180</v>
      </c>
      <c r="J8" s="2">
        <v>19</v>
      </c>
      <c r="K8" s="3">
        <v>75</v>
      </c>
      <c r="L8" s="2" t="s">
        <v>7</v>
      </c>
    </row>
    <row r="9" spans="1:12" ht="14.5" x14ac:dyDescent="0.35">
      <c r="A9" s="1" t="s">
        <v>24</v>
      </c>
      <c r="B9" s="1"/>
      <c r="C9" s="1"/>
      <c r="D9" s="1"/>
      <c r="E9" s="1"/>
      <c r="F9" s="1"/>
      <c r="G9" s="1"/>
      <c r="H9" s="2" t="s">
        <v>8</v>
      </c>
      <c r="I9" s="2">
        <v>167</v>
      </c>
      <c r="J9" s="2">
        <v>19</v>
      </c>
      <c r="K9" s="3">
        <v>65</v>
      </c>
      <c r="L9" s="2" t="s">
        <v>6</v>
      </c>
    </row>
    <row r="10" spans="1:12" ht="14.5" x14ac:dyDescent="0.35">
      <c r="A10" s="1"/>
      <c r="B10" s="1"/>
      <c r="C10" s="1"/>
      <c r="D10" s="1"/>
      <c r="E10" s="1"/>
      <c r="F10" s="1"/>
      <c r="G10" s="1"/>
      <c r="H10" s="2" t="s">
        <v>5</v>
      </c>
      <c r="I10" s="2">
        <v>180</v>
      </c>
      <c r="J10" s="2">
        <v>18</v>
      </c>
      <c r="K10" s="3">
        <v>60</v>
      </c>
      <c r="L10" s="2" t="s">
        <v>6</v>
      </c>
    </row>
    <row r="11" spans="1:12" ht="14.5" x14ac:dyDescent="0.35">
      <c r="A11" s="1" t="s">
        <v>0</v>
      </c>
      <c r="B11" s="4" t="s">
        <v>23</v>
      </c>
      <c r="C11" s="1"/>
      <c r="D11" s="1"/>
      <c r="E11" s="1"/>
      <c r="F11" s="1"/>
      <c r="G11" s="1"/>
      <c r="H11" s="2" t="s">
        <v>5</v>
      </c>
      <c r="I11" s="2">
        <v>183</v>
      </c>
      <c r="J11" s="2">
        <v>19</v>
      </c>
      <c r="K11" s="3">
        <v>73</v>
      </c>
      <c r="L11" s="2" t="s">
        <v>6</v>
      </c>
    </row>
    <row r="12" spans="1:12" ht="14.5" x14ac:dyDescent="0.35">
      <c r="A12" s="1" t="s">
        <v>5</v>
      </c>
      <c r="B12" s="1">
        <f>COUNTIF(Amostra[Sexo],"Masculino")</f>
        <v>16</v>
      </c>
      <c r="C12" s="1"/>
      <c r="D12" s="1"/>
      <c r="E12" s="1"/>
      <c r="F12" s="1"/>
      <c r="G12" s="1"/>
      <c r="H12" s="2" t="s">
        <v>5</v>
      </c>
      <c r="I12" s="2">
        <v>183</v>
      </c>
      <c r="J12" s="2">
        <v>19</v>
      </c>
      <c r="K12" s="3">
        <v>82</v>
      </c>
      <c r="L12" s="2" t="s">
        <v>6</v>
      </c>
    </row>
    <row r="13" spans="1:12" ht="14.5" x14ac:dyDescent="0.35">
      <c r="A13" s="1" t="s">
        <v>8</v>
      </c>
      <c r="B13" s="1">
        <f>COUNTIF(Amostra[Sexo],"Feminino")</f>
        <v>4</v>
      </c>
      <c r="C13" s="1"/>
      <c r="D13" s="1"/>
      <c r="E13" s="1"/>
      <c r="F13" s="1"/>
      <c r="G13" s="1"/>
      <c r="H13" s="2" t="s">
        <v>5</v>
      </c>
      <c r="I13" s="2">
        <v>186</v>
      </c>
      <c r="J13" s="2">
        <v>26</v>
      </c>
      <c r="K13" s="3">
        <v>76</v>
      </c>
      <c r="L13" s="2" t="s">
        <v>6</v>
      </c>
    </row>
    <row r="14" spans="1:12" ht="14.5" x14ac:dyDescent="0.35">
      <c r="A14" s="1"/>
      <c r="B14" s="1"/>
      <c r="C14" s="1"/>
      <c r="D14" s="1"/>
      <c r="E14" s="1"/>
      <c r="F14" s="1"/>
      <c r="G14" s="1"/>
      <c r="H14" s="2" t="s">
        <v>5</v>
      </c>
      <c r="I14" s="2">
        <v>173</v>
      </c>
      <c r="J14" s="2">
        <v>19</v>
      </c>
      <c r="K14" s="3">
        <v>68</v>
      </c>
      <c r="L14" s="2" t="s">
        <v>6</v>
      </c>
    </row>
    <row r="15" spans="1:12" ht="14.5" x14ac:dyDescent="0.35">
      <c r="A15" s="1" t="s">
        <v>22</v>
      </c>
      <c r="B15" s="4" t="s">
        <v>23</v>
      </c>
      <c r="C15" s="1"/>
      <c r="D15" s="1"/>
      <c r="E15" s="1"/>
      <c r="F15" s="1"/>
      <c r="G15" s="1"/>
      <c r="H15" s="2" t="s">
        <v>5</v>
      </c>
      <c r="I15" s="2">
        <v>184</v>
      </c>
      <c r="J15" s="2">
        <v>18</v>
      </c>
      <c r="K15" s="3">
        <v>81</v>
      </c>
      <c r="L15" s="2" t="s">
        <v>10</v>
      </c>
    </row>
    <row r="16" spans="1:12" ht="14.5" x14ac:dyDescent="0.35">
      <c r="A16" s="1" t="s">
        <v>7</v>
      </c>
      <c r="B16" s="1">
        <f>COUNTIF(Amostra[Qual a marca de portátil que prefere],"HP")</f>
        <v>2</v>
      </c>
      <c r="C16" s="1"/>
      <c r="D16" s="1"/>
      <c r="E16" s="1"/>
      <c r="F16" s="1"/>
      <c r="G16" s="1"/>
      <c r="H16" s="2" t="s">
        <v>5</v>
      </c>
      <c r="I16" s="2">
        <v>177</v>
      </c>
      <c r="J16" s="2">
        <v>19</v>
      </c>
      <c r="K16" s="3">
        <v>60</v>
      </c>
      <c r="L16" s="2" t="s">
        <v>6</v>
      </c>
    </row>
    <row r="17" spans="1:12" ht="14.5" x14ac:dyDescent="0.35">
      <c r="A17" s="1" t="s">
        <v>10</v>
      </c>
      <c r="B17" s="1">
        <f>COUNTIF(Amostra[Qual a marca de portátil que prefere],"Toshiba")</f>
        <v>5</v>
      </c>
      <c r="C17" s="1"/>
      <c r="D17" s="1"/>
      <c r="E17" s="1"/>
      <c r="F17" s="1"/>
      <c r="G17" s="1"/>
      <c r="H17" s="2" t="s">
        <v>5</v>
      </c>
      <c r="I17" s="2">
        <v>182</v>
      </c>
      <c r="J17" s="2">
        <v>21</v>
      </c>
      <c r="K17" s="3">
        <v>61</v>
      </c>
      <c r="L17" s="2" t="s">
        <v>10</v>
      </c>
    </row>
    <row r="18" spans="1:12" ht="14.5" x14ac:dyDescent="0.35">
      <c r="A18" s="1" t="s">
        <v>6</v>
      </c>
      <c r="B18" s="1">
        <f>COUNTIF(Amostra[Qual a marca de portátil que prefere],"Asus")</f>
        <v>10</v>
      </c>
      <c r="C18" s="1"/>
      <c r="D18" s="1"/>
      <c r="E18" s="1"/>
      <c r="F18" s="1"/>
      <c r="G18" s="1"/>
      <c r="H18" s="2" t="s">
        <v>5</v>
      </c>
      <c r="I18" s="2">
        <v>185</v>
      </c>
      <c r="J18" s="2">
        <v>20</v>
      </c>
      <c r="K18" s="3">
        <v>69</v>
      </c>
      <c r="L18" s="2" t="s">
        <v>6</v>
      </c>
    </row>
    <row r="19" spans="1:12" ht="14.5" x14ac:dyDescent="0.35">
      <c r="A19" s="1" t="s">
        <v>12</v>
      </c>
      <c r="B19" s="1">
        <f>COUNTIF(Amostra[Qual a marca de portátil que prefere],"Jade")</f>
        <v>1</v>
      </c>
      <c r="C19" s="1"/>
      <c r="D19" s="1"/>
      <c r="E19" s="1"/>
      <c r="F19" s="1"/>
      <c r="G19" s="1"/>
      <c r="H19" s="2" t="s">
        <v>8</v>
      </c>
      <c r="I19" s="2">
        <v>164</v>
      </c>
      <c r="J19" s="2">
        <v>20</v>
      </c>
      <c r="K19" s="3">
        <v>52</v>
      </c>
      <c r="L19" s="2" t="s">
        <v>10</v>
      </c>
    </row>
    <row r="20" spans="1:12" ht="14.5" x14ac:dyDescent="0.35">
      <c r="A20" s="1" t="s">
        <v>9</v>
      </c>
      <c r="B20" s="1">
        <f>COUNTIF(Amostra[Qual a marca de portátil que prefere],"Apple")</f>
        <v>1</v>
      </c>
      <c r="C20" s="1"/>
      <c r="D20" s="1"/>
      <c r="E20" s="1"/>
      <c r="F20" s="1"/>
      <c r="G20" s="1"/>
      <c r="H20" s="2" t="s">
        <v>5</v>
      </c>
      <c r="I20" s="2">
        <v>178</v>
      </c>
      <c r="J20" s="2">
        <v>19</v>
      </c>
      <c r="K20" s="3">
        <v>64</v>
      </c>
      <c r="L20" s="2" t="s">
        <v>11</v>
      </c>
    </row>
    <row r="21" spans="1:12" ht="14.5" x14ac:dyDescent="0.35">
      <c r="A21" s="1" t="s">
        <v>11</v>
      </c>
      <c r="B21" s="1">
        <f>COUNTIF(Amostra[Qual a marca de portátil que prefere],"Alienware")</f>
        <v>1</v>
      </c>
      <c r="C21" s="1"/>
      <c r="D21" s="1"/>
      <c r="E21" s="1"/>
      <c r="F21" s="1"/>
      <c r="G21" s="1"/>
      <c r="H21" s="2" t="s">
        <v>8</v>
      </c>
      <c r="I21" s="2">
        <v>170</v>
      </c>
      <c r="J21" s="2">
        <v>19</v>
      </c>
      <c r="K21" s="3">
        <v>60</v>
      </c>
      <c r="L21" s="2" t="s">
        <v>10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Amostra20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2016-10-24T23:12:10Z</dcterms:created>
  <dcterms:modified xsi:type="dcterms:W3CDTF">2016-10-24T23:14:35Z</dcterms:modified>
</cp:coreProperties>
</file>