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riana\Google Drive\blog\"/>
    </mc:Choice>
  </mc:AlternateContent>
  <xr:revisionPtr revIDLastSave="0" documentId="13_ncr:1_{9B51137F-2F67-403C-8209-6D18C3686B62}" xr6:coauthVersionLast="46" xr6:coauthVersionMax="46" xr10:uidLastSave="{00000000-0000-0000-0000-000000000000}"/>
  <bookViews>
    <workbookView xWindow="-120" yWindow="-120" windowWidth="29040" windowHeight="15840" xr2:uid="{61A051BC-AA6B-4824-9C19-30EA98BD3188}"/>
  </bookViews>
  <sheets>
    <sheet name="Input" sheetId="1" r:id="rId1"/>
    <sheet name="Portefólio" sheetId="4" r:id="rId2"/>
    <sheet name="Objetivos" sheetId="3" r:id="rId3"/>
    <sheet name="Resultados" sheetId="2" r:id="rId4"/>
  </sheets>
  <definedNames>
    <definedName name="_xlcn.WorksheetConnection_FIRE_Passoapasso.xlsxTab_Resultados1" hidden="1">Tab_Resultados[]</definedName>
    <definedName name="_xlcn.WorksheetConnection_FIRE_Passoapasso.xlsxTabela111" hidden="1">Tabela11[]</definedName>
    <definedName name="_xlcn.WorksheetConnection_ResultadosJ4K81" hidden="1">Resultados!$J$4:$K$8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Resultados!$J$4:$K$8"/>
          <x15:modelTable id="Tabela11" name="Tabela11" connection="WorksheetConnection_FIRE_Passoapasso.xlsx!Tabela11"/>
          <x15:modelTable id="Tab_Resultados" name="Tab_Resultados" connection="WorksheetConnection_FIRE_Passoapasso.xlsx!Tab_Resultados"/>
        </x15:modelTables>
      </x15:dataModel>
    </ext>
  </extLst>
</workbook>
</file>

<file path=xl/calcChain.xml><?xml version="1.0" encoding="utf-8"?>
<calcChain xmlns="http://schemas.openxmlformats.org/spreadsheetml/2006/main">
  <c r="I4" i="3" l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3" i="3"/>
  <c r="N6" i="2"/>
  <c r="L13" i="2" s="1"/>
  <c r="M6" i="2"/>
  <c r="J6" i="2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3" i="3"/>
  <c r="H3" i="2"/>
  <c r="I3" i="2"/>
  <c r="D17" i="4"/>
  <c r="C17" i="4"/>
  <c r="Q16" i="1"/>
  <c r="Q30" i="1"/>
  <c r="I10" i="1"/>
  <c r="E29" i="1"/>
  <c r="M13" i="1"/>
  <c r="N13" i="1"/>
  <c r="J10" i="1"/>
  <c r="F29" i="1"/>
  <c r="J302" i="3"/>
  <c r="K302" i="3"/>
  <c r="M302" i="3"/>
  <c r="N302" i="3"/>
  <c r="O302" i="3"/>
  <c r="P302" i="3"/>
  <c r="Q302" i="3"/>
  <c r="R302" i="3"/>
  <c r="S302" i="3"/>
  <c r="U302" i="3"/>
  <c r="J303" i="3"/>
  <c r="K303" i="3"/>
  <c r="M303" i="3"/>
  <c r="N303" i="3"/>
  <c r="O303" i="3"/>
  <c r="P303" i="3"/>
  <c r="Q303" i="3"/>
  <c r="R303" i="3"/>
  <c r="S303" i="3"/>
  <c r="U303" i="3"/>
  <c r="J304" i="3"/>
  <c r="K304" i="3"/>
  <c r="M304" i="3"/>
  <c r="N304" i="3"/>
  <c r="O304" i="3"/>
  <c r="P304" i="3"/>
  <c r="Q304" i="3"/>
  <c r="R304" i="3"/>
  <c r="S304" i="3"/>
  <c r="U304" i="3"/>
  <c r="J305" i="3"/>
  <c r="K305" i="3"/>
  <c r="M305" i="3"/>
  <c r="N305" i="3"/>
  <c r="O305" i="3"/>
  <c r="P305" i="3"/>
  <c r="Q305" i="3"/>
  <c r="R305" i="3"/>
  <c r="S305" i="3"/>
  <c r="U305" i="3"/>
  <c r="J306" i="3"/>
  <c r="K306" i="3"/>
  <c r="M306" i="3"/>
  <c r="N306" i="3"/>
  <c r="O306" i="3"/>
  <c r="P306" i="3"/>
  <c r="Q306" i="3"/>
  <c r="R306" i="3"/>
  <c r="S306" i="3"/>
  <c r="U306" i="3"/>
  <c r="J307" i="3"/>
  <c r="K307" i="3"/>
  <c r="M307" i="3"/>
  <c r="N307" i="3"/>
  <c r="O307" i="3"/>
  <c r="P307" i="3"/>
  <c r="Q307" i="3"/>
  <c r="R307" i="3"/>
  <c r="S307" i="3"/>
  <c r="U307" i="3"/>
  <c r="J308" i="3"/>
  <c r="K308" i="3"/>
  <c r="M308" i="3"/>
  <c r="N308" i="3"/>
  <c r="O308" i="3"/>
  <c r="P308" i="3"/>
  <c r="Q308" i="3"/>
  <c r="R308" i="3"/>
  <c r="S308" i="3"/>
  <c r="U308" i="3"/>
  <c r="J309" i="3"/>
  <c r="K309" i="3"/>
  <c r="M309" i="3"/>
  <c r="N309" i="3"/>
  <c r="O309" i="3"/>
  <c r="P309" i="3"/>
  <c r="Q309" i="3"/>
  <c r="R309" i="3"/>
  <c r="S309" i="3"/>
  <c r="U309" i="3"/>
  <c r="J310" i="3"/>
  <c r="K310" i="3"/>
  <c r="M310" i="3"/>
  <c r="N310" i="3"/>
  <c r="O310" i="3"/>
  <c r="P310" i="3"/>
  <c r="Q310" i="3"/>
  <c r="R310" i="3"/>
  <c r="S310" i="3"/>
  <c r="U310" i="3"/>
  <c r="J311" i="3"/>
  <c r="K311" i="3"/>
  <c r="M311" i="3"/>
  <c r="N311" i="3"/>
  <c r="O311" i="3"/>
  <c r="P311" i="3"/>
  <c r="Q311" i="3"/>
  <c r="R311" i="3"/>
  <c r="S311" i="3"/>
  <c r="U311" i="3"/>
  <c r="J312" i="3"/>
  <c r="K312" i="3"/>
  <c r="M312" i="3"/>
  <c r="N312" i="3"/>
  <c r="O312" i="3"/>
  <c r="P312" i="3"/>
  <c r="Q312" i="3"/>
  <c r="R312" i="3"/>
  <c r="S312" i="3"/>
  <c r="U312" i="3"/>
  <c r="J313" i="3"/>
  <c r="K313" i="3"/>
  <c r="M313" i="3"/>
  <c r="N313" i="3"/>
  <c r="O313" i="3"/>
  <c r="P313" i="3"/>
  <c r="Q313" i="3"/>
  <c r="R313" i="3"/>
  <c r="S313" i="3"/>
  <c r="U313" i="3"/>
  <c r="J314" i="3"/>
  <c r="K314" i="3"/>
  <c r="M314" i="3"/>
  <c r="N314" i="3"/>
  <c r="O314" i="3"/>
  <c r="P314" i="3"/>
  <c r="Q314" i="3"/>
  <c r="R314" i="3"/>
  <c r="S314" i="3"/>
  <c r="U314" i="3"/>
  <c r="J315" i="3"/>
  <c r="K315" i="3"/>
  <c r="M315" i="3"/>
  <c r="N315" i="3"/>
  <c r="O315" i="3"/>
  <c r="P315" i="3"/>
  <c r="Q315" i="3"/>
  <c r="R315" i="3"/>
  <c r="S315" i="3"/>
  <c r="U315" i="3"/>
  <c r="J316" i="3"/>
  <c r="K316" i="3"/>
  <c r="M316" i="3"/>
  <c r="N316" i="3"/>
  <c r="O316" i="3"/>
  <c r="P316" i="3"/>
  <c r="Q316" i="3"/>
  <c r="R316" i="3"/>
  <c r="S316" i="3"/>
  <c r="U316" i="3"/>
  <c r="J317" i="3"/>
  <c r="K317" i="3"/>
  <c r="M317" i="3"/>
  <c r="N317" i="3"/>
  <c r="O317" i="3"/>
  <c r="P317" i="3"/>
  <c r="Q317" i="3"/>
  <c r="R317" i="3"/>
  <c r="S317" i="3"/>
  <c r="U317" i="3"/>
  <c r="J318" i="3"/>
  <c r="K318" i="3"/>
  <c r="M318" i="3"/>
  <c r="N318" i="3"/>
  <c r="O318" i="3"/>
  <c r="P318" i="3"/>
  <c r="Q318" i="3"/>
  <c r="R318" i="3"/>
  <c r="S318" i="3"/>
  <c r="U318" i="3"/>
  <c r="J319" i="3"/>
  <c r="K319" i="3"/>
  <c r="M319" i="3"/>
  <c r="N319" i="3"/>
  <c r="O319" i="3"/>
  <c r="P319" i="3"/>
  <c r="Q319" i="3"/>
  <c r="R319" i="3"/>
  <c r="S319" i="3"/>
  <c r="U319" i="3"/>
  <c r="J320" i="3"/>
  <c r="K320" i="3"/>
  <c r="M320" i="3"/>
  <c r="N320" i="3"/>
  <c r="O320" i="3"/>
  <c r="P320" i="3"/>
  <c r="Q320" i="3"/>
  <c r="R320" i="3"/>
  <c r="S320" i="3"/>
  <c r="U320" i="3"/>
  <c r="J321" i="3"/>
  <c r="K321" i="3"/>
  <c r="M321" i="3"/>
  <c r="N321" i="3"/>
  <c r="O321" i="3"/>
  <c r="P321" i="3"/>
  <c r="Q321" i="3"/>
  <c r="R321" i="3"/>
  <c r="S321" i="3"/>
  <c r="U321" i="3"/>
  <c r="J322" i="3"/>
  <c r="K322" i="3"/>
  <c r="M322" i="3"/>
  <c r="N322" i="3"/>
  <c r="O322" i="3"/>
  <c r="P322" i="3"/>
  <c r="Q322" i="3"/>
  <c r="R322" i="3"/>
  <c r="S322" i="3"/>
  <c r="U322" i="3"/>
  <c r="J323" i="3"/>
  <c r="K323" i="3"/>
  <c r="M323" i="3"/>
  <c r="N323" i="3"/>
  <c r="O323" i="3"/>
  <c r="P323" i="3"/>
  <c r="Q323" i="3"/>
  <c r="R323" i="3"/>
  <c r="S323" i="3"/>
  <c r="U323" i="3"/>
  <c r="J324" i="3"/>
  <c r="K324" i="3"/>
  <c r="M324" i="3"/>
  <c r="N324" i="3"/>
  <c r="O324" i="3"/>
  <c r="P324" i="3"/>
  <c r="Q324" i="3"/>
  <c r="R324" i="3"/>
  <c r="S324" i="3"/>
  <c r="U324" i="3"/>
  <c r="J325" i="3"/>
  <c r="K325" i="3"/>
  <c r="M325" i="3"/>
  <c r="N325" i="3"/>
  <c r="O325" i="3"/>
  <c r="P325" i="3"/>
  <c r="Q325" i="3"/>
  <c r="R325" i="3"/>
  <c r="S325" i="3"/>
  <c r="U325" i="3"/>
  <c r="J326" i="3"/>
  <c r="K326" i="3"/>
  <c r="M326" i="3"/>
  <c r="N326" i="3"/>
  <c r="O326" i="3"/>
  <c r="P326" i="3"/>
  <c r="Q326" i="3"/>
  <c r="R326" i="3"/>
  <c r="S326" i="3"/>
  <c r="U326" i="3"/>
  <c r="J327" i="3"/>
  <c r="K327" i="3"/>
  <c r="M327" i="3"/>
  <c r="N327" i="3"/>
  <c r="O327" i="3"/>
  <c r="P327" i="3"/>
  <c r="Q327" i="3"/>
  <c r="R327" i="3"/>
  <c r="S327" i="3"/>
  <c r="U327" i="3"/>
  <c r="J328" i="3"/>
  <c r="K328" i="3"/>
  <c r="M328" i="3"/>
  <c r="N328" i="3"/>
  <c r="O328" i="3"/>
  <c r="P328" i="3"/>
  <c r="Q328" i="3"/>
  <c r="R328" i="3"/>
  <c r="S328" i="3"/>
  <c r="U328" i="3"/>
  <c r="J329" i="3"/>
  <c r="K329" i="3"/>
  <c r="M329" i="3"/>
  <c r="N329" i="3"/>
  <c r="O329" i="3"/>
  <c r="P329" i="3"/>
  <c r="Q329" i="3"/>
  <c r="R329" i="3"/>
  <c r="S329" i="3"/>
  <c r="U329" i="3"/>
  <c r="J330" i="3"/>
  <c r="K330" i="3"/>
  <c r="M330" i="3"/>
  <c r="N330" i="3"/>
  <c r="O330" i="3"/>
  <c r="P330" i="3"/>
  <c r="Q330" i="3"/>
  <c r="R330" i="3"/>
  <c r="S330" i="3"/>
  <c r="U330" i="3"/>
  <c r="J331" i="3"/>
  <c r="K331" i="3"/>
  <c r="M331" i="3"/>
  <c r="N331" i="3"/>
  <c r="O331" i="3"/>
  <c r="P331" i="3"/>
  <c r="Q331" i="3"/>
  <c r="R331" i="3"/>
  <c r="S331" i="3"/>
  <c r="U331" i="3"/>
  <c r="J332" i="3"/>
  <c r="K332" i="3"/>
  <c r="M332" i="3"/>
  <c r="N332" i="3"/>
  <c r="O332" i="3"/>
  <c r="P332" i="3"/>
  <c r="Q332" i="3"/>
  <c r="R332" i="3"/>
  <c r="S332" i="3"/>
  <c r="U332" i="3"/>
  <c r="J333" i="3"/>
  <c r="K333" i="3"/>
  <c r="M333" i="3"/>
  <c r="N333" i="3"/>
  <c r="O333" i="3"/>
  <c r="P333" i="3"/>
  <c r="Q333" i="3"/>
  <c r="R333" i="3"/>
  <c r="S333" i="3"/>
  <c r="U333" i="3"/>
  <c r="J334" i="3"/>
  <c r="K334" i="3"/>
  <c r="M334" i="3"/>
  <c r="N334" i="3"/>
  <c r="O334" i="3"/>
  <c r="P334" i="3"/>
  <c r="Q334" i="3"/>
  <c r="R334" i="3"/>
  <c r="S334" i="3"/>
  <c r="U334" i="3"/>
  <c r="J335" i="3"/>
  <c r="K335" i="3"/>
  <c r="M335" i="3"/>
  <c r="N335" i="3"/>
  <c r="O335" i="3"/>
  <c r="P335" i="3"/>
  <c r="Q335" i="3"/>
  <c r="R335" i="3"/>
  <c r="S335" i="3"/>
  <c r="U335" i="3"/>
  <c r="J336" i="3"/>
  <c r="K336" i="3"/>
  <c r="M336" i="3"/>
  <c r="N336" i="3"/>
  <c r="O336" i="3"/>
  <c r="P336" i="3"/>
  <c r="Q336" i="3"/>
  <c r="R336" i="3"/>
  <c r="S336" i="3"/>
  <c r="U336" i="3"/>
  <c r="J337" i="3"/>
  <c r="K337" i="3"/>
  <c r="M337" i="3"/>
  <c r="N337" i="3"/>
  <c r="O337" i="3"/>
  <c r="P337" i="3"/>
  <c r="Q337" i="3"/>
  <c r="R337" i="3"/>
  <c r="S337" i="3"/>
  <c r="U337" i="3"/>
  <c r="J338" i="3"/>
  <c r="K338" i="3"/>
  <c r="M338" i="3"/>
  <c r="N338" i="3"/>
  <c r="O338" i="3"/>
  <c r="P338" i="3"/>
  <c r="Q338" i="3"/>
  <c r="R338" i="3"/>
  <c r="S338" i="3"/>
  <c r="U338" i="3"/>
  <c r="J339" i="3"/>
  <c r="K339" i="3"/>
  <c r="M339" i="3"/>
  <c r="N339" i="3"/>
  <c r="O339" i="3"/>
  <c r="P339" i="3"/>
  <c r="Q339" i="3"/>
  <c r="R339" i="3"/>
  <c r="S339" i="3"/>
  <c r="U339" i="3"/>
  <c r="J340" i="3"/>
  <c r="K340" i="3"/>
  <c r="M340" i="3"/>
  <c r="N340" i="3"/>
  <c r="O340" i="3"/>
  <c r="P340" i="3"/>
  <c r="Q340" i="3"/>
  <c r="R340" i="3"/>
  <c r="S340" i="3"/>
  <c r="U340" i="3"/>
  <c r="J341" i="3"/>
  <c r="K341" i="3"/>
  <c r="M341" i="3"/>
  <c r="N341" i="3"/>
  <c r="O341" i="3"/>
  <c r="P341" i="3"/>
  <c r="Q341" i="3"/>
  <c r="R341" i="3"/>
  <c r="S341" i="3"/>
  <c r="U341" i="3"/>
  <c r="J342" i="3"/>
  <c r="K342" i="3"/>
  <c r="M342" i="3"/>
  <c r="N342" i="3"/>
  <c r="O342" i="3"/>
  <c r="P342" i="3"/>
  <c r="Q342" i="3"/>
  <c r="R342" i="3"/>
  <c r="S342" i="3"/>
  <c r="U342" i="3"/>
  <c r="J343" i="3"/>
  <c r="K343" i="3"/>
  <c r="M343" i="3"/>
  <c r="N343" i="3"/>
  <c r="O343" i="3"/>
  <c r="P343" i="3"/>
  <c r="Q343" i="3"/>
  <c r="R343" i="3"/>
  <c r="S343" i="3"/>
  <c r="U343" i="3"/>
  <c r="J344" i="3"/>
  <c r="K344" i="3"/>
  <c r="M344" i="3"/>
  <c r="N344" i="3"/>
  <c r="O344" i="3"/>
  <c r="P344" i="3"/>
  <c r="Q344" i="3"/>
  <c r="R344" i="3"/>
  <c r="S344" i="3"/>
  <c r="U344" i="3"/>
  <c r="J345" i="3"/>
  <c r="K345" i="3"/>
  <c r="M345" i="3"/>
  <c r="N345" i="3"/>
  <c r="O345" i="3"/>
  <c r="P345" i="3"/>
  <c r="Q345" i="3"/>
  <c r="R345" i="3"/>
  <c r="S345" i="3"/>
  <c r="U345" i="3"/>
  <c r="J346" i="3"/>
  <c r="K346" i="3"/>
  <c r="M346" i="3"/>
  <c r="N346" i="3"/>
  <c r="O346" i="3"/>
  <c r="P346" i="3"/>
  <c r="Q346" i="3"/>
  <c r="R346" i="3"/>
  <c r="S346" i="3"/>
  <c r="U346" i="3"/>
  <c r="J347" i="3"/>
  <c r="K347" i="3"/>
  <c r="M347" i="3"/>
  <c r="N347" i="3"/>
  <c r="O347" i="3"/>
  <c r="P347" i="3"/>
  <c r="Q347" i="3"/>
  <c r="R347" i="3"/>
  <c r="S347" i="3"/>
  <c r="U347" i="3"/>
  <c r="J348" i="3"/>
  <c r="K348" i="3"/>
  <c r="M348" i="3"/>
  <c r="N348" i="3"/>
  <c r="O348" i="3"/>
  <c r="P348" i="3"/>
  <c r="Q348" i="3"/>
  <c r="R348" i="3"/>
  <c r="S348" i="3"/>
  <c r="U348" i="3"/>
  <c r="J349" i="3"/>
  <c r="K349" i="3"/>
  <c r="M349" i="3"/>
  <c r="N349" i="3"/>
  <c r="O349" i="3"/>
  <c r="P349" i="3"/>
  <c r="Q349" i="3"/>
  <c r="R349" i="3"/>
  <c r="S349" i="3"/>
  <c r="U349" i="3"/>
  <c r="J350" i="3"/>
  <c r="K350" i="3"/>
  <c r="M350" i="3"/>
  <c r="N350" i="3"/>
  <c r="O350" i="3"/>
  <c r="P350" i="3"/>
  <c r="Q350" i="3"/>
  <c r="R350" i="3"/>
  <c r="S350" i="3"/>
  <c r="U350" i="3"/>
  <c r="J351" i="3"/>
  <c r="K351" i="3"/>
  <c r="M351" i="3"/>
  <c r="N351" i="3"/>
  <c r="O351" i="3"/>
  <c r="P351" i="3"/>
  <c r="Q351" i="3"/>
  <c r="R351" i="3"/>
  <c r="S351" i="3"/>
  <c r="U351" i="3"/>
  <c r="J352" i="3"/>
  <c r="K352" i="3"/>
  <c r="M352" i="3"/>
  <c r="N352" i="3"/>
  <c r="O352" i="3"/>
  <c r="P352" i="3"/>
  <c r="Q352" i="3"/>
  <c r="R352" i="3"/>
  <c r="S352" i="3"/>
  <c r="U352" i="3"/>
  <c r="J353" i="3"/>
  <c r="K353" i="3"/>
  <c r="M353" i="3"/>
  <c r="N353" i="3"/>
  <c r="O353" i="3"/>
  <c r="P353" i="3"/>
  <c r="Q353" i="3"/>
  <c r="R353" i="3"/>
  <c r="S353" i="3"/>
  <c r="U353" i="3"/>
  <c r="J354" i="3"/>
  <c r="K354" i="3"/>
  <c r="M354" i="3"/>
  <c r="N354" i="3"/>
  <c r="O354" i="3"/>
  <c r="P354" i="3"/>
  <c r="Q354" i="3"/>
  <c r="R354" i="3"/>
  <c r="S354" i="3"/>
  <c r="U354" i="3"/>
  <c r="J355" i="3"/>
  <c r="K355" i="3"/>
  <c r="M355" i="3"/>
  <c r="N355" i="3"/>
  <c r="O355" i="3"/>
  <c r="P355" i="3"/>
  <c r="Q355" i="3"/>
  <c r="R355" i="3"/>
  <c r="S355" i="3"/>
  <c r="U355" i="3"/>
  <c r="J356" i="3"/>
  <c r="K356" i="3"/>
  <c r="M356" i="3"/>
  <c r="N356" i="3"/>
  <c r="O356" i="3"/>
  <c r="P356" i="3"/>
  <c r="Q356" i="3"/>
  <c r="R356" i="3"/>
  <c r="S356" i="3"/>
  <c r="U356" i="3"/>
  <c r="J357" i="3"/>
  <c r="K357" i="3"/>
  <c r="M357" i="3"/>
  <c r="N357" i="3"/>
  <c r="O357" i="3"/>
  <c r="P357" i="3"/>
  <c r="Q357" i="3"/>
  <c r="R357" i="3"/>
  <c r="S357" i="3"/>
  <c r="U357" i="3"/>
  <c r="J358" i="3"/>
  <c r="K358" i="3"/>
  <c r="M358" i="3"/>
  <c r="N358" i="3"/>
  <c r="O358" i="3"/>
  <c r="P358" i="3"/>
  <c r="Q358" i="3"/>
  <c r="R358" i="3"/>
  <c r="S358" i="3"/>
  <c r="U358" i="3"/>
  <c r="J359" i="3"/>
  <c r="K359" i="3"/>
  <c r="M359" i="3"/>
  <c r="N359" i="3"/>
  <c r="O359" i="3"/>
  <c r="P359" i="3"/>
  <c r="Q359" i="3"/>
  <c r="R359" i="3"/>
  <c r="S359" i="3"/>
  <c r="U359" i="3"/>
  <c r="J360" i="3"/>
  <c r="K360" i="3"/>
  <c r="M360" i="3"/>
  <c r="N360" i="3"/>
  <c r="O360" i="3"/>
  <c r="P360" i="3"/>
  <c r="Q360" i="3"/>
  <c r="R360" i="3"/>
  <c r="S360" i="3"/>
  <c r="U360" i="3"/>
  <c r="J361" i="3"/>
  <c r="K361" i="3"/>
  <c r="M361" i="3"/>
  <c r="N361" i="3"/>
  <c r="O361" i="3"/>
  <c r="P361" i="3"/>
  <c r="Q361" i="3"/>
  <c r="R361" i="3"/>
  <c r="S361" i="3"/>
  <c r="U361" i="3"/>
  <c r="J362" i="3"/>
  <c r="K362" i="3"/>
  <c r="M362" i="3"/>
  <c r="N362" i="3"/>
  <c r="O362" i="3"/>
  <c r="P362" i="3"/>
  <c r="Q362" i="3"/>
  <c r="R362" i="3"/>
  <c r="S362" i="3"/>
  <c r="U362" i="3"/>
  <c r="J363" i="3"/>
  <c r="K363" i="3"/>
  <c r="M363" i="3"/>
  <c r="N363" i="3"/>
  <c r="O363" i="3"/>
  <c r="P363" i="3"/>
  <c r="Q363" i="3"/>
  <c r="R363" i="3"/>
  <c r="S363" i="3"/>
  <c r="U363" i="3"/>
  <c r="J364" i="3"/>
  <c r="K364" i="3"/>
  <c r="M364" i="3"/>
  <c r="N364" i="3"/>
  <c r="O364" i="3"/>
  <c r="P364" i="3"/>
  <c r="Q364" i="3"/>
  <c r="R364" i="3"/>
  <c r="S364" i="3"/>
  <c r="U364" i="3"/>
  <c r="J365" i="3"/>
  <c r="K365" i="3"/>
  <c r="M365" i="3"/>
  <c r="N365" i="3"/>
  <c r="O365" i="3"/>
  <c r="P365" i="3"/>
  <c r="Q365" i="3"/>
  <c r="R365" i="3"/>
  <c r="S365" i="3"/>
  <c r="U365" i="3"/>
  <c r="J366" i="3"/>
  <c r="K366" i="3"/>
  <c r="M366" i="3"/>
  <c r="N366" i="3"/>
  <c r="O366" i="3"/>
  <c r="P366" i="3"/>
  <c r="Q366" i="3"/>
  <c r="R366" i="3"/>
  <c r="S366" i="3"/>
  <c r="U366" i="3"/>
  <c r="J367" i="3"/>
  <c r="K367" i="3"/>
  <c r="M367" i="3"/>
  <c r="N367" i="3"/>
  <c r="O367" i="3"/>
  <c r="P367" i="3"/>
  <c r="Q367" i="3"/>
  <c r="R367" i="3"/>
  <c r="S367" i="3"/>
  <c r="U367" i="3"/>
  <c r="J368" i="3"/>
  <c r="K368" i="3"/>
  <c r="M368" i="3"/>
  <c r="N368" i="3"/>
  <c r="O368" i="3"/>
  <c r="P368" i="3"/>
  <c r="Q368" i="3"/>
  <c r="R368" i="3"/>
  <c r="S368" i="3"/>
  <c r="U368" i="3"/>
  <c r="J369" i="3"/>
  <c r="K369" i="3"/>
  <c r="M369" i="3"/>
  <c r="N369" i="3"/>
  <c r="O369" i="3"/>
  <c r="P369" i="3"/>
  <c r="Q369" i="3"/>
  <c r="R369" i="3"/>
  <c r="S369" i="3"/>
  <c r="U369" i="3"/>
  <c r="J370" i="3"/>
  <c r="K370" i="3"/>
  <c r="M370" i="3"/>
  <c r="N370" i="3"/>
  <c r="O370" i="3"/>
  <c r="P370" i="3"/>
  <c r="Q370" i="3"/>
  <c r="R370" i="3"/>
  <c r="S370" i="3"/>
  <c r="U370" i="3"/>
  <c r="J371" i="3"/>
  <c r="K371" i="3"/>
  <c r="M371" i="3"/>
  <c r="N371" i="3"/>
  <c r="O371" i="3"/>
  <c r="P371" i="3"/>
  <c r="Q371" i="3"/>
  <c r="R371" i="3"/>
  <c r="S371" i="3"/>
  <c r="U371" i="3"/>
  <c r="J372" i="3"/>
  <c r="K372" i="3"/>
  <c r="M372" i="3"/>
  <c r="N372" i="3"/>
  <c r="O372" i="3"/>
  <c r="P372" i="3"/>
  <c r="Q372" i="3"/>
  <c r="R372" i="3"/>
  <c r="S372" i="3"/>
  <c r="U372" i="3"/>
  <c r="J373" i="3"/>
  <c r="K373" i="3"/>
  <c r="M373" i="3"/>
  <c r="N373" i="3"/>
  <c r="O373" i="3"/>
  <c r="P373" i="3"/>
  <c r="Q373" i="3"/>
  <c r="R373" i="3"/>
  <c r="S373" i="3"/>
  <c r="U373" i="3"/>
  <c r="J374" i="3"/>
  <c r="K374" i="3"/>
  <c r="M374" i="3"/>
  <c r="N374" i="3"/>
  <c r="O374" i="3"/>
  <c r="P374" i="3"/>
  <c r="Q374" i="3"/>
  <c r="R374" i="3"/>
  <c r="S374" i="3"/>
  <c r="U374" i="3"/>
  <c r="J375" i="3"/>
  <c r="K375" i="3"/>
  <c r="M375" i="3"/>
  <c r="N375" i="3"/>
  <c r="O375" i="3"/>
  <c r="P375" i="3"/>
  <c r="Q375" i="3"/>
  <c r="R375" i="3"/>
  <c r="S375" i="3"/>
  <c r="U375" i="3"/>
  <c r="J376" i="3"/>
  <c r="K376" i="3"/>
  <c r="M376" i="3"/>
  <c r="N376" i="3"/>
  <c r="O376" i="3"/>
  <c r="P376" i="3"/>
  <c r="Q376" i="3"/>
  <c r="R376" i="3"/>
  <c r="S376" i="3"/>
  <c r="U376" i="3"/>
  <c r="J377" i="3"/>
  <c r="K377" i="3"/>
  <c r="M377" i="3"/>
  <c r="N377" i="3"/>
  <c r="O377" i="3"/>
  <c r="P377" i="3"/>
  <c r="Q377" i="3"/>
  <c r="R377" i="3"/>
  <c r="S377" i="3"/>
  <c r="U377" i="3"/>
  <c r="J378" i="3"/>
  <c r="K378" i="3"/>
  <c r="M378" i="3"/>
  <c r="N378" i="3"/>
  <c r="O378" i="3"/>
  <c r="P378" i="3"/>
  <c r="Q378" i="3"/>
  <c r="R378" i="3"/>
  <c r="S378" i="3"/>
  <c r="U378" i="3"/>
  <c r="J379" i="3"/>
  <c r="K379" i="3"/>
  <c r="M379" i="3"/>
  <c r="N379" i="3"/>
  <c r="O379" i="3"/>
  <c r="P379" i="3"/>
  <c r="Q379" i="3"/>
  <c r="R379" i="3"/>
  <c r="S379" i="3"/>
  <c r="U379" i="3"/>
  <c r="J380" i="3"/>
  <c r="K380" i="3"/>
  <c r="M380" i="3"/>
  <c r="N380" i="3"/>
  <c r="O380" i="3"/>
  <c r="P380" i="3"/>
  <c r="Q380" i="3"/>
  <c r="R380" i="3"/>
  <c r="S380" i="3"/>
  <c r="U380" i="3"/>
  <c r="J381" i="3"/>
  <c r="K381" i="3"/>
  <c r="M381" i="3"/>
  <c r="N381" i="3"/>
  <c r="O381" i="3"/>
  <c r="P381" i="3"/>
  <c r="Q381" i="3"/>
  <c r="R381" i="3"/>
  <c r="S381" i="3"/>
  <c r="U381" i="3"/>
  <c r="J382" i="3"/>
  <c r="K382" i="3"/>
  <c r="M382" i="3"/>
  <c r="N382" i="3"/>
  <c r="O382" i="3"/>
  <c r="P382" i="3"/>
  <c r="Q382" i="3"/>
  <c r="R382" i="3"/>
  <c r="S382" i="3"/>
  <c r="U382" i="3"/>
  <c r="J383" i="3"/>
  <c r="K383" i="3"/>
  <c r="M383" i="3"/>
  <c r="N383" i="3"/>
  <c r="O383" i="3"/>
  <c r="P383" i="3"/>
  <c r="Q383" i="3"/>
  <c r="R383" i="3"/>
  <c r="S383" i="3"/>
  <c r="U383" i="3"/>
  <c r="J384" i="3"/>
  <c r="K384" i="3"/>
  <c r="M384" i="3"/>
  <c r="N384" i="3"/>
  <c r="O384" i="3"/>
  <c r="P384" i="3"/>
  <c r="Q384" i="3"/>
  <c r="R384" i="3"/>
  <c r="S384" i="3"/>
  <c r="U384" i="3"/>
  <c r="J385" i="3"/>
  <c r="K385" i="3"/>
  <c r="M385" i="3"/>
  <c r="N385" i="3"/>
  <c r="O385" i="3"/>
  <c r="P385" i="3"/>
  <c r="Q385" i="3"/>
  <c r="R385" i="3"/>
  <c r="S385" i="3"/>
  <c r="U385" i="3"/>
  <c r="J386" i="3"/>
  <c r="K386" i="3"/>
  <c r="M386" i="3"/>
  <c r="N386" i="3"/>
  <c r="O386" i="3"/>
  <c r="P386" i="3"/>
  <c r="Q386" i="3"/>
  <c r="R386" i="3"/>
  <c r="S386" i="3"/>
  <c r="U386" i="3"/>
  <c r="J387" i="3"/>
  <c r="K387" i="3"/>
  <c r="M387" i="3"/>
  <c r="N387" i="3"/>
  <c r="O387" i="3"/>
  <c r="P387" i="3"/>
  <c r="Q387" i="3"/>
  <c r="R387" i="3"/>
  <c r="S387" i="3"/>
  <c r="U387" i="3"/>
  <c r="J388" i="3"/>
  <c r="K388" i="3"/>
  <c r="M388" i="3"/>
  <c r="N388" i="3"/>
  <c r="O388" i="3"/>
  <c r="P388" i="3"/>
  <c r="Q388" i="3"/>
  <c r="R388" i="3"/>
  <c r="S388" i="3"/>
  <c r="U388" i="3"/>
  <c r="J389" i="3"/>
  <c r="K389" i="3"/>
  <c r="M389" i="3"/>
  <c r="N389" i="3"/>
  <c r="O389" i="3"/>
  <c r="P389" i="3"/>
  <c r="Q389" i="3"/>
  <c r="R389" i="3"/>
  <c r="S389" i="3"/>
  <c r="U389" i="3"/>
  <c r="J390" i="3"/>
  <c r="K390" i="3"/>
  <c r="M390" i="3"/>
  <c r="N390" i="3"/>
  <c r="O390" i="3"/>
  <c r="P390" i="3"/>
  <c r="Q390" i="3"/>
  <c r="R390" i="3"/>
  <c r="S390" i="3"/>
  <c r="U390" i="3"/>
  <c r="J391" i="3"/>
  <c r="K391" i="3"/>
  <c r="M391" i="3"/>
  <c r="N391" i="3"/>
  <c r="O391" i="3"/>
  <c r="P391" i="3"/>
  <c r="Q391" i="3"/>
  <c r="R391" i="3"/>
  <c r="S391" i="3"/>
  <c r="U391" i="3"/>
  <c r="J392" i="3"/>
  <c r="K392" i="3"/>
  <c r="M392" i="3"/>
  <c r="N392" i="3"/>
  <c r="O392" i="3"/>
  <c r="P392" i="3"/>
  <c r="Q392" i="3"/>
  <c r="R392" i="3"/>
  <c r="S392" i="3"/>
  <c r="U392" i="3"/>
  <c r="J393" i="3"/>
  <c r="K393" i="3"/>
  <c r="M393" i="3"/>
  <c r="N393" i="3"/>
  <c r="O393" i="3"/>
  <c r="P393" i="3"/>
  <c r="Q393" i="3"/>
  <c r="R393" i="3"/>
  <c r="S393" i="3"/>
  <c r="U393" i="3"/>
  <c r="J394" i="3"/>
  <c r="K394" i="3"/>
  <c r="M394" i="3"/>
  <c r="N394" i="3"/>
  <c r="O394" i="3"/>
  <c r="P394" i="3"/>
  <c r="Q394" i="3"/>
  <c r="R394" i="3"/>
  <c r="S394" i="3"/>
  <c r="U394" i="3"/>
  <c r="J395" i="3"/>
  <c r="K395" i="3"/>
  <c r="M395" i="3"/>
  <c r="N395" i="3"/>
  <c r="O395" i="3"/>
  <c r="P395" i="3"/>
  <c r="Q395" i="3"/>
  <c r="R395" i="3"/>
  <c r="S395" i="3"/>
  <c r="U395" i="3"/>
  <c r="J396" i="3"/>
  <c r="K396" i="3"/>
  <c r="M396" i="3"/>
  <c r="N396" i="3"/>
  <c r="O396" i="3"/>
  <c r="P396" i="3"/>
  <c r="Q396" i="3"/>
  <c r="R396" i="3"/>
  <c r="S396" i="3"/>
  <c r="U396" i="3"/>
  <c r="J397" i="3"/>
  <c r="K397" i="3"/>
  <c r="M397" i="3"/>
  <c r="N397" i="3"/>
  <c r="O397" i="3"/>
  <c r="P397" i="3"/>
  <c r="Q397" i="3"/>
  <c r="R397" i="3"/>
  <c r="S397" i="3"/>
  <c r="U397" i="3"/>
  <c r="J398" i="3"/>
  <c r="K398" i="3"/>
  <c r="M398" i="3"/>
  <c r="N398" i="3"/>
  <c r="O398" i="3"/>
  <c r="P398" i="3"/>
  <c r="Q398" i="3"/>
  <c r="R398" i="3"/>
  <c r="S398" i="3"/>
  <c r="U398" i="3"/>
  <c r="J399" i="3"/>
  <c r="K399" i="3"/>
  <c r="M399" i="3"/>
  <c r="N399" i="3"/>
  <c r="O399" i="3"/>
  <c r="P399" i="3"/>
  <c r="Q399" i="3"/>
  <c r="R399" i="3"/>
  <c r="S399" i="3"/>
  <c r="U399" i="3"/>
  <c r="J400" i="3"/>
  <c r="K400" i="3"/>
  <c r="M400" i="3"/>
  <c r="N400" i="3"/>
  <c r="O400" i="3"/>
  <c r="P400" i="3"/>
  <c r="Q400" i="3"/>
  <c r="R400" i="3"/>
  <c r="S400" i="3"/>
  <c r="U400" i="3"/>
  <c r="J401" i="3"/>
  <c r="K401" i="3"/>
  <c r="M401" i="3"/>
  <c r="N401" i="3"/>
  <c r="O401" i="3"/>
  <c r="P401" i="3"/>
  <c r="Q401" i="3"/>
  <c r="R401" i="3"/>
  <c r="S401" i="3"/>
  <c r="U401" i="3"/>
  <c r="J402" i="3"/>
  <c r="K402" i="3"/>
  <c r="M402" i="3"/>
  <c r="N402" i="3"/>
  <c r="O402" i="3"/>
  <c r="P402" i="3"/>
  <c r="Q402" i="3"/>
  <c r="R402" i="3"/>
  <c r="S402" i="3"/>
  <c r="U402" i="3"/>
  <c r="J403" i="3"/>
  <c r="K403" i="3"/>
  <c r="M403" i="3"/>
  <c r="N403" i="3"/>
  <c r="O403" i="3"/>
  <c r="P403" i="3"/>
  <c r="Q403" i="3"/>
  <c r="R403" i="3"/>
  <c r="S403" i="3"/>
  <c r="U403" i="3"/>
  <c r="J404" i="3"/>
  <c r="K404" i="3"/>
  <c r="M404" i="3"/>
  <c r="N404" i="3"/>
  <c r="O404" i="3"/>
  <c r="P404" i="3"/>
  <c r="Q404" i="3"/>
  <c r="R404" i="3"/>
  <c r="S404" i="3"/>
  <c r="U404" i="3"/>
  <c r="J405" i="3"/>
  <c r="K405" i="3"/>
  <c r="M405" i="3"/>
  <c r="N405" i="3"/>
  <c r="O405" i="3"/>
  <c r="P405" i="3"/>
  <c r="Q405" i="3"/>
  <c r="R405" i="3"/>
  <c r="S405" i="3"/>
  <c r="U405" i="3"/>
  <c r="J406" i="3"/>
  <c r="K406" i="3"/>
  <c r="M406" i="3"/>
  <c r="N406" i="3"/>
  <c r="O406" i="3"/>
  <c r="P406" i="3"/>
  <c r="Q406" i="3"/>
  <c r="R406" i="3"/>
  <c r="S406" i="3"/>
  <c r="U406" i="3"/>
  <c r="J407" i="3"/>
  <c r="K407" i="3"/>
  <c r="M407" i="3"/>
  <c r="N407" i="3"/>
  <c r="O407" i="3"/>
  <c r="P407" i="3"/>
  <c r="Q407" i="3"/>
  <c r="R407" i="3"/>
  <c r="S407" i="3"/>
  <c r="U407" i="3"/>
  <c r="J408" i="3"/>
  <c r="K408" i="3"/>
  <c r="M408" i="3"/>
  <c r="N408" i="3"/>
  <c r="O408" i="3"/>
  <c r="P408" i="3"/>
  <c r="Q408" i="3"/>
  <c r="R408" i="3"/>
  <c r="S408" i="3"/>
  <c r="U408" i="3"/>
  <c r="J409" i="3"/>
  <c r="K409" i="3"/>
  <c r="M409" i="3"/>
  <c r="N409" i="3"/>
  <c r="O409" i="3"/>
  <c r="P409" i="3"/>
  <c r="Q409" i="3"/>
  <c r="R409" i="3"/>
  <c r="S409" i="3"/>
  <c r="U409" i="3"/>
  <c r="J410" i="3"/>
  <c r="K410" i="3"/>
  <c r="M410" i="3"/>
  <c r="N410" i="3"/>
  <c r="O410" i="3"/>
  <c r="P410" i="3"/>
  <c r="Q410" i="3"/>
  <c r="R410" i="3"/>
  <c r="S410" i="3"/>
  <c r="U410" i="3"/>
  <c r="J411" i="3"/>
  <c r="K411" i="3"/>
  <c r="M411" i="3"/>
  <c r="N411" i="3"/>
  <c r="O411" i="3"/>
  <c r="P411" i="3"/>
  <c r="Q411" i="3"/>
  <c r="R411" i="3"/>
  <c r="S411" i="3"/>
  <c r="U411" i="3"/>
  <c r="J412" i="3"/>
  <c r="K412" i="3"/>
  <c r="M412" i="3"/>
  <c r="N412" i="3"/>
  <c r="O412" i="3"/>
  <c r="P412" i="3"/>
  <c r="Q412" i="3"/>
  <c r="R412" i="3"/>
  <c r="S412" i="3"/>
  <c r="U412" i="3"/>
  <c r="J413" i="3"/>
  <c r="K413" i="3"/>
  <c r="M413" i="3"/>
  <c r="N413" i="3"/>
  <c r="O413" i="3"/>
  <c r="P413" i="3"/>
  <c r="Q413" i="3"/>
  <c r="R413" i="3"/>
  <c r="S413" i="3"/>
  <c r="U413" i="3"/>
  <c r="J414" i="3"/>
  <c r="K414" i="3"/>
  <c r="M414" i="3"/>
  <c r="N414" i="3"/>
  <c r="O414" i="3"/>
  <c r="P414" i="3"/>
  <c r="Q414" i="3"/>
  <c r="R414" i="3"/>
  <c r="S414" i="3"/>
  <c r="U414" i="3"/>
  <c r="J415" i="3"/>
  <c r="K415" i="3"/>
  <c r="M415" i="3"/>
  <c r="N415" i="3"/>
  <c r="O415" i="3"/>
  <c r="P415" i="3"/>
  <c r="Q415" i="3"/>
  <c r="R415" i="3"/>
  <c r="S415" i="3"/>
  <c r="U415" i="3"/>
  <c r="J416" i="3"/>
  <c r="K416" i="3"/>
  <c r="M416" i="3"/>
  <c r="N416" i="3"/>
  <c r="O416" i="3"/>
  <c r="P416" i="3"/>
  <c r="Q416" i="3"/>
  <c r="R416" i="3"/>
  <c r="S416" i="3"/>
  <c r="U416" i="3"/>
  <c r="J417" i="3"/>
  <c r="K417" i="3"/>
  <c r="M417" i="3"/>
  <c r="N417" i="3"/>
  <c r="O417" i="3"/>
  <c r="P417" i="3"/>
  <c r="Q417" i="3"/>
  <c r="R417" i="3"/>
  <c r="S417" i="3"/>
  <c r="U417" i="3"/>
  <c r="J418" i="3"/>
  <c r="K418" i="3"/>
  <c r="M418" i="3"/>
  <c r="N418" i="3"/>
  <c r="O418" i="3"/>
  <c r="P418" i="3"/>
  <c r="Q418" i="3"/>
  <c r="R418" i="3"/>
  <c r="S418" i="3"/>
  <c r="U418" i="3"/>
  <c r="J419" i="3"/>
  <c r="K419" i="3"/>
  <c r="M419" i="3"/>
  <c r="N419" i="3"/>
  <c r="O419" i="3"/>
  <c r="P419" i="3"/>
  <c r="Q419" i="3"/>
  <c r="R419" i="3"/>
  <c r="S419" i="3"/>
  <c r="U419" i="3"/>
  <c r="J420" i="3"/>
  <c r="K420" i="3"/>
  <c r="M420" i="3"/>
  <c r="N420" i="3"/>
  <c r="O420" i="3"/>
  <c r="P420" i="3"/>
  <c r="Q420" i="3"/>
  <c r="R420" i="3"/>
  <c r="S420" i="3"/>
  <c r="U420" i="3"/>
  <c r="J421" i="3"/>
  <c r="K421" i="3"/>
  <c r="M421" i="3"/>
  <c r="N421" i="3"/>
  <c r="O421" i="3"/>
  <c r="P421" i="3"/>
  <c r="Q421" i="3"/>
  <c r="R421" i="3"/>
  <c r="S421" i="3"/>
  <c r="U421" i="3"/>
  <c r="J422" i="3"/>
  <c r="K422" i="3"/>
  <c r="M422" i="3"/>
  <c r="N422" i="3"/>
  <c r="O422" i="3"/>
  <c r="P422" i="3"/>
  <c r="Q422" i="3"/>
  <c r="R422" i="3"/>
  <c r="S422" i="3"/>
  <c r="U422" i="3"/>
  <c r="J423" i="3"/>
  <c r="K423" i="3"/>
  <c r="M423" i="3"/>
  <c r="N423" i="3"/>
  <c r="O423" i="3"/>
  <c r="P423" i="3"/>
  <c r="Q423" i="3"/>
  <c r="R423" i="3"/>
  <c r="S423" i="3"/>
  <c r="U423" i="3"/>
  <c r="J424" i="3"/>
  <c r="K424" i="3"/>
  <c r="M424" i="3"/>
  <c r="N424" i="3"/>
  <c r="O424" i="3"/>
  <c r="P424" i="3"/>
  <c r="Q424" i="3"/>
  <c r="R424" i="3"/>
  <c r="S424" i="3"/>
  <c r="U424" i="3"/>
  <c r="J425" i="3"/>
  <c r="K425" i="3"/>
  <c r="M425" i="3"/>
  <c r="N425" i="3"/>
  <c r="O425" i="3"/>
  <c r="P425" i="3"/>
  <c r="Q425" i="3"/>
  <c r="R425" i="3"/>
  <c r="S425" i="3"/>
  <c r="U425" i="3"/>
  <c r="J426" i="3"/>
  <c r="K426" i="3"/>
  <c r="M426" i="3"/>
  <c r="N426" i="3"/>
  <c r="O426" i="3"/>
  <c r="P426" i="3"/>
  <c r="Q426" i="3"/>
  <c r="R426" i="3"/>
  <c r="S426" i="3"/>
  <c r="U426" i="3"/>
  <c r="J427" i="3"/>
  <c r="K427" i="3"/>
  <c r="M427" i="3"/>
  <c r="N427" i="3"/>
  <c r="O427" i="3"/>
  <c r="P427" i="3"/>
  <c r="Q427" i="3"/>
  <c r="R427" i="3"/>
  <c r="S427" i="3"/>
  <c r="U427" i="3"/>
  <c r="J428" i="3"/>
  <c r="K428" i="3"/>
  <c r="M428" i="3"/>
  <c r="N428" i="3"/>
  <c r="O428" i="3"/>
  <c r="P428" i="3"/>
  <c r="Q428" i="3"/>
  <c r="R428" i="3"/>
  <c r="S428" i="3"/>
  <c r="U428" i="3"/>
  <c r="J429" i="3"/>
  <c r="K429" i="3"/>
  <c r="M429" i="3"/>
  <c r="N429" i="3"/>
  <c r="O429" i="3"/>
  <c r="P429" i="3"/>
  <c r="Q429" i="3"/>
  <c r="R429" i="3"/>
  <c r="S429" i="3"/>
  <c r="U429" i="3"/>
  <c r="J430" i="3"/>
  <c r="K430" i="3"/>
  <c r="M430" i="3"/>
  <c r="N430" i="3"/>
  <c r="O430" i="3"/>
  <c r="P430" i="3"/>
  <c r="Q430" i="3"/>
  <c r="R430" i="3"/>
  <c r="S430" i="3"/>
  <c r="U430" i="3"/>
  <c r="J431" i="3"/>
  <c r="K431" i="3"/>
  <c r="M431" i="3"/>
  <c r="N431" i="3"/>
  <c r="O431" i="3"/>
  <c r="P431" i="3"/>
  <c r="Q431" i="3"/>
  <c r="R431" i="3"/>
  <c r="S431" i="3"/>
  <c r="U431" i="3"/>
  <c r="J432" i="3"/>
  <c r="K432" i="3"/>
  <c r="M432" i="3"/>
  <c r="N432" i="3"/>
  <c r="O432" i="3"/>
  <c r="P432" i="3"/>
  <c r="Q432" i="3"/>
  <c r="R432" i="3"/>
  <c r="S432" i="3"/>
  <c r="U432" i="3"/>
  <c r="J433" i="3"/>
  <c r="K433" i="3"/>
  <c r="M433" i="3"/>
  <c r="N433" i="3"/>
  <c r="O433" i="3"/>
  <c r="P433" i="3"/>
  <c r="Q433" i="3"/>
  <c r="R433" i="3"/>
  <c r="S433" i="3"/>
  <c r="U433" i="3"/>
  <c r="J434" i="3"/>
  <c r="K434" i="3"/>
  <c r="M434" i="3"/>
  <c r="N434" i="3"/>
  <c r="O434" i="3"/>
  <c r="P434" i="3"/>
  <c r="Q434" i="3"/>
  <c r="R434" i="3"/>
  <c r="S434" i="3"/>
  <c r="U434" i="3"/>
  <c r="J435" i="3"/>
  <c r="K435" i="3"/>
  <c r="M435" i="3"/>
  <c r="N435" i="3"/>
  <c r="O435" i="3"/>
  <c r="P435" i="3"/>
  <c r="Q435" i="3"/>
  <c r="R435" i="3"/>
  <c r="S435" i="3"/>
  <c r="U435" i="3"/>
  <c r="J436" i="3"/>
  <c r="K436" i="3"/>
  <c r="M436" i="3"/>
  <c r="N436" i="3"/>
  <c r="O436" i="3"/>
  <c r="P436" i="3"/>
  <c r="Q436" i="3"/>
  <c r="R436" i="3"/>
  <c r="S436" i="3"/>
  <c r="U436" i="3"/>
  <c r="J437" i="3"/>
  <c r="K437" i="3"/>
  <c r="M437" i="3"/>
  <c r="N437" i="3"/>
  <c r="O437" i="3"/>
  <c r="P437" i="3"/>
  <c r="Q437" i="3"/>
  <c r="R437" i="3"/>
  <c r="S437" i="3"/>
  <c r="U437" i="3"/>
  <c r="J438" i="3"/>
  <c r="K438" i="3"/>
  <c r="M438" i="3"/>
  <c r="N438" i="3"/>
  <c r="O438" i="3"/>
  <c r="P438" i="3"/>
  <c r="Q438" i="3"/>
  <c r="R438" i="3"/>
  <c r="S438" i="3"/>
  <c r="U438" i="3"/>
  <c r="J439" i="3"/>
  <c r="K439" i="3"/>
  <c r="M439" i="3"/>
  <c r="N439" i="3"/>
  <c r="O439" i="3"/>
  <c r="P439" i="3"/>
  <c r="Q439" i="3"/>
  <c r="R439" i="3"/>
  <c r="S439" i="3"/>
  <c r="U439" i="3"/>
  <c r="J440" i="3"/>
  <c r="K440" i="3"/>
  <c r="M440" i="3"/>
  <c r="N440" i="3"/>
  <c r="O440" i="3"/>
  <c r="P440" i="3"/>
  <c r="Q440" i="3"/>
  <c r="R440" i="3"/>
  <c r="S440" i="3"/>
  <c r="U440" i="3"/>
  <c r="J441" i="3"/>
  <c r="K441" i="3"/>
  <c r="M441" i="3"/>
  <c r="N441" i="3"/>
  <c r="O441" i="3"/>
  <c r="P441" i="3"/>
  <c r="Q441" i="3"/>
  <c r="R441" i="3"/>
  <c r="S441" i="3"/>
  <c r="U441" i="3"/>
  <c r="J442" i="3"/>
  <c r="K442" i="3"/>
  <c r="M442" i="3"/>
  <c r="N442" i="3"/>
  <c r="O442" i="3"/>
  <c r="P442" i="3"/>
  <c r="Q442" i="3"/>
  <c r="R442" i="3"/>
  <c r="S442" i="3"/>
  <c r="U442" i="3"/>
  <c r="J443" i="3"/>
  <c r="K443" i="3"/>
  <c r="M443" i="3"/>
  <c r="N443" i="3"/>
  <c r="O443" i="3"/>
  <c r="P443" i="3"/>
  <c r="Q443" i="3"/>
  <c r="R443" i="3"/>
  <c r="S443" i="3"/>
  <c r="U443" i="3"/>
  <c r="J444" i="3"/>
  <c r="K444" i="3"/>
  <c r="M444" i="3"/>
  <c r="N444" i="3"/>
  <c r="O444" i="3"/>
  <c r="P444" i="3"/>
  <c r="Q444" i="3"/>
  <c r="R444" i="3"/>
  <c r="S444" i="3"/>
  <c r="U444" i="3"/>
  <c r="J445" i="3"/>
  <c r="K445" i="3"/>
  <c r="M445" i="3"/>
  <c r="N445" i="3"/>
  <c r="O445" i="3"/>
  <c r="P445" i="3"/>
  <c r="Q445" i="3"/>
  <c r="R445" i="3"/>
  <c r="S445" i="3"/>
  <c r="U445" i="3"/>
  <c r="J446" i="3"/>
  <c r="K446" i="3"/>
  <c r="M446" i="3"/>
  <c r="N446" i="3"/>
  <c r="O446" i="3"/>
  <c r="P446" i="3"/>
  <c r="Q446" i="3"/>
  <c r="R446" i="3"/>
  <c r="S446" i="3"/>
  <c r="U446" i="3"/>
  <c r="J447" i="3"/>
  <c r="K447" i="3"/>
  <c r="M447" i="3"/>
  <c r="N447" i="3"/>
  <c r="O447" i="3"/>
  <c r="P447" i="3"/>
  <c r="Q447" i="3"/>
  <c r="R447" i="3"/>
  <c r="S447" i="3"/>
  <c r="U447" i="3"/>
  <c r="J448" i="3"/>
  <c r="K448" i="3"/>
  <c r="M448" i="3"/>
  <c r="N448" i="3"/>
  <c r="O448" i="3"/>
  <c r="P448" i="3"/>
  <c r="Q448" i="3"/>
  <c r="R448" i="3"/>
  <c r="S448" i="3"/>
  <c r="U448" i="3"/>
  <c r="J449" i="3"/>
  <c r="K449" i="3"/>
  <c r="M449" i="3"/>
  <c r="N449" i="3"/>
  <c r="O449" i="3"/>
  <c r="P449" i="3"/>
  <c r="Q449" i="3"/>
  <c r="R449" i="3"/>
  <c r="S449" i="3"/>
  <c r="U449" i="3"/>
  <c r="J450" i="3"/>
  <c r="K450" i="3"/>
  <c r="M450" i="3"/>
  <c r="N450" i="3"/>
  <c r="O450" i="3"/>
  <c r="P450" i="3"/>
  <c r="Q450" i="3"/>
  <c r="R450" i="3"/>
  <c r="S450" i="3"/>
  <c r="U450" i="3"/>
  <c r="J451" i="3"/>
  <c r="K451" i="3"/>
  <c r="M451" i="3"/>
  <c r="N451" i="3"/>
  <c r="O451" i="3"/>
  <c r="P451" i="3"/>
  <c r="Q451" i="3"/>
  <c r="R451" i="3"/>
  <c r="S451" i="3"/>
  <c r="U451" i="3"/>
  <c r="J452" i="3"/>
  <c r="K452" i="3"/>
  <c r="M452" i="3"/>
  <c r="N452" i="3"/>
  <c r="O452" i="3"/>
  <c r="P452" i="3"/>
  <c r="Q452" i="3"/>
  <c r="R452" i="3"/>
  <c r="S452" i="3"/>
  <c r="U452" i="3"/>
  <c r="J453" i="3"/>
  <c r="K453" i="3"/>
  <c r="M453" i="3"/>
  <c r="N453" i="3"/>
  <c r="O453" i="3"/>
  <c r="P453" i="3"/>
  <c r="Q453" i="3"/>
  <c r="R453" i="3"/>
  <c r="S453" i="3"/>
  <c r="U453" i="3"/>
  <c r="J454" i="3"/>
  <c r="K454" i="3"/>
  <c r="M454" i="3"/>
  <c r="N454" i="3"/>
  <c r="O454" i="3"/>
  <c r="P454" i="3"/>
  <c r="Q454" i="3"/>
  <c r="R454" i="3"/>
  <c r="S454" i="3"/>
  <c r="U454" i="3"/>
  <c r="J455" i="3"/>
  <c r="K455" i="3"/>
  <c r="M455" i="3"/>
  <c r="N455" i="3"/>
  <c r="O455" i="3"/>
  <c r="P455" i="3"/>
  <c r="Q455" i="3"/>
  <c r="R455" i="3"/>
  <c r="S455" i="3"/>
  <c r="U455" i="3"/>
  <c r="J456" i="3"/>
  <c r="K456" i="3"/>
  <c r="M456" i="3"/>
  <c r="N456" i="3"/>
  <c r="O456" i="3"/>
  <c r="P456" i="3"/>
  <c r="Q456" i="3"/>
  <c r="R456" i="3"/>
  <c r="S456" i="3"/>
  <c r="U456" i="3"/>
  <c r="J457" i="3"/>
  <c r="K457" i="3"/>
  <c r="M457" i="3"/>
  <c r="N457" i="3"/>
  <c r="O457" i="3"/>
  <c r="P457" i="3"/>
  <c r="Q457" i="3"/>
  <c r="R457" i="3"/>
  <c r="S457" i="3"/>
  <c r="U457" i="3"/>
  <c r="J458" i="3"/>
  <c r="K458" i="3"/>
  <c r="M458" i="3"/>
  <c r="N458" i="3"/>
  <c r="O458" i="3"/>
  <c r="P458" i="3"/>
  <c r="Q458" i="3"/>
  <c r="R458" i="3"/>
  <c r="S458" i="3"/>
  <c r="U458" i="3"/>
  <c r="J459" i="3"/>
  <c r="K459" i="3"/>
  <c r="M459" i="3"/>
  <c r="N459" i="3"/>
  <c r="O459" i="3"/>
  <c r="P459" i="3"/>
  <c r="Q459" i="3"/>
  <c r="R459" i="3"/>
  <c r="S459" i="3"/>
  <c r="U459" i="3"/>
  <c r="J460" i="3"/>
  <c r="K460" i="3"/>
  <c r="M460" i="3"/>
  <c r="N460" i="3"/>
  <c r="O460" i="3"/>
  <c r="P460" i="3"/>
  <c r="Q460" i="3"/>
  <c r="R460" i="3"/>
  <c r="S460" i="3"/>
  <c r="U460" i="3"/>
  <c r="J461" i="3"/>
  <c r="K461" i="3"/>
  <c r="M461" i="3"/>
  <c r="N461" i="3"/>
  <c r="O461" i="3"/>
  <c r="P461" i="3"/>
  <c r="Q461" i="3"/>
  <c r="R461" i="3"/>
  <c r="S461" i="3"/>
  <c r="U461" i="3"/>
  <c r="J462" i="3"/>
  <c r="K462" i="3"/>
  <c r="M462" i="3"/>
  <c r="N462" i="3"/>
  <c r="O462" i="3"/>
  <c r="P462" i="3"/>
  <c r="Q462" i="3"/>
  <c r="R462" i="3"/>
  <c r="S462" i="3"/>
  <c r="U462" i="3"/>
  <c r="J463" i="3"/>
  <c r="K463" i="3"/>
  <c r="M463" i="3"/>
  <c r="N463" i="3"/>
  <c r="O463" i="3"/>
  <c r="P463" i="3"/>
  <c r="Q463" i="3"/>
  <c r="R463" i="3"/>
  <c r="S463" i="3"/>
  <c r="U463" i="3"/>
  <c r="J464" i="3"/>
  <c r="K464" i="3"/>
  <c r="M464" i="3"/>
  <c r="N464" i="3"/>
  <c r="O464" i="3"/>
  <c r="P464" i="3"/>
  <c r="Q464" i="3"/>
  <c r="R464" i="3"/>
  <c r="S464" i="3"/>
  <c r="U464" i="3"/>
  <c r="J465" i="3"/>
  <c r="K465" i="3"/>
  <c r="M465" i="3"/>
  <c r="N465" i="3"/>
  <c r="O465" i="3"/>
  <c r="P465" i="3"/>
  <c r="Q465" i="3"/>
  <c r="R465" i="3"/>
  <c r="S465" i="3"/>
  <c r="U465" i="3"/>
  <c r="J466" i="3"/>
  <c r="K466" i="3"/>
  <c r="M466" i="3"/>
  <c r="N466" i="3"/>
  <c r="O466" i="3"/>
  <c r="P466" i="3"/>
  <c r="Q466" i="3"/>
  <c r="R466" i="3"/>
  <c r="S466" i="3"/>
  <c r="U466" i="3"/>
  <c r="J467" i="3"/>
  <c r="K467" i="3"/>
  <c r="M467" i="3"/>
  <c r="N467" i="3"/>
  <c r="O467" i="3"/>
  <c r="P467" i="3"/>
  <c r="Q467" i="3"/>
  <c r="R467" i="3"/>
  <c r="S467" i="3"/>
  <c r="U467" i="3"/>
  <c r="J468" i="3"/>
  <c r="K468" i="3"/>
  <c r="M468" i="3"/>
  <c r="N468" i="3"/>
  <c r="O468" i="3"/>
  <c r="P468" i="3"/>
  <c r="Q468" i="3"/>
  <c r="R468" i="3"/>
  <c r="S468" i="3"/>
  <c r="U468" i="3"/>
  <c r="J469" i="3"/>
  <c r="K469" i="3"/>
  <c r="M469" i="3"/>
  <c r="N469" i="3"/>
  <c r="O469" i="3"/>
  <c r="P469" i="3"/>
  <c r="Q469" i="3"/>
  <c r="R469" i="3"/>
  <c r="S469" i="3"/>
  <c r="U469" i="3"/>
  <c r="J470" i="3"/>
  <c r="K470" i="3"/>
  <c r="M470" i="3"/>
  <c r="N470" i="3"/>
  <c r="O470" i="3"/>
  <c r="P470" i="3"/>
  <c r="Q470" i="3"/>
  <c r="R470" i="3"/>
  <c r="S470" i="3"/>
  <c r="U470" i="3"/>
  <c r="J471" i="3"/>
  <c r="K471" i="3"/>
  <c r="M471" i="3"/>
  <c r="N471" i="3"/>
  <c r="O471" i="3"/>
  <c r="P471" i="3"/>
  <c r="Q471" i="3"/>
  <c r="R471" i="3"/>
  <c r="S471" i="3"/>
  <c r="U471" i="3"/>
  <c r="J472" i="3"/>
  <c r="K472" i="3"/>
  <c r="M472" i="3"/>
  <c r="N472" i="3"/>
  <c r="O472" i="3"/>
  <c r="P472" i="3"/>
  <c r="Q472" i="3"/>
  <c r="R472" i="3"/>
  <c r="S472" i="3"/>
  <c r="U472" i="3"/>
  <c r="J473" i="3"/>
  <c r="K473" i="3"/>
  <c r="M473" i="3"/>
  <c r="N473" i="3"/>
  <c r="O473" i="3"/>
  <c r="P473" i="3"/>
  <c r="Q473" i="3"/>
  <c r="R473" i="3"/>
  <c r="S473" i="3"/>
  <c r="U473" i="3"/>
  <c r="J474" i="3"/>
  <c r="K474" i="3"/>
  <c r="M474" i="3"/>
  <c r="N474" i="3"/>
  <c r="O474" i="3"/>
  <c r="P474" i="3"/>
  <c r="Q474" i="3"/>
  <c r="R474" i="3"/>
  <c r="S474" i="3"/>
  <c r="U474" i="3"/>
  <c r="J475" i="3"/>
  <c r="K475" i="3"/>
  <c r="M475" i="3"/>
  <c r="N475" i="3"/>
  <c r="O475" i="3"/>
  <c r="P475" i="3"/>
  <c r="Q475" i="3"/>
  <c r="R475" i="3"/>
  <c r="S475" i="3"/>
  <c r="U475" i="3"/>
  <c r="J476" i="3"/>
  <c r="K476" i="3"/>
  <c r="M476" i="3"/>
  <c r="N476" i="3"/>
  <c r="O476" i="3"/>
  <c r="P476" i="3"/>
  <c r="Q476" i="3"/>
  <c r="R476" i="3"/>
  <c r="S476" i="3"/>
  <c r="U476" i="3"/>
  <c r="J477" i="3"/>
  <c r="K477" i="3"/>
  <c r="M477" i="3"/>
  <c r="N477" i="3"/>
  <c r="O477" i="3"/>
  <c r="P477" i="3"/>
  <c r="Q477" i="3"/>
  <c r="R477" i="3"/>
  <c r="S477" i="3"/>
  <c r="U477" i="3"/>
  <c r="J478" i="3"/>
  <c r="K478" i="3"/>
  <c r="M478" i="3"/>
  <c r="N478" i="3"/>
  <c r="O478" i="3"/>
  <c r="P478" i="3"/>
  <c r="Q478" i="3"/>
  <c r="R478" i="3"/>
  <c r="S478" i="3"/>
  <c r="U478" i="3"/>
  <c r="J479" i="3"/>
  <c r="K479" i="3"/>
  <c r="M479" i="3"/>
  <c r="N479" i="3"/>
  <c r="O479" i="3"/>
  <c r="P479" i="3"/>
  <c r="Q479" i="3"/>
  <c r="R479" i="3"/>
  <c r="S479" i="3"/>
  <c r="U479" i="3"/>
  <c r="J480" i="3"/>
  <c r="K480" i="3"/>
  <c r="M480" i="3"/>
  <c r="N480" i="3"/>
  <c r="O480" i="3"/>
  <c r="P480" i="3"/>
  <c r="Q480" i="3"/>
  <c r="R480" i="3"/>
  <c r="S480" i="3"/>
  <c r="U480" i="3"/>
  <c r="J481" i="3"/>
  <c r="K481" i="3"/>
  <c r="M481" i="3"/>
  <c r="N481" i="3"/>
  <c r="O481" i="3"/>
  <c r="P481" i="3"/>
  <c r="Q481" i="3"/>
  <c r="R481" i="3"/>
  <c r="S481" i="3"/>
  <c r="U481" i="3"/>
  <c r="J482" i="3"/>
  <c r="K482" i="3"/>
  <c r="M482" i="3"/>
  <c r="N482" i="3"/>
  <c r="O482" i="3"/>
  <c r="P482" i="3"/>
  <c r="Q482" i="3"/>
  <c r="R482" i="3"/>
  <c r="S482" i="3"/>
  <c r="U482" i="3"/>
  <c r="J483" i="3"/>
  <c r="K483" i="3"/>
  <c r="M483" i="3"/>
  <c r="N483" i="3"/>
  <c r="O483" i="3"/>
  <c r="P483" i="3"/>
  <c r="Q483" i="3"/>
  <c r="R483" i="3"/>
  <c r="S483" i="3"/>
  <c r="U483" i="3"/>
  <c r="J484" i="3"/>
  <c r="K484" i="3"/>
  <c r="M484" i="3"/>
  <c r="N484" i="3"/>
  <c r="O484" i="3"/>
  <c r="P484" i="3"/>
  <c r="Q484" i="3"/>
  <c r="R484" i="3"/>
  <c r="S484" i="3"/>
  <c r="U484" i="3"/>
  <c r="J485" i="3"/>
  <c r="K485" i="3"/>
  <c r="M485" i="3"/>
  <c r="N485" i="3"/>
  <c r="O485" i="3"/>
  <c r="P485" i="3"/>
  <c r="Q485" i="3"/>
  <c r="R485" i="3"/>
  <c r="S485" i="3"/>
  <c r="U485" i="3"/>
  <c r="J486" i="3"/>
  <c r="K486" i="3"/>
  <c r="M486" i="3"/>
  <c r="N486" i="3"/>
  <c r="O486" i="3"/>
  <c r="P486" i="3"/>
  <c r="Q486" i="3"/>
  <c r="R486" i="3"/>
  <c r="S486" i="3"/>
  <c r="U486" i="3"/>
  <c r="J487" i="3"/>
  <c r="K487" i="3"/>
  <c r="M487" i="3"/>
  <c r="N487" i="3"/>
  <c r="O487" i="3"/>
  <c r="P487" i="3"/>
  <c r="Q487" i="3"/>
  <c r="R487" i="3"/>
  <c r="S487" i="3"/>
  <c r="U487" i="3"/>
  <c r="J488" i="3"/>
  <c r="K488" i="3"/>
  <c r="M488" i="3"/>
  <c r="N488" i="3"/>
  <c r="O488" i="3"/>
  <c r="P488" i="3"/>
  <c r="Q488" i="3"/>
  <c r="R488" i="3"/>
  <c r="S488" i="3"/>
  <c r="U488" i="3"/>
  <c r="J489" i="3"/>
  <c r="K489" i="3"/>
  <c r="M489" i="3"/>
  <c r="N489" i="3"/>
  <c r="O489" i="3"/>
  <c r="P489" i="3"/>
  <c r="Q489" i="3"/>
  <c r="R489" i="3"/>
  <c r="S489" i="3"/>
  <c r="U489" i="3"/>
  <c r="J490" i="3"/>
  <c r="K490" i="3"/>
  <c r="M490" i="3"/>
  <c r="N490" i="3"/>
  <c r="O490" i="3"/>
  <c r="P490" i="3"/>
  <c r="Q490" i="3"/>
  <c r="R490" i="3"/>
  <c r="S490" i="3"/>
  <c r="U490" i="3"/>
  <c r="J491" i="3"/>
  <c r="K491" i="3"/>
  <c r="M491" i="3"/>
  <c r="N491" i="3"/>
  <c r="O491" i="3"/>
  <c r="P491" i="3"/>
  <c r="Q491" i="3"/>
  <c r="R491" i="3"/>
  <c r="S491" i="3"/>
  <c r="U491" i="3"/>
  <c r="J492" i="3"/>
  <c r="K492" i="3"/>
  <c r="M492" i="3"/>
  <c r="N492" i="3"/>
  <c r="O492" i="3"/>
  <c r="P492" i="3"/>
  <c r="Q492" i="3"/>
  <c r="R492" i="3"/>
  <c r="S492" i="3"/>
  <c r="U492" i="3"/>
  <c r="J493" i="3"/>
  <c r="K493" i="3"/>
  <c r="M493" i="3"/>
  <c r="N493" i="3"/>
  <c r="O493" i="3"/>
  <c r="P493" i="3"/>
  <c r="Q493" i="3"/>
  <c r="R493" i="3"/>
  <c r="S493" i="3"/>
  <c r="U493" i="3"/>
  <c r="J494" i="3"/>
  <c r="K494" i="3"/>
  <c r="M494" i="3"/>
  <c r="N494" i="3"/>
  <c r="O494" i="3"/>
  <c r="P494" i="3"/>
  <c r="Q494" i="3"/>
  <c r="R494" i="3"/>
  <c r="S494" i="3"/>
  <c r="U494" i="3"/>
  <c r="J495" i="3"/>
  <c r="K495" i="3"/>
  <c r="M495" i="3"/>
  <c r="N495" i="3"/>
  <c r="O495" i="3"/>
  <c r="P495" i="3"/>
  <c r="Q495" i="3"/>
  <c r="R495" i="3"/>
  <c r="S495" i="3"/>
  <c r="U495" i="3"/>
  <c r="J496" i="3"/>
  <c r="K496" i="3"/>
  <c r="M496" i="3"/>
  <c r="N496" i="3"/>
  <c r="O496" i="3"/>
  <c r="P496" i="3"/>
  <c r="Q496" i="3"/>
  <c r="R496" i="3"/>
  <c r="S496" i="3"/>
  <c r="U496" i="3"/>
  <c r="J497" i="3"/>
  <c r="K497" i="3"/>
  <c r="M497" i="3"/>
  <c r="N497" i="3"/>
  <c r="O497" i="3"/>
  <c r="P497" i="3"/>
  <c r="Q497" i="3"/>
  <c r="R497" i="3"/>
  <c r="S497" i="3"/>
  <c r="U497" i="3"/>
  <c r="J498" i="3"/>
  <c r="K498" i="3"/>
  <c r="M498" i="3"/>
  <c r="N498" i="3"/>
  <c r="O498" i="3"/>
  <c r="P498" i="3"/>
  <c r="Q498" i="3"/>
  <c r="R498" i="3"/>
  <c r="S498" i="3"/>
  <c r="U498" i="3"/>
  <c r="J499" i="3"/>
  <c r="K499" i="3"/>
  <c r="M499" i="3"/>
  <c r="N499" i="3"/>
  <c r="O499" i="3"/>
  <c r="P499" i="3"/>
  <c r="Q499" i="3"/>
  <c r="R499" i="3"/>
  <c r="S499" i="3"/>
  <c r="U499" i="3"/>
  <c r="J500" i="3"/>
  <c r="K500" i="3"/>
  <c r="M500" i="3"/>
  <c r="N500" i="3"/>
  <c r="O500" i="3"/>
  <c r="P500" i="3"/>
  <c r="Q500" i="3"/>
  <c r="R500" i="3"/>
  <c r="S500" i="3"/>
  <c r="U500" i="3"/>
  <c r="J501" i="3"/>
  <c r="K501" i="3"/>
  <c r="M501" i="3"/>
  <c r="N501" i="3"/>
  <c r="O501" i="3"/>
  <c r="P501" i="3"/>
  <c r="Q501" i="3"/>
  <c r="R501" i="3"/>
  <c r="S501" i="3"/>
  <c r="U501" i="3"/>
  <c r="J502" i="3"/>
  <c r="K502" i="3"/>
  <c r="M502" i="3"/>
  <c r="N502" i="3"/>
  <c r="O502" i="3"/>
  <c r="P502" i="3"/>
  <c r="Q502" i="3"/>
  <c r="R502" i="3"/>
  <c r="S502" i="3"/>
  <c r="U502" i="3"/>
  <c r="J503" i="3"/>
  <c r="K503" i="3"/>
  <c r="M503" i="3"/>
  <c r="N503" i="3"/>
  <c r="O503" i="3"/>
  <c r="P503" i="3"/>
  <c r="Q503" i="3"/>
  <c r="R503" i="3"/>
  <c r="S503" i="3"/>
  <c r="U503" i="3"/>
  <c r="J504" i="3"/>
  <c r="K504" i="3"/>
  <c r="M504" i="3"/>
  <c r="N504" i="3"/>
  <c r="O504" i="3"/>
  <c r="P504" i="3"/>
  <c r="Q504" i="3"/>
  <c r="R504" i="3"/>
  <c r="S504" i="3"/>
  <c r="U504" i="3"/>
  <c r="J505" i="3"/>
  <c r="K505" i="3"/>
  <c r="M505" i="3"/>
  <c r="N505" i="3"/>
  <c r="O505" i="3"/>
  <c r="P505" i="3"/>
  <c r="Q505" i="3"/>
  <c r="R505" i="3"/>
  <c r="S505" i="3"/>
  <c r="U505" i="3"/>
  <c r="J506" i="3"/>
  <c r="K506" i="3"/>
  <c r="M506" i="3"/>
  <c r="N506" i="3"/>
  <c r="O506" i="3"/>
  <c r="P506" i="3"/>
  <c r="Q506" i="3"/>
  <c r="R506" i="3"/>
  <c r="S506" i="3"/>
  <c r="U506" i="3"/>
  <c r="J507" i="3"/>
  <c r="K507" i="3"/>
  <c r="M507" i="3"/>
  <c r="N507" i="3"/>
  <c r="O507" i="3"/>
  <c r="P507" i="3"/>
  <c r="Q507" i="3"/>
  <c r="R507" i="3"/>
  <c r="S507" i="3"/>
  <c r="U507" i="3"/>
  <c r="J508" i="3"/>
  <c r="K508" i="3"/>
  <c r="M508" i="3"/>
  <c r="N508" i="3"/>
  <c r="O508" i="3"/>
  <c r="P508" i="3"/>
  <c r="Q508" i="3"/>
  <c r="R508" i="3"/>
  <c r="S508" i="3"/>
  <c r="U508" i="3"/>
  <c r="J509" i="3"/>
  <c r="K509" i="3"/>
  <c r="M509" i="3"/>
  <c r="N509" i="3"/>
  <c r="O509" i="3"/>
  <c r="P509" i="3"/>
  <c r="Q509" i="3"/>
  <c r="R509" i="3"/>
  <c r="S509" i="3"/>
  <c r="U509" i="3"/>
  <c r="J510" i="3"/>
  <c r="K510" i="3"/>
  <c r="M510" i="3"/>
  <c r="N510" i="3"/>
  <c r="O510" i="3"/>
  <c r="P510" i="3"/>
  <c r="Q510" i="3"/>
  <c r="R510" i="3"/>
  <c r="S510" i="3"/>
  <c r="U510" i="3"/>
  <c r="J511" i="3"/>
  <c r="K511" i="3"/>
  <c r="M511" i="3"/>
  <c r="N511" i="3"/>
  <c r="O511" i="3"/>
  <c r="P511" i="3"/>
  <c r="Q511" i="3"/>
  <c r="R511" i="3"/>
  <c r="S511" i="3"/>
  <c r="U511" i="3"/>
  <c r="J512" i="3"/>
  <c r="K512" i="3"/>
  <c r="M512" i="3"/>
  <c r="N512" i="3"/>
  <c r="O512" i="3"/>
  <c r="P512" i="3"/>
  <c r="Q512" i="3"/>
  <c r="R512" i="3"/>
  <c r="S512" i="3"/>
  <c r="U512" i="3"/>
  <c r="J513" i="3"/>
  <c r="K513" i="3"/>
  <c r="M513" i="3"/>
  <c r="N513" i="3"/>
  <c r="O513" i="3"/>
  <c r="P513" i="3"/>
  <c r="Q513" i="3"/>
  <c r="R513" i="3"/>
  <c r="S513" i="3"/>
  <c r="U513" i="3"/>
  <c r="J514" i="3"/>
  <c r="K514" i="3"/>
  <c r="M514" i="3"/>
  <c r="N514" i="3"/>
  <c r="O514" i="3"/>
  <c r="P514" i="3"/>
  <c r="Q514" i="3"/>
  <c r="R514" i="3"/>
  <c r="S514" i="3"/>
  <c r="U514" i="3"/>
  <c r="J515" i="3"/>
  <c r="K515" i="3"/>
  <c r="M515" i="3"/>
  <c r="N515" i="3"/>
  <c r="O515" i="3"/>
  <c r="P515" i="3"/>
  <c r="Q515" i="3"/>
  <c r="R515" i="3"/>
  <c r="S515" i="3"/>
  <c r="U515" i="3"/>
  <c r="J516" i="3"/>
  <c r="K516" i="3"/>
  <c r="M516" i="3"/>
  <c r="N516" i="3"/>
  <c r="O516" i="3"/>
  <c r="P516" i="3"/>
  <c r="Q516" i="3"/>
  <c r="R516" i="3"/>
  <c r="S516" i="3"/>
  <c r="U516" i="3"/>
  <c r="J517" i="3"/>
  <c r="K517" i="3"/>
  <c r="M517" i="3"/>
  <c r="N517" i="3"/>
  <c r="O517" i="3"/>
  <c r="P517" i="3"/>
  <c r="Q517" i="3"/>
  <c r="R517" i="3"/>
  <c r="S517" i="3"/>
  <c r="U517" i="3"/>
  <c r="J518" i="3"/>
  <c r="K518" i="3"/>
  <c r="M518" i="3"/>
  <c r="N518" i="3"/>
  <c r="O518" i="3"/>
  <c r="P518" i="3"/>
  <c r="Q518" i="3"/>
  <c r="R518" i="3"/>
  <c r="S518" i="3"/>
  <c r="U518" i="3"/>
  <c r="J519" i="3"/>
  <c r="K519" i="3"/>
  <c r="M519" i="3"/>
  <c r="N519" i="3"/>
  <c r="O519" i="3"/>
  <c r="P519" i="3"/>
  <c r="Q519" i="3"/>
  <c r="R519" i="3"/>
  <c r="S519" i="3"/>
  <c r="U519" i="3"/>
  <c r="J520" i="3"/>
  <c r="K520" i="3"/>
  <c r="M520" i="3"/>
  <c r="N520" i="3"/>
  <c r="O520" i="3"/>
  <c r="P520" i="3"/>
  <c r="Q520" i="3"/>
  <c r="R520" i="3"/>
  <c r="S520" i="3"/>
  <c r="U520" i="3"/>
  <c r="J521" i="3"/>
  <c r="K521" i="3"/>
  <c r="M521" i="3"/>
  <c r="N521" i="3"/>
  <c r="O521" i="3"/>
  <c r="P521" i="3"/>
  <c r="Q521" i="3"/>
  <c r="R521" i="3"/>
  <c r="S521" i="3"/>
  <c r="U521" i="3"/>
  <c r="J522" i="3"/>
  <c r="K522" i="3"/>
  <c r="M522" i="3"/>
  <c r="N522" i="3"/>
  <c r="O522" i="3"/>
  <c r="P522" i="3"/>
  <c r="Q522" i="3"/>
  <c r="R522" i="3"/>
  <c r="S522" i="3"/>
  <c r="U522" i="3"/>
  <c r="J523" i="3"/>
  <c r="K523" i="3"/>
  <c r="M523" i="3"/>
  <c r="N523" i="3"/>
  <c r="O523" i="3"/>
  <c r="P523" i="3"/>
  <c r="Q523" i="3"/>
  <c r="R523" i="3"/>
  <c r="S523" i="3"/>
  <c r="U523" i="3"/>
  <c r="J524" i="3"/>
  <c r="K524" i="3"/>
  <c r="M524" i="3"/>
  <c r="N524" i="3"/>
  <c r="O524" i="3"/>
  <c r="P524" i="3"/>
  <c r="Q524" i="3"/>
  <c r="R524" i="3"/>
  <c r="S524" i="3"/>
  <c r="U524" i="3"/>
  <c r="J525" i="3"/>
  <c r="K525" i="3"/>
  <c r="M525" i="3"/>
  <c r="N525" i="3"/>
  <c r="O525" i="3"/>
  <c r="P525" i="3"/>
  <c r="Q525" i="3"/>
  <c r="R525" i="3"/>
  <c r="S525" i="3"/>
  <c r="U525" i="3"/>
  <c r="J526" i="3"/>
  <c r="K526" i="3"/>
  <c r="M526" i="3"/>
  <c r="N526" i="3"/>
  <c r="O526" i="3"/>
  <c r="P526" i="3"/>
  <c r="Q526" i="3"/>
  <c r="R526" i="3"/>
  <c r="S526" i="3"/>
  <c r="U526" i="3"/>
  <c r="J527" i="3"/>
  <c r="K527" i="3"/>
  <c r="M527" i="3"/>
  <c r="N527" i="3"/>
  <c r="O527" i="3"/>
  <c r="P527" i="3"/>
  <c r="Q527" i="3"/>
  <c r="R527" i="3"/>
  <c r="S527" i="3"/>
  <c r="U527" i="3"/>
  <c r="J528" i="3"/>
  <c r="K528" i="3"/>
  <c r="M528" i="3"/>
  <c r="N528" i="3"/>
  <c r="O528" i="3"/>
  <c r="P528" i="3"/>
  <c r="Q528" i="3"/>
  <c r="R528" i="3"/>
  <c r="S528" i="3"/>
  <c r="U528" i="3"/>
  <c r="J529" i="3"/>
  <c r="K529" i="3"/>
  <c r="M529" i="3"/>
  <c r="N529" i="3"/>
  <c r="O529" i="3"/>
  <c r="P529" i="3"/>
  <c r="Q529" i="3"/>
  <c r="R529" i="3"/>
  <c r="S529" i="3"/>
  <c r="U529" i="3"/>
  <c r="J530" i="3"/>
  <c r="K530" i="3"/>
  <c r="M530" i="3"/>
  <c r="N530" i="3"/>
  <c r="O530" i="3"/>
  <c r="P530" i="3"/>
  <c r="Q530" i="3"/>
  <c r="R530" i="3"/>
  <c r="S530" i="3"/>
  <c r="U530" i="3"/>
  <c r="J531" i="3"/>
  <c r="K531" i="3"/>
  <c r="M531" i="3"/>
  <c r="N531" i="3"/>
  <c r="O531" i="3"/>
  <c r="P531" i="3"/>
  <c r="Q531" i="3"/>
  <c r="R531" i="3"/>
  <c r="S531" i="3"/>
  <c r="U531" i="3"/>
  <c r="J532" i="3"/>
  <c r="K532" i="3"/>
  <c r="M532" i="3"/>
  <c r="N532" i="3"/>
  <c r="O532" i="3"/>
  <c r="P532" i="3"/>
  <c r="Q532" i="3"/>
  <c r="R532" i="3"/>
  <c r="S532" i="3"/>
  <c r="U532" i="3"/>
  <c r="J533" i="3"/>
  <c r="K533" i="3"/>
  <c r="M533" i="3"/>
  <c r="N533" i="3"/>
  <c r="O533" i="3"/>
  <c r="P533" i="3"/>
  <c r="Q533" i="3"/>
  <c r="R533" i="3"/>
  <c r="S533" i="3"/>
  <c r="U533" i="3"/>
  <c r="J534" i="3"/>
  <c r="K534" i="3"/>
  <c r="M534" i="3"/>
  <c r="N534" i="3"/>
  <c r="O534" i="3"/>
  <c r="P534" i="3"/>
  <c r="Q534" i="3"/>
  <c r="R534" i="3"/>
  <c r="S534" i="3"/>
  <c r="U534" i="3"/>
  <c r="J535" i="3"/>
  <c r="K535" i="3"/>
  <c r="M535" i="3"/>
  <c r="N535" i="3"/>
  <c r="O535" i="3"/>
  <c r="P535" i="3"/>
  <c r="Q535" i="3"/>
  <c r="R535" i="3"/>
  <c r="S535" i="3"/>
  <c r="U535" i="3"/>
  <c r="J536" i="3"/>
  <c r="K536" i="3"/>
  <c r="M536" i="3"/>
  <c r="N536" i="3"/>
  <c r="O536" i="3"/>
  <c r="P536" i="3"/>
  <c r="Q536" i="3"/>
  <c r="R536" i="3"/>
  <c r="S536" i="3"/>
  <c r="U536" i="3"/>
  <c r="J537" i="3"/>
  <c r="K537" i="3"/>
  <c r="M537" i="3"/>
  <c r="N537" i="3"/>
  <c r="O537" i="3"/>
  <c r="P537" i="3"/>
  <c r="Q537" i="3"/>
  <c r="R537" i="3"/>
  <c r="S537" i="3"/>
  <c r="U537" i="3"/>
  <c r="J538" i="3"/>
  <c r="K538" i="3"/>
  <c r="M538" i="3"/>
  <c r="N538" i="3"/>
  <c r="O538" i="3"/>
  <c r="P538" i="3"/>
  <c r="Q538" i="3"/>
  <c r="R538" i="3"/>
  <c r="S538" i="3"/>
  <c r="U538" i="3"/>
  <c r="J539" i="3"/>
  <c r="K539" i="3"/>
  <c r="M539" i="3"/>
  <c r="N539" i="3"/>
  <c r="O539" i="3"/>
  <c r="P539" i="3"/>
  <c r="Q539" i="3"/>
  <c r="R539" i="3"/>
  <c r="S539" i="3"/>
  <c r="U539" i="3"/>
  <c r="J540" i="3"/>
  <c r="K540" i="3"/>
  <c r="M540" i="3"/>
  <c r="N540" i="3"/>
  <c r="O540" i="3"/>
  <c r="P540" i="3"/>
  <c r="Q540" i="3"/>
  <c r="R540" i="3"/>
  <c r="S540" i="3"/>
  <c r="U540" i="3"/>
  <c r="J541" i="3"/>
  <c r="K541" i="3"/>
  <c r="M541" i="3"/>
  <c r="N541" i="3"/>
  <c r="O541" i="3"/>
  <c r="P541" i="3"/>
  <c r="Q541" i="3"/>
  <c r="R541" i="3"/>
  <c r="S541" i="3"/>
  <c r="U541" i="3"/>
  <c r="J542" i="3"/>
  <c r="K542" i="3"/>
  <c r="M542" i="3"/>
  <c r="N542" i="3"/>
  <c r="O542" i="3"/>
  <c r="P542" i="3"/>
  <c r="Q542" i="3"/>
  <c r="R542" i="3"/>
  <c r="S542" i="3"/>
  <c r="U542" i="3"/>
  <c r="J543" i="3"/>
  <c r="K543" i="3"/>
  <c r="M543" i="3"/>
  <c r="N543" i="3"/>
  <c r="O543" i="3"/>
  <c r="P543" i="3"/>
  <c r="Q543" i="3"/>
  <c r="R543" i="3"/>
  <c r="S543" i="3"/>
  <c r="U543" i="3"/>
  <c r="J544" i="3"/>
  <c r="K544" i="3"/>
  <c r="M544" i="3"/>
  <c r="N544" i="3"/>
  <c r="O544" i="3"/>
  <c r="P544" i="3"/>
  <c r="Q544" i="3"/>
  <c r="R544" i="3"/>
  <c r="S544" i="3"/>
  <c r="U544" i="3"/>
  <c r="J545" i="3"/>
  <c r="K545" i="3"/>
  <c r="M545" i="3"/>
  <c r="N545" i="3"/>
  <c r="O545" i="3"/>
  <c r="P545" i="3"/>
  <c r="Q545" i="3"/>
  <c r="R545" i="3"/>
  <c r="S545" i="3"/>
  <c r="U545" i="3"/>
  <c r="J546" i="3"/>
  <c r="K546" i="3"/>
  <c r="M546" i="3"/>
  <c r="N546" i="3"/>
  <c r="O546" i="3"/>
  <c r="P546" i="3"/>
  <c r="Q546" i="3"/>
  <c r="R546" i="3"/>
  <c r="S546" i="3"/>
  <c r="U546" i="3"/>
  <c r="J547" i="3"/>
  <c r="K547" i="3"/>
  <c r="M547" i="3"/>
  <c r="N547" i="3"/>
  <c r="O547" i="3"/>
  <c r="P547" i="3"/>
  <c r="Q547" i="3"/>
  <c r="R547" i="3"/>
  <c r="S547" i="3"/>
  <c r="U547" i="3"/>
  <c r="J548" i="3"/>
  <c r="K548" i="3"/>
  <c r="M548" i="3"/>
  <c r="N548" i="3"/>
  <c r="O548" i="3"/>
  <c r="P548" i="3"/>
  <c r="Q548" i="3"/>
  <c r="R548" i="3"/>
  <c r="S548" i="3"/>
  <c r="U548" i="3"/>
  <c r="J549" i="3"/>
  <c r="K549" i="3"/>
  <c r="M549" i="3"/>
  <c r="N549" i="3"/>
  <c r="O549" i="3"/>
  <c r="P549" i="3"/>
  <c r="Q549" i="3"/>
  <c r="R549" i="3"/>
  <c r="S549" i="3"/>
  <c r="U549" i="3"/>
  <c r="J550" i="3"/>
  <c r="K550" i="3"/>
  <c r="M550" i="3"/>
  <c r="N550" i="3"/>
  <c r="O550" i="3"/>
  <c r="P550" i="3"/>
  <c r="Q550" i="3"/>
  <c r="R550" i="3"/>
  <c r="S550" i="3"/>
  <c r="U550" i="3"/>
  <c r="J551" i="3"/>
  <c r="K551" i="3"/>
  <c r="M551" i="3"/>
  <c r="N551" i="3"/>
  <c r="O551" i="3"/>
  <c r="P551" i="3"/>
  <c r="Q551" i="3"/>
  <c r="R551" i="3"/>
  <c r="S551" i="3"/>
  <c r="U551" i="3"/>
  <c r="J552" i="3"/>
  <c r="K552" i="3"/>
  <c r="M552" i="3"/>
  <c r="N552" i="3"/>
  <c r="O552" i="3"/>
  <c r="P552" i="3"/>
  <c r="Q552" i="3"/>
  <c r="R552" i="3"/>
  <c r="S552" i="3"/>
  <c r="U552" i="3"/>
  <c r="J553" i="3"/>
  <c r="K553" i="3"/>
  <c r="M553" i="3"/>
  <c r="N553" i="3"/>
  <c r="O553" i="3"/>
  <c r="P553" i="3"/>
  <c r="Q553" i="3"/>
  <c r="R553" i="3"/>
  <c r="S553" i="3"/>
  <c r="U553" i="3"/>
  <c r="J554" i="3"/>
  <c r="K554" i="3"/>
  <c r="M554" i="3"/>
  <c r="N554" i="3"/>
  <c r="O554" i="3"/>
  <c r="P554" i="3"/>
  <c r="Q554" i="3"/>
  <c r="R554" i="3"/>
  <c r="S554" i="3"/>
  <c r="U554" i="3"/>
  <c r="J555" i="3"/>
  <c r="K555" i="3"/>
  <c r="M555" i="3"/>
  <c r="N555" i="3"/>
  <c r="O555" i="3"/>
  <c r="P555" i="3"/>
  <c r="Q555" i="3"/>
  <c r="R555" i="3"/>
  <c r="S555" i="3"/>
  <c r="U555" i="3"/>
  <c r="J556" i="3"/>
  <c r="K556" i="3"/>
  <c r="M556" i="3"/>
  <c r="N556" i="3"/>
  <c r="O556" i="3"/>
  <c r="P556" i="3"/>
  <c r="Q556" i="3"/>
  <c r="R556" i="3"/>
  <c r="S556" i="3"/>
  <c r="U556" i="3"/>
  <c r="J557" i="3"/>
  <c r="K557" i="3"/>
  <c r="M557" i="3"/>
  <c r="N557" i="3"/>
  <c r="O557" i="3"/>
  <c r="P557" i="3"/>
  <c r="Q557" i="3"/>
  <c r="R557" i="3"/>
  <c r="S557" i="3"/>
  <c r="U557" i="3"/>
  <c r="J558" i="3"/>
  <c r="K558" i="3"/>
  <c r="M558" i="3"/>
  <c r="N558" i="3"/>
  <c r="O558" i="3"/>
  <c r="P558" i="3"/>
  <c r="Q558" i="3"/>
  <c r="R558" i="3"/>
  <c r="S558" i="3"/>
  <c r="U558" i="3"/>
  <c r="J559" i="3"/>
  <c r="K559" i="3"/>
  <c r="M559" i="3"/>
  <c r="N559" i="3"/>
  <c r="O559" i="3"/>
  <c r="P559" i="3"/>
  <c r="Q559" i="3"/>
  <c r="R559" i="3"/>
  <c r="S559" i="3"/>
  <c r="U559" i="3"/>
  <c r="J560" i="3"/>
  <c r="K560" i="3"/>
  <c r="M560" i="3"/>
  <c r="N560" i="3"/>
  <c r="O560" i="3"/>
  <c r="P560" i="3"/>
  <c r="Q560" i="3"/>
  <c r="R560" i="3"/>
  <c r="S560" i="3"/>
  <c r="U560" i="3"/>
  <c r="J561" i="3"/>
  <c r="K561" i="3"/>
  <c r="M561" i="3"/>
  <c r="N561" i="3"/>
  <c r="O561" i="3"/>
  <c r="P561" i="3"/>
  <c r="Q561" i="3"/>
  <c r="R561" i="3"/>
  <c r="S561" i="3"/>
  <c r="U561" i="3"/>
  <c r="J562" i="3"/>
  <c r="K562" i="3"/>
  <c r="M562" i="3"/>
  <c r="N562" i="3"/>
  <c r="O562" i="3"/>
  <c r="P562" i="3"/>
  <c r="Q562" i="3"/>
  <c r="R562" i="3"/>
  <c r="S562" i="3"/>
  <c r="U562" i="3"/>
  <c r="J563" i="3"/>
  <c r="K563" i="3"/>
  <c r="M563" i="3"/>
  <c r="N563" i="3"/>
  <c r="O563" i="3"/>
  <c r="P563" i="3"/>
  <c r="Q563" i="3"/>
  <c r="R563" i="3"/>
  <c r="S563" i="3"/>
  <c r="U563" i="3"/>
  <c r="J564" i="3"/>
  <c r="K564" i="3"/>
  <c r="M564" i="3"/>
  <c r="N564" i="3"/>
  <c r="O564" i="3"/>
  <c r="P564" i="3"/>
  <c r="Q564" i="3"/>
  <c r="R564" i="3"/>
  <c r="S564" i="3"/>
  <c r="U564" i="3"/>
  <c r="J565" i="3"/>
  <c r="K565" i="3"/>
  <c r="M565" i="3"/>
  <c r="N565" i="3"/>
  <c r="O565" i="3"/>
  <c r="P565" i="3"/>
  <c r="Q565" i="3"/>
  <c r="R565" i="3"/>
  <c r="S565" i="3"/>
  <c r="U565" i="3"/>
  <c r="J566" i="3"/>
  <c r="K566" i="3"/>
  <c r="M566" i="3"/>
  <c r="N566" i="3"/>
  <c r="O566" i="3"/>
  <c r="P566" i="3"/>
  <c r="Q566" i="3"/>
  <c r="R566" i="3"/>
  <c r="S566" i="3"/>
  <c r="U566" i="3"/>
  <c r="J567" i="3"/>
  <c r="K567" i="3"/>
  <c r="M567" i="3"/>
  <c r="N567" i="3"/>
  <c r="O567" i="3"/>
  <c r="P567" i="3"/>
  <c r="Q567" i="3"/>
  <c r="R567" i="3"/>
  <c r="S567" i="3"/>
  <c r="U567" i="3"/>
  <c r="J568" i="3"/>
  <c r="K568" i="3"/>
  <c r="M568" i="3"/>
  <c r="N568" i="3"/>
  <c r="O568" i="3"/>
  <c r="P568" i="3"/>
  <c r="Q568" i="3"/>
  <c r="R568" i="3"/>
  <c r="S568" i="3"/>
  <c r="U568" i="3"/>
  <c r="J569" i="3"/>
  <c r="K569" i="3"/>
  <c r="M569" i="3"/>
  <c r="N569" i="3"/>
  <c r="O569" i="3"/>
  <c r="P569" i="3"/>
  <c r="Q569" i="3"/>
  <c r="R569" i="3"/>
  <c r="S569" i="3"/>
  <c r="U569" i="3"/>
  <c r="J570" i="3"/>
  <c r="K570" i="3"/>
  <c r="M570" i="3"/>
  <c r="N570" i="3"/>
  <c r="O570" i="3"/>
  <c r="P570" i="3"/>
  <c r="Q570" i="3"/>
  <c r="R570" i="3"/>
  <c r="S570" i="3"/>
  <c r="U570" i="3"/>
  <c r="J571" i="3"/>
  <c r="K571" i="3"/>
  <c r="M571" i="3"/>
  <c r="N571" i="3"/>
  <c r="O571" i="3"/>
  <c r="P571" i="3"/>
  <c r="Q571" i="3"/>
  <c r="R571" i="3"/>
  <c r="S571" i="3"/>
  <c r="U571" i="3"/>
  <c r="J572" i="3"/>
  <c r="K572" i="3"/>
  <c r="M572" i="3"/>
  <c r="N572" i="3"/>
  <c r="O572" i="3"/>
  <c r="P572" i="3"/>
  <c r="Q572" i="3"/>
  <c r="R572" i="3"/>
  <c r="S572" i="3"/>
  <c r="U572" i="3"/>
  <c r="J573" i="3"/>
  <c r="K573" i="3"/>
  <c r="M573" i="3"/>
  <c r="N573" i="3"/>
  <c r="O573" i="3"/>
  <c r="P573" i="3"/>
  <c r="Q573" i="3"/>
  <c r="R573" i="3"/>
  <c r="S573" i="3"/>
  <c r="U573" i="3"/>
  <c r="J574" i="3"/>
  <c r="K574" i="3"/>
  <c r="M574" i="3"/>
  <c r="N574" i="3"/>
  <c r="O574" i="3"/>
  <c r="P574" i="3"/>
  <c r="Q574" i="3"/>
  <c r="R574" i="3"/>
  <c r="S574" i="3"/>
  <c r="U574" i="3"/>
  <c r="J575" i="3"/>
  <c r="K575" i="3"/>
  <c r="M575" i="3"/>
  <c r="N575" i="3"/>
  <c r="O575" i="3"/>
  <c r="P575" i="3"/>
  <c r="Q575" i="3"/>
  <c r="R575" i="3"/>
  <c r="S575" i="3"/>
  <c r="U575" i="3"/>
  <c r="J576" i="3"/>
  <c r="K576" i="3"/>
  <c r="M576" i="3"/>
  <c r="N576" i="3"/>
  <c r="O576" i="3"/>
  <c r="P576" i="3"/>
  <c r="Q576" i="3"/>
  <c r="R576" i="3"/>
  <c r="S576" i="3"/>
  <c r="U576" i="3"/>
  <c r="J577" i="3"/>
  <c r="K577" i="3"/>
  <c r="M577" i="3"/>
  <c r="N577" i="3"/>
  <c r="O577" i="3"/>
  <c r="P577" i="3"/>
  <c r="Q577" i="3"/>
  <c r="R577" i="3"/>
  <c r="S577" i="3"/>
  <c r="U577" i="3"/>
  <c r="J578" i="3"/>
  <c r="K578" i="3"/>
  <c r="M578" i="3"/>
  <c r="N578" i="3"/>
  <c r="O578" i="3"/>
  <c r="P578" i="3"/>
  <c r="Q578" i="3"/>
  <c r="R578" i="3"/>
  <c r="S578" i="3"/>
  <c r="U578" i="3"/>
  <c r="J579" i="3"/>
  <c r="K579" i="3"/>
  <c r="M579" i="3"/>
  <c r="N579" i="3"/>
  <c r="O579" i="3"/>
  <c r="P579" i="3"/>
  <c r="Q579" i="3"/>
  <c r="R579" i="3"/>
  <c r="S579" i="3"/>
  <c r="U579" i="3"/>
  <c r="J580" i="3"/>
  <c r="K580" i="3"/>
  <c r="M580" i="3"/>
  <c r="N580" i="3"/>
  <c r="O580" i="3"/>
  <c r="P580" i="3"/>
  <c r="Q580" i="3"/>
  <c r="R580" i="3"/>
  <c r="S580" i="3"/>
  <c r="U580" i="3"/>
  <c r="J581" i="3"/>
  <c r="K581" i="3"/>
  <c r="M581" i="3"/>
  <c r="N581" i="3"/>
  <c r="O581" i="3"/>
  <c r="P581" i="3"/>
  <c r="Q581" i="3"/>
  <c r="R581" i="3"/>
  <c r="S581" i="3"/>
  <c r="U581" i="3"/>
  <c r="J582" i="3"/>
  <c r="K582" i="3"/>
  <c r="M582" i="3"/>
  <c r="N582" i="3"/>
  <c r="O582" i="3"/>
  <c r="P582" i="3"/>
  <c r="Q582" i="3"/>
  <c r="R582" i="3"/>
  <c r="S582" i="3"/>
  <c r="U582" i="3"/>
  <c r="J583" i="3"/>
  <c r="K583" i="3"/>
  <c r="M583" i="3"/>
  <c r="N583" i="3"/>
  <c r="O583" i="3"/>
  <c r="P583" i="3"/>
  <c r="Q583" i="3"/>
  <c r="R583" i="3"/>
  <c r="S583" i="3"/>
  <c r="U583" i="3"/>
  <c r="J584" i="3"/>
  <c r="K584" i="3"/>
  <c r="M584" i="3"/>
  <c r="N584" i="3"/>
  <c r="O584" i="3"/>
  <c r="P584" i="3"/>
  <c r="Q584" i="3"/>
  <c r="R584" i="3"/>
  <c r="S584" i="3"/>
  <c r="U584" i="3"/>
  <c r="J585" i="3"/>
  <c r="K585" i="3"/>
  <c r="M585" i="3"/>
  <c r="N585" i="3"/>
  <c r="O585" i="3"/>
  <c r="P585" i="3"/>
  <c r="Q585" i="3"/>
  <c r="R585" i="3"/>
  <c r="S585" i="3"/>
  <c r="U585" i="3"/>
  <c r="J586" i="3"/>
  <c r="K586" i="3"/>
  <c r="M586" i="3"/>
  <c r="N586" i="3"/>
  <c r="O586" i="3"/>
  <c r="P586" i="3"/>
  <c r="Q586" i="3"/>
  <c r="R586" i="3"/>
  <c r="S586" i="3"/>
  <c r="U586" i="3"/>
  <c r="J587" i="3"/>
  <c r="K587" i="3"/>
  <c r="M587" i="3"/>
  <c r="N587" i="3"/>
  <c r="O587" i="3"/>
  <c r="P587" i="3"/>
  <c r="Q587" i="3"/>
  <c r="R587" i="3"/>
  <c r="S587" i="3"/>
  <c r="U587" i="3"/>
  <c r="J588" i="3"/>
  <c r="K588" i="3"/>
  <c r="M588" i="3"/>
  <c r="N588" i="3"/>
  <c r="O588" i="3"/>
  <c r="P588" i="3"/>
  <c r="Q588" i="3"/>
  <c r="R588" i="3"/>
  <c r="S588" i="3"/>
  <c r="U588" i="3"/>
  <c r="J589" i="3"/>
  <c r="K589" i="3"/>
  <c r="M589" i="3"/>
  <c r="N589" i="3"/>
  <c r="O589" i="3"/>
  <c r="P589" i="3"/>
  <c r="Q589" i="3"/>
  <c r="R589" i="3"/>
  <c r="S589" i="3"/>
  <c r="U589" i="3"/>
  <c r="J590" i="3"/>
  <c r="K590" i="3"/>
  <c r="M590" i="3"/>
  <c r="N590" i="3"/>
  <c r="O590" i="3"/>
  <c r="P590" i="3"/>
  <c r="Q590" i="3"/>
  <c r="R590" i="3"/>
  <c r="S590" i="3"/>
  <c r="U590" i="3"/>
  <c r="J591" i="3"/>
  <c r="K591" i="3"/>
  <c r="M591" i="3"/>
  <c r="N591" i="3"/>
  <c r="O591" i="3"/>
  <c r="P591" i="3"/>
  <c r="Q591" i="3"/>
  <c r="R591" i="3"/>
  <c r="S591" i="3"/>
  <c r="U591" i="3"/>
  <c r="J592" i="3"/>
  <c r="K592" i="3"/>
  <c r="M592" i="3"/>
  <c r="N592" i="3"/>
  <c r="O592" i="3"/>
  <c r="P592" i="3"/>
  <c r="Q592" i="3"/>
  <c r="R592" i="3"/>
  <c r="S592" i="3"/>
  <c r="U592" i="3"/>
  <c r="J593" i="3"/>
  <c r="K593" i="3"/>
  <c r="M593" i="3"/>
  <c r="N593" i="3"/>
  <c r="O593" i="3"/>
  <c r="P593" i="3"/>
  <c r="Q593" i="3"/>
  <c r="R593" i="3"/>
  <c r="S593" i="3"/>
  <c r="U593" i="3"/>
  <c r="J594" i="3"/>
  <c r="K594" i="3"/>
  <c r="M594" i="3"/>
  <c r="N594" i="3"/>
  <c r="O594" i="3"/>
  <c r="P594" i="3"/>
  <c r="Q594" i="3"/>
  <c r="R594" i="3"/>
  <c r="S594" i="3"/>
  <c r="U594" i="3"/>
  <c r="J595" i="3"/>
  <c r="K595" i="3"/>
  <c r="M595" i="3"/>
  <c r="N595" i="3"/>
  <c r="O595" i="3"/>
  <c r="P595" i="3"/>
  <c r="Q595" i="3"/>
  <c r="R595" i="3"/>
  <c r="S595" i="3"/>
  <c r="U595" i="3"/>
  <c r="J596" i="3"/>
  <c r="K596" i="3"/>
  <c r="M596" i="3"/>
  <c r="N596" i="3"/>
  <c r="O596" i="3"/>
  <c r="P596" i="3"/>
  <c r="Q596" i="3"/>
  <c r="R596" i="3"/>
  <c r="S596" i="3"/>
  <c r="U596" i="3"/>
  <c r="J597" i="3"/>
  <c r="K597" i="3"/>
  <c r="M597" i="3"/>
  <c r="N597" i="3"/>
  <c r="O597" i="3"/>
  <c r="P597" i="3"/>
  <c r="Q597" i="3"/>
  <c r="R597" i="3"/>
  <c r="S597" i="3"/>
  <c r="U597" i="3"/>
  <c r="J598" i="3"/>
  <c r="K598" i="3"/>
  <c r="M598" i="3"/>
  <c r="N598" i="3"/>
  <c r="O598" i="3"/>
  <c r="P598" i="3"/>
  <c r="Q598" i="3"/>
  <c r="R598" i="3"/>
  <c r="S598" i="3"/>
  <c r="U598" i="3"/>
  <c r="J599" i="3"/>
  <c r="K599" i="3"/>
  <c r="M599" i="3"/>
  <c r="N599" i="3"/>
  <c r="O599" i="3"/>
  <c r="P599" i="3"/>
  <c r="Q599" i="3"/>
  <c r="R599" i="3"/>
  <c r="S599" i="3"/>
  <c r="U599" i="3"/>
  <c r="J600" i="3"/>
  <c r="K600" i="3"/>
  <c r="M600" i="3"/>
  <c r="N600" i="3"/>
  <c r="O600" i="3"/>
  <c r="P600" i="3"/>
  <c r="Q600" i="3"/>
  <c r="R600" i="3"/>
  <c r="S600" i="3"/>
  <c r="U600" i="3"/>
  <c r="J601" i="3"/>
  <c r="K601" i="3"/>
  <c r="M601" i="3"/>
  <c r="N601" i="3"/>
  <c r="O601" i="3"/>
  <c r="P601" i="3"/>
  <c r="Q601" i="3"/>
  <c r="R601" i="3"/>
  <c r="S601" i="3"/>
  <c r="U601" i="3"/>
  <c r="J602" i="3"/>
  <c r="K602" i="3"/>
  <c r="M602" i="3"/>
  <c r="N602" i="3"/>
  <c r="O602" i="3"/>
  <c r="P602" i="3"/>
  <c r="Q602" i="3"/>
  <c r="R602" i="3"/>
  <c r="S602" i="3"/>
  <c r="U602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" i="3"/>
  <c r="E3" i="3"/>
  <c r="J91" i="3"/>
  <c r="K91" i="3"/>
  <c r="M91" i="3"/>
  <c r="N91" i="3"/>
  <c r="O91" i="3"/>
  <c r="P91" i="3"/>
  <c r="Q91" i="3"/>
  <c r="R91" i="3"/>
  <c r="S91" i="3"/>
  <c r="J92" i="3"/>
  <c r="K92" i="3"/>
  <c r="M92" i="3"/>
  <c r="N92" i="3"/>
  <c r="O92" i="3"/>
  <c r="P92" i="3"/>
  <c r="Q92" i="3"/>
  <c r="R92" i="3"/>
  <c r="S92" i="3"/>
  <c r="J93" i="3"/>
  <c r="K93" i="3"/>
  <c r="M93" i="3"/>
  <c r="N93" i="3"/>
  <c r="O93" i="3"/>
  <c r="P93" i="3"/>
  <c r="Q93" i="3"/>
  <c r="R93" i="3"/>
  <c r="S93" i="3"/>
  <c r="J94" i="3"/>
  <c r="K94" i="3"/>
  <c r="M94" i="3"/>
  <c r="N94" i="3"/>
  <c r="O94" i="3"/>
  <c r="P94" i="3"/>
  <c r="Q94" i="3"/>
  <c r="R94" i="3"/>
  <c r="S94" i="3"/>
  <c r="J95" i="3"/>
  <c r="K95" i="3"/>
  <c r="M95" i="3"/>
  <c r="N95" i="3"/>
  <c r="O95" i="3"/>
  <c r="P95" i="3"/>
  <c r="Q95" i="3"/>
  <c r="R95" i="3"/>
  <c r="S95" i="3"/>
  <c r="J96" i="3"/>
  <c r="K96" i="3"/>
  <c r="M96" i="3"/>
  <c r="N96" i="3"/>
  <c r="O96" i="3"/>
  <c r="P96" i="3"/>
  <c r="Q96" i="3"/>
  <c r="R96" i="3"/>
  <c r="S96" i="3"/>
  <c r="J97" i="3"/>
  <c r="K97" i="3"/>
  <c r="M97" i="3"/>
  <c r="N97" i="3"/>
  <c r="O97" i="3"/>
  <c r="P97" i="3"/>
  <c r="Q97" i="3"/>
  <c r="R97" i="3"/>
  <c r="S97" i="3"/>
  <c r="J98" i="3"/>
  <c r="K98" i="3"/>
  <c r="M98" i="3"/>
  <c r="N98" i="3"/>
  <c r="O98" i="3"/>
  <c r="P98" i="3"/>
  <c r="Q98" i="3"/>
  <c r="R98" i="3"/>
  <c r="S98" i="3"/>
  <c r="J99" i="3"/>
  <c r="K99" i="3"/>
  <c r="M99" i="3"/>
  <c r="N99" i="3"/>
  <c r="O99" i="3"/>
  <c r="P99" i="3"/>
  <c r="Q99" i="3"/>
  <c r="R99" i="3"/>
  <c r="S99" i="3"/>
  <c r="J100" i="3"/>
  <c r="K100" i="3"/>
  <c r="M100" i="3"/>
  <c r="N100" i="3"/>
  <c r="O100" i="3"/>
  <c r="P100" i="3"/>
  <c r="Q100" i="3"/>
  <c r="R100" i="3"/>
  <c r="S100" i="3"/>
  <c r="J101" i="3"/>
  <c r="K101" i="3"/>
  <c r="M101" i="3"/>
  <c r="N101" i="3"/>
  <c r="O101" i="3"/>
  <c r="P101" i="3"/>
  <c r="Q101" i="3"/>
  <c r="R101" i="3"/>
  <c r="S101" i="3"/>
  <c r="J102" i="3"/>
  <c r="K102" i="3"/>
  <c r="M102" i="3"/>
  <c r="N102" i="3"/>
  <c r="O102" i="3"/>
  <c r="P102" i="3"/>
  <c r="Q102" i="3"/>
  <c r="R102" i="3"/>
  <c r="S102" i="3"/>
  <c r="J103" i="3"/>
  <c r="K103" i="3"/>
  <c r="M103" i="3"/>
  <c r="N103" i="3"/>
  <c r="O103" i="3"/>
  <c r="P103" i="3"/>
  <c r="Q103" i="3"/>
  <c r="R103" i="3"/>
  <c r="S103" i="3"/>
  <c r="J104" i="3"/>
  <c r="K104" i="3"/>
  <c r="M104" i="3"/>
  <c r="N104" i="3"/>
  <c r="O104" i="3"/>
  <c r="P104" i="3"/>
  <c r="Q104" i="3"/>
  <c r="R104" i="3"/>
  <c r="S104" i="3"/>
  <c r="J105" i="3"/>
  <c r="K105" i="3"/>
  <c r="M105" i="3"/>
  <c r="N105" i="3"/>
  <c r="O105" i="3"/>
  <c r="P105" i="3"/>
  <c r="Q105" i="3"/>
  <c r="R105" i="3"/>
  <c r="S105" i="3"/>
  <c r="J106" i="3"/>
  <c r="K106" i="3"/>
  <c r="M106" i="3"/>
  <c r="N106" i="3"/>
  <c r="O106" i="3"/>
  <c r="P106" i="3"/>
  <c r="Q106" i="3"/>
  <c r="R106" i="3"/>
  <c r="S106" i="3"/>
  <c r="J107" i="3"/>
  <c r="K107" i="3"/>
  <c r="M107" i="3"/>
  <c r="N107" i="3"/>
  <c r="O107" i="3"/>
  <c r="P107" i="3"/>
  <c r="Q107" i="3"/>
  <c r="R107" i="3"/>
  <c r="S107" i="3"/>
  <c r="J108" i="3"/>
  <c r="K108" i="3"/>
  <c r="M108" i="3"/>
  <c r="N108" i="3"/>
  <c r="O108" i="3"/>
  <c r="P108" i="3"/>
  <c r="Q108" i="3"/>
  <c r="R108" i="3"/>
  <c r="S108" i="3"/>
  <c r="J109" i="3"/>
  <c r="K109" i="3"/>
  <c r="M109" i="3"/>
  <c r="N109" i="3"/>
  <c r="O109" i="3"/>
  <c r="P109" i="3"/>
  <c r="Q109" i="3"/>
  <c r="R109" i="3"/>
  <c r="S109" i="3"/>
  <c r="J110" i="3"/>
  <c r="K110" i="3"/>
  <c r="M110" i="3"/>
  <c r="N110" i="3"/>
  <c r="O110" i="3"/>
  <c r="P110" i="3"/>
  <c r="Q110" i="3"/>
  <c r="R110" i="3"/>
  <c r="S110" i="3"/>
  <c r="J111" i="3"/>
  <c r="K111" i="3"/>
  <c r="M111" i="3"/>
  <c r="N111" i="3"/>
  <c r="O111" i="3"/>
  <c r="P111" i="3"/>
  <c r="Q111" i="3"/>
  <c r="R111" i="3"/>
  <c r="S111" i="3"/>
  <c r="J112" i="3"/>
  <c r="K112" i="3"/>
  <c r="M112" i="3"/>
  <c r="N112" i="3"/>
  <c r="O112" i="3"/>
  <c r="P112" i="3"/>
  <c r="Q112" i="3"/>
  <c r="R112" i="3"/>
  <c r="S112" i="3"/>
  <c r="J113" i="3"/>
  <c r="K113" i="3"/>
  <c r="M113" i="3"/>
  <c r="N113" i="3"/>
  <c r="O113" i="3"/>
  <c r="P113" i="3"/>
  <c r="Q113" i="3"/>
  <c r="R113" i="3"/>
  <c r="S113" i="3"/>
  <c r="J114" i="3"/>
  <c r="K114" i="3"/>
  <c r="M114" i="3"/>
  <c r="N114" i="3"/>
  <c r="O114" i="3"/>
  <c r="P114" i="3"/>
  <c r="Q114" i="3"/>
  <c r="R114" i="3"/>
  <c r="S114" i="3"/>
  <c r="J115" i="3"/>
  <c r="K115" i="3"/>
  <c r="M115" i="3"/>
  <c r="N115" i="3"/>
  <c r="O115" i="3"/>
  <c r="P115" i="3"/>
  <c r="Q115" i="3"/>
  <c r="R115" i="3"/>
  <c r="S115" i="3"/>
  <c r="J116" i="3"/>
  <c r="K116" i="3"/>
  <c r="M116" i="3"/>
  <c r="N116" i="3"/>
  <c r="O116" i="3"/>
  <c r="P116" i="3"/>
  <c r="Q116" i="3"/>
  <c r="R116" i="3"/>
  <c r="S116" i="3"/>
  <c r="J117" i="3"/>
  <c r="K117" i="3"/>
  <c r="M117" i="3"/>
  <c r="N117" i="3"/>
  <c r="O117" i="3"/>
  <c r="P117" i="3"/>
  <c r="Q117" i="3"/>
  <c r="R117" i="3"/>
  <c r="S117" i="3"/>
  <c r="J118" i="3"/>
  <c r="K118" i="3"/>
  <c r="M118" i="3"/>
  <c r="N118" i="3"/>
  <c r="O118" i="3"/>
  <c r="P118" i="3"/>
  <c r="Q118" i="3"/>
  <c r="R118" i="3"/>
  <c r="S118" i="3"/>
  <c r="J119" i="3"/>
  <c r="K119" i="3"/>
  <c r="M119" i="3"/>
  <c r="N119" i="3"/>
  <c r="O119" i="3"/>
  <c r="P119" i="3"/>
  <c r="Q119" i="3"/>
  <c r="R119" i="3"/>
  <c r="S119" i="3"/>
  <c r="J120" i="3"/>
  <c r="K120" i="3"/>
  <c r="M120" i="3"/>
  <c r="N120" i="3"/>
  <c r="O120" i="3"/>
  <c r="P120" i="3"/>
  <c r="Q120" i="3"/>
  <c r="R120" i="3"/>
  <c r="S120" i="3"/>
  <c r="J121" i="3"/>
  <c r="K121" i="3"/>
  <c r="M121" i="3"/>
  <c r="N121" i="3"/>
  <c r="O121" i="3"/>
  <c r="P121" i="3"/>
  <c r="Q121" i="3"/>
  <c r="R121" i="3"/>
  <c r="S121" i="3"/>
  <c r="J122" i="3"/>
  <c r="K122" i="3"/>
  <c r="M122" i="3"/>
  <c r="N122" i="3"/>
  <c r="O122" i="3"/>
  <c r="P122" i="3"/>
  <c r="Q122" i="3"/>
  <c r="R122" i="3"/>
  <c r="S122" i="3"/>
  <c r="J123" i="3"/>
  <c r="K123" i="3"/>
  <c r="M123" i="3"/>
  <c r="N123" i="3"/>
  <c r="O123" i="3"/>
  <c r="P123" i="3"/>
  <c r="Q123" i="3"/>
  <c r="R123" i="3"/>
  <c r="S123" i="3"/>
  <c r="J124" i="3"/>
  <c r="K124" i="3"/>
  <c r="M124" i="3"/>
  <c r="N124" i="3"/>
  <c r="O124" i="3"/>
  <c r="P124" i="3"/>
  <c r="Q124" i="3"/>
  <c r="R124" i="3"/>
  <c r="S124" i="3"/>
  <c r="J125" i="3"/>
  <c r="K125" i="3"/>
  <c r="M125" i="3"/>
  <c r="N125" i="3"/>
  <c r="O125" i="3"/>
  <c r="P125" i="3"/>
  <c r="Q125" i="3"/>
  <c r="R125" i="3"/>
  <c r="S125" i="3"/>
  <c r="J126" i="3"/>
  <c r="K126" i="3"/>
  <c r="M126" i="3"/>
  <c r="N126" i="3"/>
  <c r="O126" i="3"/>
  <c r="P126" i="3"/>
  <c r="Q126" i="3"/>
  <c r="R126" i="3"/>
  <c r="S126" i="3"/>
  <c r="J127" i="3"/>
  <c r="K127" i="3"/>
  <c r="M127" i="3"/>
  <c r="N127" i="3"/>
  <c r="O127" i="3"/>
  <c r="P127" i="3"/>
  <c r="Q127" i="3"/>
  <c r="R127" i="3"/>
  <c r="S127" i="3"/>
  <c r="J128" i="3"/>
  <c r="K128" i="3"/>
  <c r="M128" i="3"/>
  <c r="N128" i="3"/>
  <c r="O128" i="3"/>
  <c r="P128" i="3"/>
  <c r="Q128" i="3"/>
  <c r="R128" i="3"/>
  <c r="S128" i="3"/>
  <c r="J129" i="3"/>
  <c r="K129" i="3"/>
  <c r="M129" i="3"/>
  <c r="N129" i="3"/>
  <c r="O129" i="3"/>
  <c r="P129" i="3"/>
  <c r="Q129" i="3"/>
  <c r="R129" i="3"/>
  <c r="S129" i="3"/>
  <c r="J130" i="3"/>
  <c r="K130" i="3"/>
  <c r="M130" i="3"/>
  <c r="N130" i="3"/>
  <c r="O130" i="3"/>
  <c r="P130" i="3"/>
  <c r="Q130" i="3"/>
  <c r="R130" i="3"/>
  <c r="S130" i="3"/>
  <c r="J131" i="3"/>
  <c r="K131" i="3"/>
  <c r="M131" i="3"/>
  <c r="N131" i="3"/>
  <c r="O131" i="3"/>
  <c r="P131" i="3"/>
  <c r="Q131" i="3"/>
  <c r="R131" i="3"/>
  <c r="S131" i="3"/>
  <c r="J132" i="3"/>
  <c r="K132" i="3"/>
  <c r="M132" i="3"/>
  <c r="N132" i="3"/>
  <c r="O132" i="3"/>
  <c r="P132" i="3"/>
  <c r="Q132" i="3"/>
  <c r="R132" i="3"/>
  <c r="S132" i="3"/>
  <c r="J133" i="3"/>
  <c r="K133" i="3"/>
  <c r="M133" i="3"/>
  <c r="N133" i="3"/>
  <c r="O133" i="3"/>
  <c r="P133" i="3"/>
  <c r="Q133" i="3"/>
  <c r="R133" i="3"/>
  <c r="S133" i="3"/>
  <c r="J134" i="3"/>
  <c r="K134" i="3"/>
  <c r="M134" i="3"/>
  <c r="N134" i="3"/>
  <c r="O134" i="3"/>
  <c r="P134" i="3"/>
  <c r="Q134" i="3"/>
  <c r="R134" i="3"/>
  <c r="S134" i="3"/>
  <c r="J135" i="3"/>
  <c r="K135" i="3"/>
  <c r="M135" i="3"/>
  <c r="N135" i="3"/>
  <c r="O135" i="3"/>
  <c r="P135" i="3"/>
  <c r="Q135" i="3"/>
  <c r="R135" i="3"/>
  <c r="S135" i="3"/>
  <c r="J136" i="3"/>
  <c r="K136" i="3"/>
  <c r="M136" i="3"/>
  <c r="N136" i="3"/>
  <c r="O136" i="3"/>
  <c r="P136" i="3"/>
  <c r="Q136" i="3"/>
  <c r="R136" i="3"/>
  <c r="S136" i="3"/>
  <c r="J137" i="3"/>
  <c r="K137" i="3"/>
  <c r="M137" i="3"/>
  <c r="N137" i="3"/>
  <c r="O137" i="3"/>
  <c r="P137" i="3"/>
  <c r="Q137" i="3"/>
  <c r="R137" i="3"/>
  <c r="S137" i="3"/>
  <c r="J138" i="3"/>
  <c r="K138" i="3"/>
  <c r="M138" i="3"/>
  <c r="N138" i="3"/>
  <c r="O138" i="3"/>
  <c r="P138" i="3"/>
  <c r="Q138" i="3"/>
  <c r="R138" i="3"/>
  <c r="S138" i="3"/>
  <c r="J139" i="3"/>
  <c r="K139" i="3"/>
  <c r="M139" i="3"/>
  <c r="N139" i="3"/>
  <c r="O139" i="3"/>
  <c r="P139" i="3"/>
  <c r="Q139" i="3"/>
  <c r="R139" i="3"/>
  <c r="S139" i="3"/>
  <c r="J140" i="3"/>
  <c r="K140" i="3"/>
  <c r="M140" i="3"/>
  <c r="N140" i="3"/>
  <c r="O140" i="3"/>
  <c r="P140" i="3"/>
  <c r="Q140" i="3"/>
  <c r="R140" i="3"/>
  <c r="S140" i="3"/>
  <c r="J141" i="3"/>
  <c r="K141" i="3"/>
  <c r="M141" i="3"/>
  <c r="N141" i="3"/>
  <c r="O141" i="3"/>
  <c r="P141" i="3"/>
  <c r="Q141" i="3"/>
  <c r="R141" i="3"/>
  <c r="S141" i="3"/>
  <c r="J142" i="3"/>
  <c r="K142" i="3"/>
  <c r="M142" i="3"/>
  <c r="N142" i="3"/>
  <c r="O142" i="3"/>
  <c r="P142" i="3"/>
  <c r="Q142" i="3"/>
  <c r="R142" i="3"/>
  <c r="S142" i="3"/>
  <c r="J143" i="3"/>
  <c r="K143" i="3"/>
  <c r="M143" i="3"/>
  <c r="N143" i="3"/>
  <c r="O143" i="3"/>
  <c r="P143" i="3"/>
  <c r="Q143" i="3"/>
  <c r="R143" i="3"/>
  <c r="S143" i="3"/>
  <c r="J144" i="3"/>
  <c r="K144" i="3"/>
  <c r="M144" i="3"/>
  <c r="N144" i="3"/>
  <c r="O144" i="3"/>
  <c r="P144" i="3"/>
  <c r="Q144" i="3"/>
  <c r="R144" i="3"/>
  <c r="S144" i="3"/>
  <c r="J145" i="3"/>
  <c r="K145" i="3"/>
  <c r="M145" i="3"/>
  <c r="N145" i="3"/>
  <c r="O145" i="3"/>
  <c r="P145" i="3"/>
  <c r="Q145" i="3"/>
  <c r="R145" i="3"/>
  <c r="S145" i="3"/>
  <c r="J146" i="3"/>
  <c r="K146" i="3"/>
  <c r="M146" i="3"/>
  <c r="N146" i="3"/>
  <c r="O146" i="3"/>
  <c r="P146" i="3"/>
  <c r="Q146" i="3"/>
  <c r="R146" i="3"/>
  <c r="S146" i="3"/>
  <c r="J147" i="3"/>
  <c r="K147" i="3"/>
  <c r="M147" i="3"/>
  <c r="N147" i="3"/>
  <c r="O147" i="3"/>
  <c r="P147" i="3"/>
  <c r="Q147" i="3"/>
  <c r="R147" i="3"/>
  <c r="S147" i="3"/>
  <c r="J148" i="3"/>
  <c r="K148" i="3"/>
  <c r="M148" i="3"/>
  <c r="N148" i="3"/>
  <c r="O148" i="3"/>
  <c r="P148" i="3"/>
  <c r="Q148" i="3"/>
  <c r="R148" i="3"/>
  <c r="S148" i="3"/>
  <c r="J149" i="3"/>
  <c r="K149" i="3"/>
  <c r="M149" i="3"/>
  <c r="N149" i="3"/>
  <c r="O149" i="3"/>
  <c r="P149" i="3"/>
  <c r="Q149" i="3"/>
  <c r="R149" i="3"/>
  <c r="S149" i="3"/>
  <c r="J150" i="3"/>
  <c r="K150" i="3"/>
  <c r="M150" i="3"/>
  <c r="N150" i="3"/>
  <c r="O150" i="3"/>
  <c r="P150" i="3"/>
  <c r="Q150" i="3"/>
  <c r="R150" i="3"/>
  <c r="S150" i="3"/>
  <c r="J151" i="3"/>
  <c r="K151" i="3"/>
  <c r="M151" i="3"/>
  <c r="N151" i="3"/>
  <c r="O151" i="3"/>
  <c r="P151" i="3"/>
  <c r="Q151" i="3"/>
  <c r="R151" i="3"/>
  <c r="S151" i="3"/>
  <c r="J152" i="3"/>
  <c r="K152" i="3"/>
  <c r="M152" i="3"/>
  <c r="N152" i="3"/>
  <c r="O152" i="3"/>
  <c r="P152" i="3"/>
  <c r="Q152" i="3"/>
  <c r="R152" i="3"/>
  <c r="S152" i="3"/>
  <c r="J153" i="3"/>
  <c r="K153" i="3"/>
  <c r="M153" i="3"/>
  <c r="N153" i="3"/>
  <c r="O153" i="3"/>
  <c r="P153" i="3"/>
  <c r="Q153" i="3"/>
  <c r="R153" i="3"/>
  <c r="S153" i="3"/>
  <c r="J154" i="3"/>
  <c r="K154" i="3"/>
  <c r="M154" i="3"/>
  <c r="N154" i="3"/>
  <c r="O154" i="3"/>
  <c r="P154" i="3"/>
  <c r="Q154" i="3"/>
  <c r="R154" i="3"/>
  <c r="S154" i="3"/>
  <c r="J155" i="3"/>
  <c r="K155" i="3"/>
  <c r="M155" i="3"/>
  <c r="N155" i="3"/>
  <c r="O155" i="3"/>
  <c r="P155" i="3"/>
  <c r="Q155" i="3"/>
  <c r="R155" i="3"/>
  <c r="S155" i="3"/>
  <c r="J156" i="3"/>
  <c r="K156" i="3"/>
  <c r="M156" i="3"/>
  <c r="N156" i="3"/>
  <c r="O156" i="3"/>
  <c r="P156" i="3"/>
  <c r="Q156" i="3"/>
  <c r="R156" i="3"/>
  <c r="S156" i="3"/>
  <c r="J157" i="3"/>
  <c r="K157" i="3"/>
  <c r="M157" i="3"/>
  <c r="N157" i="3"/>
  <c r="O157" i="3"/>
  <c r="P157" i="3"/>
  <c r="Q157" i="3"/>
  <c r="R157" i="3"/>
  <c r="S157" i="3"/>
  <c r="J158" i="3"/>
  <c r="K158" i="3"/>
  <c r="M158" i="3"/>
  <c r="N158" i="3"/>
  <c r="O158" i="3"/>
  <c r="P158" i="3"/>
  <c r="Q158" i="3"/>
  <c r="R158" i="3"/>
  <c r="S158" i="3"/>
  <c r="J159" i="3"/>
  <c r="K159" i="3"/>
  <c r="M159" i="3"/>
  <c r="N159" i="3"/>
  <c r="O159" i="3"/>
  <c r="P159" i="3"/>
  <c r="Q159" i="3"/>
  <c r="R159" i="3"/>
  <c r="S159" i="3"/>
  <c r="J160" i="3"/>
  <c r="K160" i="3"/>
  <c r="M160" i="3"/>
  <c r="N160" i="3"/>
  <c r="O160" i="3"/>
  <c r="P160" i="3"/>
  <c r="Q160" i="3"/>
  <c r="R160" i="3"/>
  <c r="S160" i="3"/>
  <c r="J161" i="3"/>
  <c r="K161" i="3"/>
  <c r="M161" i="3"/>
  <c r="N161" i="3"/>
  <c r="O161" i="3"/>
  <c r="P161" i="3"/>
  <c r="Q161" i="3"/>
  <c r="R161" i="3"/>
  <c r="S161" i="3"/>
  <c r="J162" i="3"/>
  <c r="K162" i="3"/>
  <c r="M162" i="3"/>
  <c r="N162" i="3"/>
  <c r="O162" i="3"/>
  <c r="P162" i="3"/>
  <c r="Q162" i="3"/>
  <c r="R162" i="3"/>
  <c r="S162" i="3"/>
  <c r="J163" i="3"/>
  <c r="K163" i="3"/>
  <c r="M163" i="3"/>
  <c r="N163" i="3"/>
  <c r="O163" i="3"/>
  <c r="P163" i="3"/>
  <c r="Q163" i="3"/>
  <c r="R163" i="3"/>
  <c r="S163" i="3"/>
  <c r="J164" i="3"/>
  <c r="K164" i="3"/>
  <c r="M164" i="3"/>
  <c r="N164" i="3"/>
  <c r="O164" i="3"/>
  <c r="P164" i="3"/>
  <c r="Q164" i="3"/>
  <c r="R164" i="3"/>
  <c r="S164" i="3"/>
  <c r="J165" i="3"/>
  <c r="K165" i="3"/>
  <c r="M165" i="3"/>
  <c r="N165" i="3"/>
  <c r="O165" i="3"/>
  <c r="P165" i="3"/>
  <c r="Q165" i="3"/>
  <c r="R165" i="3"/>
  <c r="S165" i="3"/>
  <c r="J166" i="3"/>
  <c r="K166" i="3"/>
  <c r="M166" i="3"/>
  <c r="N166" i="3"/>
  <c r="O166" i="3"/>
  <c r="P166" i="3"/>
  <c r="Q166" i="3"/>
  <c r="R166" i="3"/>
  <c r="S166" i="3"/>
  <c r="J167" i="3"/>
  <c r="K167" i="3"/>
  <c r="M167" i="3"/>
  <c r="N167" i="3"/>
  <c r="O167" i="3"/>
  <c r="P167" i="3"/>
  <c r="Q167" i="3"/>
  <c r="R167" i="3"/>
  <c r="S167" i="3"/>
  <c r="J168" i="3"/>
  <c r="K168" i="3"/>
  <c r="M168" i="3"/>
  <c r="N168" i="3"/>
  <c r="O168" i="3"/>
  <c r="P168" i="3"/>
  <c r="Q168" i="3"/>
  <c r="R168" i="3"/>
  <c r="S168" i="3"/>
  <c r="J169" i="3"/>
  <c r="K169" i="3"/>
  <c r="M169" i="3"/>
  <c r="N169" i="3"/>
  <c r="O169" i="3"/>
  <c r="P169" i="3"/>
  <c r="Q169" i="3"/>
  <c r="R169" i="3"/>
  <c r="S169" i="3"/>
  <c r="J170" i="3"/>
  <c r="K170" i="3"/>
  <c r="M170" i="3"/>
  <c r="N170" i="3"/>
  <c r="O170" i="3"/>
  <c r="P170" i="3"/>
  <c r="Q170" i="3"/>
  <c r="R170" i="3"/>
  <c r="S170" i="3"/>
  <c r="J171" i="3"/>
  <c r="K171" i="3"/>
  <c r="M171" i="3"/>
  <c r="N171" i="3"/>
  <c r="O171" i="3"/>
  <c r="P171" i="3"/>
  <c r="Q171" i="3"/>
  <c r="R171" i="3"/>
  <c r="S171" i="3"/>
  <c r="J172" i="3"/>
  <c r="K172" i="3"/>
  <c r="M172" i="3"/>
  <c r="N172" i="3"/>
  <c r="O172" i="3"/>
  <c r="P172" i="3"/>
  <c r="Q172" i="3"/>
  <c r="R172" i="3"/>
  <c r="S172" i="3"/>
  <c r="J173" i="3"/>
  <c r="K173" i="3"/>
  <c r="M173" i="3"/>
  <c r="N173" i="3"/>
  <c r="O173" i="3"/>
  <c r="P173" i="3"/>
  <c r="Q173" i="3"/>
  <c r="R173" i="3"/>
  <c r="S173" i="3"/>
  <c r="J174" i="3"/>
  <c r="K174" i="3"/>
  <c r="M174" i="3"/>
  <c r="N174" i="3"/>
  <c r="O174" i="3"/>
  <c r="P174" i="3"/>
  <c r="Q174" i="3"/>
  <c r="R174" i="3"/>
  <c r="S174" i="3"/>
  <c r="J175" i="3"/>
  <c r="K175" i="3"/>
  <c r="M175" i="3"/>
  <c r="N175" i="3"/>
  <c r="O175" i="3"/>
  <c r="P175" i="3"/>
  <c r="Q175" i="3"/>
  <c r="R175" i="3"/>
  <c r="S175" i="3"/>
  <c r="J176" i="3"/>
  <c r="K176" i="3"/>
  <c r="M176" i="3"/>
  <c r="N176" i="3"/>
  <c r="O176" i="3"/>
  <c r="P176" i="3"/>
  <c r="Q176" i="3"/>
  <c r="R176" i="3"/>
  <c r="S176" i="3"/>
  <c r="J177" i="3"/>
  <c r="K177" i="3"/>
  <c r="M177" i="3"/>
  <c r="N177" i="3"/>
  <c r="O177" i="3"/>
  <c r="P177" i="3"/>
  <c r="Q177" i="3"/>
  <c r="R177" i="3"/>
  <c r="S177" i="3"/>
  <c r="J178" i="3"/>
  <c r="K178" i="3"/>
  <c r="M178" i="3"/>
  <c r="N178" i="3"/>
  <c r="O178" i="3"/>
  <c r="P178" i="3"/>
  <c r="Q178" i="3"/>
  <c r="R178" i="3"/>
  <c r="S178" i="3"/>
  <c r="J179" i="3"/>
  <c r="K179" i="3"/>
  <c r="M179" i="3"/>
  <c r="N179" i="3"/>
  <c r="O179" i="3"/>
  <c r="P179" i="3"/>
  <c r="Q179" i="3"/>
  <c r="R179" i="3"/>
  <c r="S179" i="3"/>
  <c r="J180" i="3"/>
  <c r="K180" i="3"/>
  <c r="M180" i="3"/>
  <c r="N180" i="3"/>
  <c r="O180" i="3"/>
  <c r="P180" i="3"/>
  <c r="Q180" i="3"/>
  <c r="R180" i="3"/>
  <c r="S180" i="3"/>
  <c r="J181" i="3"/>
  <c r="K181" i="3"/>
  <c r="M181" i="3"/>
  <c r="N181" i="3"/>
  <c r="O181" i="3"/>
  <c r="P181" i="3"/>
  <c r="Q181" i="3"/>
  <c r="R181" i="3"/>
  <c r="S181" i="3"/>
  <c r="J182" i="3"/>
  <c r="K182" i="3"/>
  <c r="M182" i="3"/>
  <c r="N182" i="3"/>
  <c r="O182" i="3"/>
  <c r="P182" i="3"/>
  <c r="Q182" i="3"/>
  <c r="R182" i="3"/>
  <c r="S182" i="3"/>
  <c r="J183" i="3"/>
  <c r="K183" i="3"/>
  <c r="M183" i="3"/>
  <c r="N183" i="3"/>
  <c r="O183" i="3"/>
  <c r="P183" i="3"/>
  <c r="Q183" i="3"/>
  <c r="R183" i="3"/>
  <c r="S183" i="3"/>
  <c r="J184" i="3"/>
  <c r="K184" i="3"/>
  <c r="M184" i="3"/>
  <c r="N184" i="3"/>
  <c r="O184" i="3"/>
  <c r="P184" i="3"/>
  <c r="Q184" i="3"/>
  <c r="R184" i="3"/>
  <c r="S184" i="3"/>
  <c r="J185" i="3"/>
  <c r="K185" i="3"/>
  <c r="M185" i="3"/>
  <c r="N185" i="3"/>
  <c r="O185" i="3"/>
  <c r="P185" i="3"/>
  <c r="Q185" i="3"/>
  <c r="R185" i="3"/>
  <c r="S185" i="3"/>
  <c r="J186" i="3"/>
  <c r="K186" i="3"/>
  <c r="M186" i="3"/>
  <c r="N186" i="3"/>
  <c r="O186" i="3"/>
  <c r="P186" i="3"/>
  <c r="Q186" i="3"/>
  <c r="R186" i="3"/>
  <c r="S186" i="3"/>
  <c r="J187" i="3"/>
  <c r="K187" i="3"/>
  <c r="M187" i="3"/>
  <c r="N187" i="3"/>
  <c r="O187" i="3"/>
  <c r="P187" i="3"/>
  <c r="Q187" i="3"/>
  <c r="R187" i="3"/>
  <c r="S187" i="3"/>
  <c r="J188" i="3"/>
  <c r="K188" i="3"/>
  <c r="M188" i="3"/>
  <c r="N188" i="3"/>
  <c r="O188" i="3"/>
  <c r="P188" i="3"/>
  <c r="Q188" i="3"/>
  <c r="R188" i="3"/>
  <c r="S188" i="3"/>
  <c r="J189" i="3"/>
  <c r="K189" i="3"/>
  <c r="M189" i="3"/>
  <c r="N189" i="3"/>
  <c r="O189" i="3"/>
  <c r="P189" i="3"/>
  <c r="Q189" i="3"/>
  <c r="R189" i="3"/>
  <c r="S189" i="3"/>
  <c r="J190" i="3"/>
  <c r="K190" i="3"/>
  <c r="M190" i="3"/>
  <c r="N190" i="3"/>
  <c r="O190" i="3"/>
  <c r="P190" i="3"/>
  <c r="Q190" i="3"/>
  <c r="R190" i="3"/>
  <c r="S190" i="3"/>
  <c r="J191" i="3"/>
  <c r="K191" i="3"/>
  <c r="M191" i="3"/>
  <c r="N191" i="3"/>
  <c r="O191" i="3"/>
  <c r="P191" i="3"/>
  <c r="Q191" i="3"/>
  <c r="R191" i="3"/>
  <c r="S191" i="3"/>
  <c r="J192" i="3"/>
  <c r="K192" i="3"/>
  <c r="M192" i="3"/>
  <c r="N192" i="3"/>
  <c r="O192" i="3"/>
  <c r="P192" i="3"/>
  <c r="Q192" i="3"/>
  <c r="R192" i="3"/>
  <c r="S192" i="3"/>
  <c r="J193" i="3"/>
  <c r="K193" i="3"/>
  <c r="M193" i="3"/>
  <c r="N193" i="3"/>
  <c r="O193" i="3"/>
  <c r="P193" i="3"/>
  <c r="Q193" i="3"/>
  <c r="R193" i="3"/>
  <c r="S193" i="3"/>
  <c r="J194" i="3"/>
  <c r="K194" i="3"/>
  <c r="M194" i="3"/>
  <c r="N194" i="3"/>
  <c r="O194" i="3"/>
  <c r="P194" i="3"/>
  <c r="Q194" i="3"/>
  <c r="R194" i="3"/>
  <c r="S194" i="3"/>
  <c r="J195" i="3"/>
  <c r="K195" i="3"/>
  <c r="M195" i="3"/>
  <c r="N195" i="3"/>
  <c r="O195" i="3"/>
  <c r="P195" i="3"/>
  <c r="Q195" i="3"/>
  <c r="R195" i="3"/>
  <c r="S195" i="3"/>
  <c r="J196" i="3"/>
  <c r="K196" i="3"/>
  <c r="M196" i="3"/>
  <c r="N196" i="3"/>
  <c r="O196" i="3"/>
  <c r="P196" i="3"/>
  <c r="Q196" i="3"/>
  <c r="R196" i="3"/>
  <c r="S196" i="3"/>
  <c r="J197" i="3"/>
  <c r="K197" i="3"/>
  <c r="M197" i="3"/>
  <c r="N197" i="3"/>
  <c r="O197" i="3"/>
  <c r="P197" i="3"/>
  <c r="Q197" i="3"/>
  <c r="R197" i="3"/>
  <c r="S197" i="3"/>
  <c r="J198" i="3"/>
  <c r="K198" i="3"/>
  <c r="M198" i="3"/>
  <c r="N198" i="3"/>
  <c r="O198" i="3"/>
  <c r="P198" i="3"/>
  <c r="Q198" i="3"/>
  <c r="R198" i="3"/>
  <c r="S198" i="3"/>
  <c r="J199" i="3"/>
  <c r="K199" i="3"/>
  <c r="M199" i="3"/>
  <c r="N199" i="3"/>
  <c r="O199" i="3"/>
  <c r="P199" i="3"/>
  <c r="Q199" i="3"/>
  <c r="R199" i="3"/>
  <c r="S199" i="3"/>
  <c r="J200" i="3"/>
  <c r="K200" i="3"/>
  <c r="M200" i="3"/>
  <c r="N200" i="3"/>
  <c r="O200" i="3"/>
  <c r="P200" i="3"/>
  <c r="Q200" i="3"/>
  <c r="R200" i="3"/>
  <c r="S200" i="3"/>
  <c r="J201" i="3"/>
  <c r="K201" i="3"/>
  <c r="M201" i="3"/>
  <c r="N201" i="3"/>
  <c r="O201" i="3"/>
  <c r="P201" i="3"/>
  <c r="Q201" i="3"/>
  <c r="R201" i="3"/>
  <c r="S201" i="3"/>
  <c r="J202" i="3"/>
  <c r="K202" i="3"/>
  <c r="M202" i="3"/>
  <c r="N202" i="3"/>
  <c r="O202" i="3"/>
  <c r="P202" i="3"/>
  <c r="Q202" i="3"/>
  <c r="R202" i="3"/>
  <c r="S202" i="3"/>
  <c r="J203" i="3"/>
  <c r="K203" i="3"/>
  <c r="M203" i="3"/>
  <c r="N203" i="3"/>
  <c r="O203" i="3"/>
  <c r="P203" i="3"/>
  <c r="Q203" i="3"/>
  <c r="R203" i="3"/>
  <c r="S203" i="3"/>
  <c r="J204" i="3"/>
  <c r="K204" i="3"/>
  <c r="M204" i="3"/>
  <c r="N204" i="3"/>
  <c r="O204" i="3"/>
  <c r="P204" i="3"/>
  <c r="Q204" i="3"/>
  <c r="R204" i="3"/>
  <c r="S204" i="3"/>
  <c r="J205" i="3"/>
  <c r="K205" i="3"/>
  <c r="M205" i="3"/>
  <c r="N205" i="3"/>
  <c r="O205" i="3"/>
  <c r="P205" i="3"/>
  <c r="Q205" i="3"/>
  <c r="R205" i="3"/>
  <c r="S205" i="3"/>
  <c r="J206" i="3"/>
  <c r="K206" i="3"/>
  <c r="M206" i="3"/>
  <c r="N206" i="3"/>
  <c r="O206" i="3"/>
  <c r="P206" i="3"/>
  <c r="Q206" i="3"/>
  <c r="R206" i="3"/>
  <c r="S206" i="3"/>
  <c r="J207" i="3"/>
  <c r="K207" i="3"/>
  <c r="M207" i="3"/>
  <c r="N207" i="3"/>
  <c r="O207" i="3"/>
  <c r="P207" i="3"/>
  <c r="Q207" i="3"/>
  <c r="R207" i="3"/>
  <c r="S207" i="3"/>
  <c r="J208" i="3"/>
  <c r="K208" i="3"/>
  <c r="M208" i="3"/>
  <c r="N208" i="3"/>
  <c r="O208" i="3"/>
  <c r="P208" i="3"/>
  <c r="Q208" i="3"/>
  <c r="R208" i="3"/>
  <c r="S208" i="3"/>
  <c r="J209" i="3"/>
  <c r="K209" i="3"/>
  <c r="M209" i="3"/>
  <c r="N209" i="3"/>
  <c r="O209" i="3"/>
  <c r="P209" i="3"/>
  <c r="Q209" i="3"/>
  <c r="R209" i="3"/>
  <c r="S209" i="3"/>
  <c r="J210" i="3"/>
  <c r="K210" i="3"/>
  <c r="M210" i="3"/>
  <c r="N210" i="3"/>
  <c r="O210" i="3"/>
  <c r="P210" i="3"/>
  <c r="Q210" i="3"/>
  <c r="R210" i="3"/>
  <c r="S210" i="3"/>
  <c r="J211" i="3"/>
  <c r="K211" i="3"/>
  <c r="M211" i="3"/>
  <c r="N211" i="3"/>
  <c r="O211" i="3"/>
  <c r="P211" i="3"/>
  <c r="Q211" i="3"/>
  <c r="R211" i="3"/>
  <c r="S211" i="3"/>
  <c r="J212" i="3"/>
  <c r="K212" i="3"/>
  <c r="M212" i="3"/>
  <c r="N212" i="3"/>
  <c r="O212" i="3"/>
  <c r="P212" i="3"/>
  <c r="Q212" i="3"/>
  <c r="R212" i="3"/>
  <c r="S212" i="3"/>
  <c r="J213" i="3"/>
  <c r="K213" i="3"/>
  <c r="M213" i="3"/>
  <c r="N213" i="3"/>
  <c r="O213" i="3"/>
  <c r="P213" i="3"/>
  <c r="Q213" i="3"/>
  <c r="R213" i="3"/>
  <c r="S213" i="3"/>
  <c r="J214" i="3"/>
  <c r="K214" i="3"/>
  <c r="M214" i="3"/>
  <c r="N214" i="3"/>
  <c r="O214" i="3"/>
  <c r="P214" i="3"/>
  <c r="Q214" i="3"/>
  <c r="R214" i="3"/>
  <c r="S214" i="3"/>
  <c r="J215" i="3"/>
  <c r="K215" i="3"/>
  <c r="M215" i="3"/>
  <c r="N215" i="3"/>
  <c r="O215" i="3"/>
  <c r="P215" i="3"/>
  <c r="Q215" i="3"/>
  <c r="R215" i="3"/>
  <c r="S215" i="3"/>
  <c r="J216" i="3"/>
  <c r="K216" i="3"/>
  <c r="M216" i="3"/>
  <c r="N216" i="3"/>
  <c r="O216" i="3"/>
  <c r="P216" i="3"/>
  <c r="Q216" i="3"/>
  <c r="R216" i="3"/>
  <c r="S216" i="3"/>
  <c r="J217" i="3"/>
  <c r="K217" i="3"/>
  <c r="M217" i="3"/>
  <c r="N217" i="3"/>
  <c r="O217" i="3"/>
  <c r="P217" i="3"/>
  <c r="Q217" i="3"/>
  <c r="R217" i="3"/>
  <c r="S217" i="3"/>
  <c r="J218" i="3"/>
  <c r="K218" i="3"/>
  <c r="M218" i="3"/>
  <c r="N218" i="3"/>
  <c r="O218" i="3"/>
  <c r="P218" i="3"/>
  <c r="Q218" i="3"/>
  <c r="R218" i="3"/>
  <c r="S218" i="3"/>
  <c r="J219" i="3"/>
  <c r="K219" i="3"/>
  <c r="M219" i="3"/>
  <c r="N219" i="3"/>
  <c r="O219" i="3"/>
  <c r="P219" i="3"/>
  <c r="Q219" i="3"/>
  <c r="R219" i="3"/>
  <c r="S219" i="3"/>
  <c r="J220" i="3"/>
  <c r="K220" i="3"/>
  <c r="M220" i="3"/>
  <c r="N220" i="3"/>
  <c r="O220" i="3"/>
  <c r="P220" i="3"/>
  <c r="Q220" i="3"/>
  <c r="R220" i="3"/>
  <c r="S220" i="3"/>
  <c r="J221" i="3"/>
  <c r="K221" i="3"/>
  <c r="M221" i="3"/>
  <c r="N221" i="3"/>
  <c r="O221" i="3"/>
  <c r="P221" i="3"/>
  <c r="Q221" i="3"/>
  <c r="R221" i="3"/>
  <c r="S221" i="3"/>
  <c r="J222" i="3"/>
  <c r="K222" i="3"/>
  <c r="M222" i="3"/>
  <c r="N222" i="3"/>
  <c r="O222" i="3"/>
  <c r="P222" i="3"/>
  <c r="Q222" i="3"/>
  <c r="R222" i="3"/>
  <c r="S222" i="3"/>
  <c r="J223" i="3"/>
  <c r="K223" i="3"/>
  <c r="M223" i="3"/>
  <c r="N223" i="3"/>
  <c r="O223" i="3"/>
  <c r="P223" i="3"/>
  <c r="Q223" i="3"/>
  <c r="R223" i="3"/>
  <c r="S223" i="3"/>
  <c r="J224" i="3"/>
  <c r="K224" i="3"/>
  <c r="M224" i="3"/>
  <c r="N224" i="3"/>
  <c r="O224" i="3"/>
  <c r="P224" i="3"/>
  <c r="Q224" i="3"/>
  <c r="R224" i="3"/>
  <c r="S224" i="3"/>
  <c r="J225" i="3"/>
  <c r="K225" i="3"/>
  <c r="M225" i="3"/>
  <c r="N225" i="3"/>
  <c r="O225" i="3"/>
  <c r="P225" i="3"/>
  <c r="Q225" i="3"/>
  <c r="R225" i="3"/>
  <c r="S225" i="3"/>
  <c r="J226" i="3"/>
  <c r="K226" i="3"/>
  <c r="M226" i="3"/>
  <c r="N226" i="3"/>
  <c r="O226" i="3"/>
  <c r="P226" i="3"/>
  <c r="Q226" i="3"/>
  <c r="R226" i="3"/>
  <c r="S226" i="3"/>
  <c r="J227" i="3"/>
  <c r="K227" i="3"/>
  <c r="M227" i="3"/>
  <c r="N227" i="3"/>
  <c r="O227" i="3"/>
  <c r="P227" i="3"/>
  <c r="Q227" i="3"/>
  <c r="R227" i="3"/>
  <c r="S227" i="3"/>
  <c r="J228" i="3"/>
  <c r="K228" i="3"/>
  <c r="M228" i="3"/>
  <c r="N228" i="3"/>
  <c r="O228" i="3"/>
  <c r="P228" i="3"/>
  <c r="Q228" i="3"/>
  <c r="R228" i="3"/>
  <c r="S228" i="3"/>
  <c r="J229" i="3"/>
  <c r="K229" i="3"/>
  <c r="M229" i="3"/>
  <c r="N229" i="3"/>
  <c r="O229" i="3"/>
  <c r="P229" i="3"/>
  <c r="Q229" i="3"/>
  <c r="R229" i="3"/>
  <c r="S229" i="3"/>
  <c r="J230" i="3"/>
  <c r="K230" i="3"/>
  <c r="M230" i="3"/>
  <c r="N230" i="3"/>
  <c r="O230" i="3"/>
  <c r="P230" i="3"/>
  <c r="Q230" i="3"/>
  <c r="R230" i="3"/>
  <c r="S230" i="3"/>
  <c r="J231" i="3"/>
  <c r="K231" i="3"/>
  <c r="M231" i="3"/>
  <c r="N231" i="3"/>
  <c r="O231" i="3"/>
  <c r="P231" i="3"/>
  <c r="Q231" i="3"/>
  <c r="R231" i="3"/>
  <c r="S231" i="3"/>
  <c r="J232" i="3"/>
  <c r="K232" i="3"/>
  <c r="M232" i="3"/>
  <c r="N232" i="3"/>
  <c r="O232" i="3"/>
  <c r="P232" i="3"/>
  <c r="Q232" i="3"/>
  <c r="R232" i="3"/>
  <c r="S232" i="3"/>
  <c r="J233" i="3"/>
  <c r="K233" i="3"/>
  <c r="M233" i="3"/>
  <c r="N233" i="3"/>
  <c r="O233" i="3"/>
  <c r="P233" i="3"/>
  <c r="Q233" i="3"/>
  <c r="R233" i="3"/>
  <c r="S233" i="3"/>
  <c r="J234" i="3"/>
  <c r="K234" i="3"/>
  <c r="M234" i="3"/>
  <c r="N234" i="3"/>
  <c r="O234" i="3"/>
  <c r="P234" i="3"/>
  <c r="Q234" i="3"/>
  <c r="R234" i="3"/>
  <c r="S234" i="3"/>
  <c r="J235" i="3"/>
  <c r="K235" i="3"/>
  <c r="M235" i="3"/>
  <c r="N235" i="3"/>
  <c r="O235" i="3"/>
  <c r="P235" i="3"/>
  <c r="Q235" i="3"/>
  <c r="R235" i="3"/>
  <c r="S235" i="3"/>
  <c r="J236" i="3"/>
  <c r="K236" i="3"/>
  <c r="M236" i="3"/>
  <c r="N236" i="3"/>
  <c r="O236" i="3"/>
  <c r="P236" i="3"/>
  <c r="Q236" i="3"/>
  <c r="R236" i="3"/>
  <c r="S236" i="3"/>
  <c r="J237" i="3"/>
  <c r="K237" i="3"/>
  <c r="M237" i="3"/>
  <c r="N237" i="3"/>
  <c r="O237" i="3"/>
  <c r="P237" i="3"/>
  <c r="Q237" i="3"/>
  <c r="R237" i="3"/>
  <c r="S237" i="3"/>
  <c r="J238" i="3"/>
  <c r="K238" i="3"/>
  <c r="M238" i="3"/>
  <c r="N238" i="3"/>
  <c r="O238" i="3"/>
  <c r="P238" i="3"/>
  <c r="Q238" i="3"/>
  <c r="R238" i="3"/>
  <c r="S238" i="3"/>
  <c r="J239" i="3"/>
  <c r="K239" i="3"/>
  <c r="M239" i="3"/>
  <c r="N239" i="3"/>
  <c r="O239" i="3"/>
  <c r="P239" i="3"/>
  <c r="Q239" i="3"/>
  <c r="R239" i="3"/>
  <c r="S239" i="3"/>
  <c r="J240" i="3"/>
  <c r="K240" i="3"/>
  <c r="M240" i="3"/>
  <c r="N240" i="3"/>
  <c r="O240" i="3"/>
  <c r="P240" i="3"/>
  <c r="Q240" i="3"/>
  <c r="R240" i="3"/>
  <c r="S240" i="3"/>
  <c r="J241" i="3"/>
  <c r="K241" i="3"/>
  <c r="M241" i="3"/>
  <c r="N241" i="3"/>
  <c r="O241" i="3"/>
  <c r="P241" i="3"/>
  <c r="Q241" i="3"/>
  <c r="R241" i="3"/>
  <c r="S241" i="3"/>
  <c r="J242" i="3"/>
  <c r="K242" i="3"/>
  <c r="M242" i="3"/>
  <c r="N242" i="3"/>
  <c r="O242" i="3"/>
  <c r="P242" i="3"/>
  <c r="Q242" i="3"/>
  <c r="R242" i="3"/>
  <c r="S242" i="3"/>
  <c r="J243" i="3"/>
  <c r="K243" i="3"/>
  <c r="M243" i="3"/>
  <c r="N243" i="3"/>
  <c r="O243" i="3"/>
  <c r="P243" i="3"/>
  <c r="Q243" i="3"/>
  <c r="R243" i="3"/>
  <c r="S243" i="3"/>
  <c r="J244" i="3"/>
  <c r="K244" i="3"/>
  <c r="M244" i="3"/>
  <c r="N244" i="3"/>
  <c r="O244" i="3"/>
  <c r="P244" i="3"/>
  <c r="Q244" i="3"/>
  <c r="R244" i="3"/>
  <c r="S244" i="3"/>
  <c r="J245" i="3"/>
  <c r="K245" i="3"/>
  <c r="M245" i="3"/>
  <c r="N245" i="3"/>
  <c r="O245" i="3"/>
  <c r="P245" i="3"/>
  <c r="Q245" i="3"/>
  <c r="R245" i="3"/>
  <c r="S245" i="3"/>
  <c r="J246" i="3"/>
  <c r="K246" i="3"/>
  <c r="M246" i="3"/>
  <c r="N246" i="3"/>
  <c r="O246" i="3"/>
  <c r="P246" i="3"/>
  <c r="Q246" i="3"/>
  <c r="R246" i="3"/>
  <c r="S246" i="3"/>
  <c r="J247" i="3"/>
  <c r="K247" i="3"/>
  <c r="M247" i="3"/>
  <c r="N247" i="3"/>
  <c r="O247" i="3"/>
  <c r="P247" i="3"/>
  <c r="Q247" i="3"/>
  <c r="R247" i="3"/>
  <c r="S247" i="3"/>
  <c r="J248" i="3"/>
  <c r="K248" i="3"/>
  <c r="M248" i="3"/>
  <c r="N248" i="3"/>
  <c r="O248" i="3"/>
  <c r="P248" i="3"/>
  <c r="Q248" i="3"/>
  <c r="R248" i="3"/>
  <c r="S248" i="3"/>
  <c r="J249" i="3"/>
  <c r="K249" i="3"/>
  <c r="M249" i="3"/>
  <c r="N249" i="3"/>
  <c r="O249" i="3"/>
  <c r="P249" i="3"/>
  <c r="Q249" i="3"/>
  <c r="R249" i="3"/>
  <c r="S249" i="3"/>
  <c r="J250" i="3"/>
  <c r="K250" i="3"/>
  <c r="M250" i="3"/>
  <c r="N250" i="3"/>
  <c r="O250" i="3"/>
  <c r="P250" i="3"/>
  <c r="Q250" i="3"/>
  <c r="R250" i="3"/>
  <c r="S250" i="3"/>
  <c r="J251" i="3"/>
  <c r="K251" i="3"/>
  <c r="M251" i="3"/>
  <c r="N251" i="3"/>
  <c r="O251" i="3"/>
  <c r="P251" i="3"/>
  <c r="Q251" i="3"/>
  <c r="R251" i="3"/>
  <c r="S251" i="3"/>
  <c r="J252" i="3"/>
  <c r="K252" i="3"/>
  <c r="M252" i="3"/>
  <c r="N252" i="3"/>
  <c r="O252" i="3"/>
  <c r="P252" i="3"/>
  <c r="Q252" i="3"/>
  <c r="R252" i="3"/>
  <c r="S252" i="3"/>
  <c r="J253" i="3"/>
  <c r="K253" i="3"/>
  <c r="M253" i="3"/>
  <c r="N253" i="3"/>
  <c r="O253" i="3"/>
  <c r="P253" i="3"/>
  <c r="Q253" i="3"/>
  <c r="R253" i="3"/>
  <c r="S253" i="3"/>
  <c r="J254" i="3"/>
  <c r="K254" i="3"/>
  <c r="M254" i="3"/>
  <c r="N254" i="3"/>
  <c r="O254" i="3"/>
  <c r="P254" i="3"/>
  <c r="Q254" i="3"/>
  <c r="R254" i="3"/>
  <c r="S254" i="3"/>
  <c r="J255" i="3"/>
  <c r="K255" i="3"/>
  <c r="M255" i="3"/>
  <c r="N255" i="3"/>
  <c r="O255" i="3"/>
  <c r="P255" i="3"/>
  <c r="Q255" i="3"/>
  <c r="R255" i="3"/>
  <c r="S255" i="3"/>
  <c r="J256" i="3"/>
  <c r="K256" i="3"/>
  <c r="M256" i="3"/>
  <c r="N256" i="3"/>
  <c r="O256" i="3"/>
  <c r="P256" i="3"/>
  <c r="Q256" i="3"/>
  <c r="R256" i="3"/>
  <c r="S256" i="3"/>
  <c r="J257" i="3"/>
  <c r="K257" i="3"/>
  <c r="M257" i="3"/>
  <c r="N257" i="3"/>
  <c r="O257" i="3"/>
  <c r="P257" i="3"/>
  <c r="Q257" i="3"/>
  <c r="R257" i="3"/>
  <c r="S257" i="3"/>
  <c r="J258" i="3"/>
  <c r="K258" i="3"/>
  <c r="M258" i="3"/>
  <c r="N258" i="3"/>
  <c r="O258" i="3"/>
  <c r="P258" i="3"/>
  <c r="Q258" i="3"/>
  <c r="R258" i="3"/>
  <c r="S258" i="3"/>
  <c r="J259" i="3"/>
  <c r="K259" i="3"/>
  <c r="M259" i="3"/>
  <c r="N259" i="3"/>
  <c r="O259" i="3"/>
  <c r="P259" i="3"/>
  <c r="Q259" i="3"/>
  <c r="R259" i="3"/>
  <c r="S259" i="3"/>
  <c r="J260" i="3"/>
  <c r="K260" i="3"/>
  <c r="M260" i="3"/>
  <c r="N260" i="3"/>
  <c r="O260" i="3"/>
  <c r="P260" i="3"/>
  <c r="Q260" i="3"/>
  <c r="R260" i="3"/>
  <c r="S260" i="3"/>
  <c r="J261" i="3"/>
  <c r="K261" i="3"/>
  <c r="M261" i="3"/>
  <c r="N261" i="3"/>
  <c r="O261" i="3"/>
  <c r="P261" i="3"/>
  <c r="Q261" i="3"/>
  <c r="R261" i="3"/>
  <c r="S261" i="3"/>
  <c r="J262" i="3"/>
  <c r="K262" i="3"/>
  <c r="M262" i="3"/>
  <c r="N262" i="3"/>
  <c r="O262" i="3"/>
  <c r="P262" i="3"/>
  <c r="Q262" i="3"/>
  <c r="R262" i="3"/>
  <c r="S262" i="3"/>
  <c r="J263" i="3"/>
  <c r="K263" i="3"/>
  <c r="M263" i="3"/>
  <c r="N263" i="3"/>
  <c r="O263" i="3"/>
  <c r="P263" i="3"/>
  <c r="Q263" i="3"/>
  <c r="R263" i="3"/>
  <c r="S263" i="3"/>
  <c r="J264" i="3"/>
  <c r="K264" i="3"/>
  <c r="M264" i="3"/>
  <c r="N264" i="3"/>
  <c r="O264" i="3"/>
  <c r="P264" i="3"/>
  <c r="Q264" i="3"/>
  <c r="R264" i="3"/>
  <c r="S264" i="3"/>
  <c r="J265" i="3"/>
  <c r="K265" i="3"/>
  <c r="M265" i="3"/>
  <c r="N265" i="3"/>
  <c r="O265" i="3"/>
  <c r="P265" i="3"/>
  <c r="Q265" i="3"/>
  <c r="R265" i="3"/>
  <c r="S265" i="3"/>
  <c r="J266" i="3"/>
  <c r="K266" i="3"/>
  <c r="M266" i="3"/>
  <c r="N266" i="3"/>
  <c r="O266" i="3"/>
  <c r="P266" i="3"/>
  <c r="Q266" i="3"/>
  <c r="R266" i="3"/>
  <c r="S266" i="3"/>
  <c r="J267" i="3"/>
  <c r="K267" i="3"/>
  <c r="M267" i="3"/>
  <c r="N267" i="3"/>
  <c r="O267" i="3"/>
  <c r="P267" i="3"/>
  <c r="Q267" i="3"/>
  <c r="R267" i="3"/>
  <c r="S267" i="3"/>
  <c r="J268" i="3"/>
  <c r="K268" i="3"/>
  <c r="M268" i="3"/>
  <c r="N268" i="3"/>
  <c r="O268" i="3"/>
  <c r="P268" i="3"/>
  <c r="Q268" i="3"/>
  <c r="R268" i="3"/>
  <c r="S268" i="3"/>
  <c r="J269" i="3"/>
  <c r="K269" i="3"/>
  <c r="M269" i="3"/>
  <c r="N269" i="3"/>
  <c r="O269" i="3"/>
  <c r="P269" i="3"/>
  <c r="Q269" i="3"/>
  <c r="R269" i="3"/>
  <c r="S269" i="3"/>
  <c r="J270" i="3"/>
  <c r="K270" i="3"/>
  <c r="M270" i="3"/>
  <c r="N270" i="3"/>
  <c r="O270" i="3"/>
  <c r="P270" i="3"/>
  <c r="Q270" i="3"/>
  <c r="R270" i="3"/>
  <c r="S270" i="3"/>
  <c r="J271" i="3"/>
  <c r="K271" i="3"/>
  <c r="M271" i="3"/>
  <c r="N271" i="3"/>
  <c r="O271" i="3"/>
  <c r="P271" i="3"/>
  <c r="Q271" i="3"/>
  <c r="R271" i="3"/>
  <c r="S271" i="3"/>
  <c r="J272" i="3"/>
  <c r="K272" i="3"/>
  <c r="M272" i="3"/>
  <c r="N272" i="3"/>
  <c r="O272" i="3"/>
  <c r="P272" i="3"/>
  <c r="Q272" i="3"/>
  <c r="R272" i="3"/>
  <c r="S272" i="3"/>
  <c r="J273" i="3"/>
  <c r="K273" i="3"/>
  <c r="M273" i="3"/>
  <c r="N273" i="3"/>
  <c r="O273" i="3"/>
  <c r="P273" i="3"/>
  <c r="Q273" i="3"/>
  <c r="R273" i="3"/>
  <c r="S273" i="3"/>
  <c r="J274" i="3"/>
  <c r="K274" i="3"/>
  <c r="M274" i="3"/>
  <c r="N274" i="3"/>
  <c r="O274" i="3"/>
  <c r="P274" i="3"/>
  <c r="Q274" i="3"/>
  <c r="R274" i="3"/>
  <c r="S274" i="3"/>
  <c r="J275" i="3"/>
  <c r="K275" i="3"/>
  <c r="M275" i="3"/>
  <c r="N275" i="3"/>
  <c r="O275" i="3"/>
  <c r="P275" i="3"/>
  <c r="Q275" i="3"/>
  <c r="R275" i="3"/>
  <c r="S275" i="3"/>
  <c r="J276" i="3"/>
  <c r="K276" i="3"/>
  <c r="M276" i="3"/>
  <c r="N276" i="3"/>
  <c r="O276" i="3"/>
  <c r="P276" i="3"/>
  <c r="Q276" i="3"/>
  <c r="R276" i="3"/>
  <c r="S276" i="3"/>
  <c r="J277" i="3"/>
  <c r="K277" i="3"/>
  <c r="M277" i="3"/>
  <c r="N277" i="3"/>
  <c r="O277" i="3"/>
  <c r="P277" i="3"/>
  <c r="Q277" i="3"/>
  <c r="R277" i="3"/>
  <c r="S277" i="3"/>
  <c r="J278" i="3"/>
  <c r="K278" i="3"/>
  <c r="M278" i="3"/>
  <c r="N278" i="3"/>
  <c r="O278" i="3"/>
  <c r="P278" i="3"/>
  <c r="Q278" i="3"/>
  <c r="R278" i="3"/>
  <c r="S278" i="3"/>
  <c r="J279" i="3"/>
  <c r="K279" i="3"/>
  <c r="M279" i="3"/>
  <c r="N279" i="3"/>
  <c r="O279" i="3"/>
  <c r="P279" i="3"/>
  <c r="Q279" i="3"/>
  <c r="R279" i="3"/>
  <c r="S279" i="3"/>
  <c r="J280" i="3"/>
  <c r="K280" i="3"/>
  <c r="M280" i="3"/>
  <c r="N280" i="3"/>
  <c r="O280" i="3"/>
  <c r="P280" i="3"/>
  <c r="Q280" i="3"/>
  <c r="R280" i="3"/>
  <c r="S280" i="3"/>
  <c r="J281" i="3"/>
  <c r="K281" i="3"/>
  <c r="M281" i="3"/>
  <c r="N281" i="3"/>
  <c r="O281" i="3"/>
  <c r="P281" i="3"/>
  <c r="Q281" i="3"/>
  <c r="R281" i="3"/>
  <c r="S281" i="3"/>
  <c r="J282" i="3"/>
  <c r="K282" i="3"/>
  <c r="M282" i="3"/>
  <c r="N282" i="3"/>
  <c r="O282" i="3"/>
  <c r="P282" i="3"/>
  <c r="Q282" i="3"/>
  <c r="R282" i="3"/>
  <c r="S282" i="3"/>
  <c r="J283" i="3"/>
  <c r="K283" i="3"/>
  <c r="M283" i="3"/>
  <c r="N283" i="3"/>
  <c r="O283" i="3"/>
  <c r="P283" i="3"/>
  <c r="Q283" i="3"/>
  <c r="R283" i="3"/>
  <c r="S283" i="3"/>
  <c r="J284" i="3"/>
  <c r="K284" i="3"/>
  <c r="M284" i="3"/>
  <c r="N284" i="3"/>
  <c r="O284" i="3"/>
  <c r="P284" i="3"/>
  <c r="Q284" i="3"/>
  <c r="R284" i="3"/>
  <c r="S284" i="3"/>
  <c r="J285" i="3"/>
  <c r="K285" i="3"/>
  <c r="M285" i="3"/>
  <c r="N285" i="3"/>
  <c r="O285" i="3"/>
  <c r="P285" i="3"/>
  <c r="Q285" i="3"/>
  <c r="R285" i="3"/>
  <c r="S285" i="3"/>
  <c r="J286" i="3"/>
  <c r="K286" i="3"/>
  <c r="M286" i="3"/>
  <c r="N286" i="3"/>
  <c r="O286" i="3"/>
  <c r="P286" i="3"/>
  <c r="Q286" i="3"/>
  <c r="R286" i="3"/>
  <c r="S286" i="3"/>
  <c r="J287" i="3"/>
  <c r="K287" i="3"/>
  <c r="M287" i="3"/>
  <c r="N287" i="3"/>
  <c r="O287" i="3"/>
  <c r="P287" i="3"/>
  <c r="Q287" i="3"/>
  <c r="R287" i="3"/>
  <c r="S287" i="3"/>
  <c r="J288" i="3"/>
  <c r="K288" i="3"/>
  <c r="M288" i="3"/>
  <c r="N288" i="3"/>
  <c r="O288" i="3"/>
  <c r="P288" i="3"/>
  <c r="Q288" i="3"/>
  <c r="R288" i="3"/>
  <c r="S288" i="3"/>
  <c r="J289" i="3"/>
  <c r="K289" i="3"/>
  <c r="M289" i="3"/>
  <c r="N289" i="3"/>
  <c r="O289" i="3"/>
  <c r="P289" i="3"/>
  <c r="Q289" i="3"/>
  <c r="R289" i="3"/>
  <c r="S289" i="3"/>
  <c r="J290" i="3"/>
  <c r="K290" i="3"/>
  <c r="M290" i="3"/>
  <c r="N290" i="3"/>
  <c r="O290" i="3"/>
  <c r="P290" i="3"/>
  <c r="Q290" i="3"/>
  <c r="R290" i="3"/>
  <c r="S290" i="3"/>
  <c r="J291" i="3"/>
  <c r="K291" i="3"/>
  <c r="M291" i="3"/>
  <c r="N291" i="3"/>
  <c r="O291" i="3"/>
  <c r="P291" i="3"/>
  <c r="Q291" i="3"/>
  <c r="R291" i="3"/>
  <c r="S291" i="3"/>
  <c r="J292" i="3"/>
  <c r="K292" i="3"/>
  <c r="M292" i="3"/>
  <c r="N292" i="3"/>
  <c r="O292" i="3"/>
  <c r="P292" i="3"/>
  <c r="Q292" i="3"/>
  <c r="R292" i="3"/>
  <c r="S292" i="3"/>
  <c r="J293" i="3"/>
  <c r="K293" i="3"/>
  <c r="M293" i="3"/>
  <c r="N293" i="3"/>
  <c r="O293" i="3"/>
  <c r="P293" i="3"/>
  <c r="Q293" i="3"/>
  <c r="R293" i="3"/>
  <c r="S293" i="3"/>
  <c r="J294" i="3"/>
  <c r="K294" i="3"/>
  <c r="M294" i="3"/>
  <c r="N294" i="3"/>
  <c r="O294" i="3"/>
  <c r="P294" i="3"/>
  <c r="Q294" i="3"/>
  <c r="R294" i="3"/>
  <c r="S294" i="3"/>
  <c r="J295" i="3"/>
  <c r="K295" i="3"/>
  <c r="M295" i="3"/>
  <c r="N295" i="3"/>
  <c r="O295" i="3"/>
  <c r="P295" i="3"/>
  <c r="Q295" i="3"/>
  <c r="R295" i="3"/>
  <c r="S295" i="3"/>
  <c r="J296" i="3"/>
  <c r="K296" i="3"/>
  <c r="M296" i="3"/>
  <c r="N296" i="3"/>
  <c r="O296" i="3"/>
  <c r="P296" i="3"/>
  <c r="Q296" i="3"/>
  <c r="R296" i="3"/>
  <c r="S296" i="3"/>
  <c r="J297" i="3"/>
  <c r="K297" i="3"/>
  <c r="M297" i="3"/>
  <c r="N297" i="3"/>
  <c r="O297" i="3"/>
  <c r="P297" i="3"/>
  <c r="Q297" i="3"/>
  <c r="R297" i="3"/>
  <c r="S297" i="3"/>
  <c r="J298" i="3"/>
  <c r="K298" i="3"/>
  <c r="M298" i="3"/>
  <c r="N298" i="3"/>
  <c r="O298" i="3"/>
  <c r="P298" i="3"/>
  <c r="Q298" i="3"/>
  <c r="R298" i="3"/>
  <c r="S298" i="3"/>
  <c r="J299" i="3"/>
  <c r="K299" i="3"/>
  <c r="M299" i="3"/>
  <c r="N299" i="3"/>
  <c r="O299" i="3"/>
  <c r="P299" i="3"/>
  <c r="Q299" i="3"/>
  <c r="R299" i="3"/>
  <c r="S299" i="3"/>
  <c r="J300" i="3"/>
  <c r="K300" i="3"/>
  <c r="M300" i="3"/>
  <c r="N300" i="3"/>
  <c r="O300" i="3"/>
  <c r="P300" i="3"/>
  <c r="Q300" i="3"/>
  <c r="R300" i="3"/>
  <c r="S300" i="3"/>
  <c r="J301" i="3"/>
  <c r="K301" i="3"/>
  <c r="M301" i="3"/>
  <c r="N301" i="3"/>
  <c r="O301" i="3"/>
  <c r="P301" i="3"/>
  <c r="Q301" i="3"/>
  <c r="R301" i="3"/>
  <c r="S301" i="3"/>
  <c r="J69" i="3"/>
  <c r="K69" i="3"/>
  <c r="M69" i="3"/>
  <c r="N69" i="3"/>
  <c r="O69" i="3"/>
  <c r="P69" i="3"/>
  <c r="Q69" i="3"/>
  <c r="R69" i="3"/>
  <c r="S69" i="3"/>
  <c r="J70" i="3"/>
  <c r="K70" i="3"/>
  <c r="M70" i="3"/>
  <c r="N70" i="3"/>
  <c r="O70" i="3"/>
  <c r="P70" i="3"/>
  <c r="Q70" i="3"/>
  <c r="R70" i="3"/>
  <c r="S70" i="3"/>
  <c r="J71" i="3"/>
  <c r="K71" i="3"/>
  <c r="M71" i="3"/>
  <c r="N71" i="3"/>
  <c r="O71" i="3"/>
  <c r="P71" i="3"/>
  <c r="Q71" i="3"/>
  <c r="R71" i="3"/>
  <c r="S71" i="3"/>
  <c r="J72" i="3"/>
  <c r="K72" i="3"/>
  <c r="M72" i="3"/>
  <c r="N72" i="3"/>
  <c r="O72" i="3"/>
  <c r="P72" i="3"/>
  <c r="Q72" i="3"/>
  <c r="R72" i="3"/>
  <c r="S72" i="3"/>
  <c r="J73" i="3"/>
  <c r="K73" i="3"/>
  <c r="M73" i="3"/>
  <c r="N73" i="3"/>
  <c r="O73" i="3"/>
  <c r="P73" i="3"/>
  <c r="Q73" i="3"/>
  <c r="R73" i="3"/>
  <c r="S73" i="3"/>
  <c r="J74" i="3"/>
  <c r="K74" i="3"/>
  <c r="M74" i="3"/>
  <c r="N74" i="3"/>
  <c r="O74" i="3"/>
  <c r="P74" i="3"/>
  <c r="Q74" i="3"/>
  <c r="R74" i="3"/>
  <c r="S74" i="3"/>
  <c r="J75" i="3"/>
  <c r="K75" i="3"/>
  <c r="M75" i="3"/>
  <c r="N75" i="3"/>
  <c r="O75" i="3"/>
  <c r="P75" i="3"/>
  <c r="Q75" i="3"/>
  <c r="R75" i="3"/>
  <c r="S75" i="3"/>
  <c r="J76" i="3"/>
  <c r="K76" i="3"/>
  <c r="M76" i="3"/>
  <c r="N76" i="3"/>
  <c r="O76" i="3"/>
  <c r="P76" i="3"/>
  <c r="Q76" i="3"/>
  <c r="R76" i="3"/>
  <c r="S76" i="3"/>
  <c r="J77" i="3"/>
  <c r="K77" i="3"/>
  <c r="M77" i="3"/>
  <c r="N77" i="3"/>
  <c r="O77" i="3"/>
  <c r="P77" i="3"/>
  <c r="Q77" i="3"/>
  <c r="R77" i="3"/>
  <c r="S77" i="3"/>
  <c r="J78" i="3"/>
  <c r="K78" i="3"/>
  <c r="M78" i="3"/>
  <c r="N78" i="3"/>
  <c r="O78" i="3"/>
  <c r="P78" i="3"/>
  <c r="Q78" i="3"/>
  <c r="R78" i="3"/>
  <c r="S78" i="3"/>
  <c r="J79" i="3"/>
  <c r="K79" i="3"/>
  <c r="M79" i="3"/>
  <c r="N79" i="3"/>
  <c r="O79" i="3"/>
  <c r="P79" i="3"/>
  <c r="Q79" i="3"/>
  <c r="R79" i="3"/>
  <c r="S79" i="3"/>
  <c r="J80" i="3"/>
  <c r="K80" i="3"/>
  <c r="M80" i="3"/>
  <c r="N80" i="3"/>
  <c r="O80" i="3"/>
  <c r="P80" i="3"/>
  <c r="Q80" i="3"/>
  <c r="R80" i="3"/>
  <c r="S80" i="3"/>
  <c r="J81" i="3"/>
  <c r="K81" i="3"/>
  <c r="M81" i="3"/>
  <c r="N81" i="3"/>
  <c r="O81" i="3"/>
  <c r="P81" i="3"/>
  <c r="Q81" i="3"/>
  <c r="R81" i="3"/>
  <c r="S81" i="3"/>
  <c r="J82" i="3"/>
  <c r="K82" i="3"/>
  <c r="M82" i="3"/>
  <c r="N82" i="3"/>
  <c r="O82" i="3"/>
  <c r="P82" i="3"/>
  <c r="Q82" i="3"/>
  <c r="R82" i="3"/>
  <c r="S82" i="3"/>
  <c r="J83" i="3"/>
  <c r="K83" i="3"/>
  <c r="M83" i="3"/>
  <c r="N83" i="3"/>
  <c r="O83" i="3"/>
  <c r="P83" i="3"/>
  <c r="Q83" i="3"/>
  <c r="R83" i="3"/>
  <c r="S83" i="3"/>
  <c r="J84" i="3"/>
  <c r="K84" i="3"/>
  <c r="M84" i="3"/>
  <c r="N84" i="3"/>
  <c r="O84" i="3"/>
  <c r="P84" i="3"/>
  <c r="Q84" i="3"/>
  <c r="R84" i="3"/>
  <c r="S84" i="3"/>
  <c r="J85" i="3"/>
  <c r="K85" i="3"/>
  <c r="M85" i="3"/>
  <c r="N85" i="3"/>
  <c r="O85" i="3"/>
  <c r="P85" i="3"/>
  <c r="Q85" i="3"/>
  <c r="R85" i="3"/>
  <c r="S85" i="3"/>
  <c r="J86" i="3"/>
  <c r="K86" i="3"/>
  <c r="M86" i="3"/>
  <c r="N86" i="3"/>
  <c r="O86" i="3"/>
  <c r="P86" i="3"/>
  <c r="Q86" i="3"/>
  <c r="R86" i="3"/>
  <c r="S86" i="3"/>
  <c r="J87" i="3"/>
  <c r="K87" i="3"/>
  <c r="M87" i="3"/>
  <c r="N87" i="3"/>
  <c r="O87" i="3"/>
  <c r="P87" i="3"/>
  <c r="Q87" i="3"/>
  <c r="R87" i="3"/>
  <c r="S87" i="3"/>
  <c r="J88" i="3"/>
  <c r="K88" i="3"/>
  <c r="M88" i="3"/>
  <c r="N88" i="3"/>
  <c r="O88" i="3"/>
  <c r="P88" i="3"/>
  <c r="Q88" i="3"/>
  <c r="R88" i="3"/>
  <c r="S88" i="3"/>
  <c r="J89" i="3"/>
  <c r="K89" i="3"/>
  <c r="M89" i="3"/>
  <c r="N89" i="3"/>
  <c r="O89" i="3"/>
  <c r="P89" i="3"/>
  <c r="Q89" i="3"/>
  <c r="R89" i="3"/>
  <c r="S89" i="3"/>
  <c r="J90" i="3"/>
  <c r="K90" i="3"/>
  <c r="M90" i="3"/>
  <c r="N90" i="3"/>
  <c r="O90" i="3"/>
  <c r="P90" i="3"/>
  <c r="Q90" i="3"/>
  <c r="R90" i="3"/>
  <c r="S90" i="3"/>
  <c r="J61" i="3"/>
  <c r="K61" i="3"/>
  <c r="M61" i="3"/>
  <c r="N61" i="3"/>
  <c r="O61" i="3"/>
  <c r="P61" i="3"/>
  <c r="Q61" i="3"/>
  <c r="R61" i="3"/>
  <c r="S61" i="3"/>
  <c r="J62" i="3"/>
  <c r="K62" i="3"/>
  <c r="M62" i="3"/>
  <c r="N62" i="3"/>
  <c r="O62" i="3"/>
  <c r="P62" i="3"/>
  <c r="Q62" i="3"/>
  <c r="R62" i="3"/>
  <c r="S62" i="3"/>
  <c r="J63" i="3"/>
  <c r="K63" i="3"/>
  <c r="M63" i="3"/>
  <c r="N63" i="3"/>
  <c r="O63" i="3"/>
  <c r="P63" i="3"/>
  <c r="Q63" i="3"/>
  <c r="R63" i="3"/>
  <c r="S63" i="3"/>
  <c r="J64" i="3"/>
  <c r="K64" i="3"/>
  <c r="M64" i="3"/>
  <c r="N64" i="3"/>
  <c r="O64" i="3"/>
  <c r="P64" i="3"/>
  <c r="Q64" i="3"/>
  <c r="R64" i="3"/>
  <c r="S64" i="3"/>
  <c r="J65" i="3"/>
  <c r="K65" i="3"/>
  <c r="M65" i="3"/>
  <c r="N65" i="3"/>
  <c r="O65" i="3"/>
  <c r="P65" i="3"/>
  <c r="Q65" i="3"/>
  <c r="R65" i="3"/>
  <c r="S65" i="3"/>
  <c r="J66" i="3"/>
  <c r="K66" i="3"/>
  <c r="M66" i="3"/>
  <c r="N66" i="3"/>
  <c r="O66" i="3"/>
  <c r="P66" i="3"/>
  <c r="Q66" i="3"/>
  <c r="R66" i="3"/>
  <c r="S66" i="3"/>
  <c r="J67" i="3"/>
  <c r="K67" i="3"/>
  <c r="M67" i="3"/>
  <c r="N67" i="3"/>
  <c r="O67" i="3"/>
  <c r="P67" i="3"/>
  <c r="Q67" i="3"/>
  <c r="R67" i="3"/>
  <c r="S67" i="3"/>
  <c r="J68" i="3"/>
  <c r="K68" i="3"/>
  <c r="M68" i="3"/>
  <c r="N68" i="3"/>
  <c r="O68" i="3"/>
  <c r="P68" i="3"/>
  <c r="Q68" i="3"/>
  <c r="R68" i="3"/>
  <c r="S68" i="3"/>
  <c r="K10" i="3"/>
  <c r="K3" i="3"/>
  <c r="J24" i="3"/>
  <c r="K24" i="3"/>
  <c r="M24" i="3"/>
  <c r="N24" i="3"/>
  <c r="O24" i="3"/>
  <c r="P24" i="3"/>
  <c r="Q24" i="3"/>
  <c r="R24" i="3"/>
  <c r="S24" i="3"/>
  <c r="J25" i="3"/>
  <c r="K25" i="3"/>
  <c r="M25" i="3"/>
  <c r="N25" i="3"/>
  <c r="O25" i="3"/>
  <c r="P25" i="3"/>
  <c r="Q25" i="3"/>
  <c r="R25" i="3"/>
  <c r="S25" i="3"/>
  <c r="J26" i="3"/>
  <c r="K26" i="3"/>
  <c r="M26" i="3"/>
  <c r="N26" i="3"/>
  <c r="O26" i="3"/>
  <c r="P26" i="3"/>
  <c r="Q26" i="3"/>
  <c r="R26" i="3"/>
  <c r="S26" i="3"/>
  <c r="J27" i="3"/>
  <c r="K27" i="3"/>
  <c r="M27" i="3"/>
  <c r="N27" i="3"/>
  <c r="O27" i="3"/>
  <c r="P27" i="3"/>
  <c r="Q27" i="3"/>
  <c r="R27" i="3"/>
  <c r="S27" i="3"/>
  <c r="J28" i="3"/>
  <c r="K28" i="3"/>
  <c r="M28" i="3"/>
  <c r="N28" i="3"/>
  <c r="O28" i="3"/>
  <c r="P28" i="3"/>
  <c r="Q28" i="3"/>
  <c r="R28" i="3"/>
  <c r="S28" i="3"/>
  <c r="J29" i="3"/>
  <c r="K29" i="3"/>
  <c r="M29" i="3"/>
  <c r="N29" i="3"/>
  <c r="O29" i="3"/>
  <c r="P29" i="3"/>
  <c r="Q29" i="3"/>
  <c r="R29" i="3"/>
  <c r="S29" i="3"/>
  <c r="J30" i="3"/>
  <c r="K30" i="3"/>
  <c r="M30" i="3"/>
  <c r="N30" i="3"/>
  <c r="O30" i="3"/>
  <c r="P30" i="3"/>
  <c r="Q30" i="3"/>
  <c r="R30" i="3"/>
  <c r="S30" i="3"/>
  <c r="J31" i="3"/>
  <c r="K31" i="3"/>
  <c r="M31" i="3"/>
  <c r="N31" i="3"/>
  <c r="O31" i="3"/>
  <c r="P31" i="3"/>
  <c r="Q31" i="3"/>
  <c r="R31" i="3"/>
  <c r="S31" i="3"/>
  <c r="J32" i="3"/>
  <c r="K32" i="3"/>
  <c r="M32" i="3"/>
  <c r="N32" i="3"/>
  <c r="O32" i="3"/>
  <c r="P32" i="3"/>
  <c r="Q32" i="3"/>
  <c r="R32" i="3"/>
  <c r="S32" i="3"/>
  <c r="J33" i="3"/>
  <c r="K33" i="3"/>
  <c r="M33" i="3"/>
  <c r="N33" i="3"/>
  <c r="O33" i="3"/>
  <c r="P33" i="3"/>
  <c r="Q33" i="3"/>
  <c r="R33" i="3"/>
  <c r="S33" i="3"/>
  <c r="J34" i="3"/>
  <c r="K34" i="3"/>
  <c r="M34" i="3"/>
  <c r="N34" i="3"/>
  <c r="O34" i="3"/>
  <c r="P34" i="3"/>
  <c r="Q34" i="3"/>
  <c r="R34" i="3"/>
  <c r="S34" i="3"/>
  <c r="J35" i="3"/>
  <c r="K35" i="3"/>
  <c r="M35" i="3"/>
  <c r="N35" i="3"/>
  <c r="O35" i="3"/>
  <c r="P35" i="3"/>
  <c r="Q35" i="3"/>
  <c r="R35" i="3"/>
  <c r="S35" i="3"/>
  <c r="J36" i="3"/>
  <c r="K36" i="3"/>
  <c r="M36" i="3"/>
  <c r="N36" i="3"/>
  <c r="O36" i="3"/>
  <c r="P36" i="3"/>
  <c r="Q36" i="3"/>
  <c r="R36" i="3"/>
  <c r="S36" i="3"/>
  <c r="J37" i="3"/>
  <c r="K37" i="3"/>
  <c r="M37" i="3"/>
  <c r="N37" i="3"/>
  <c r="O37" i="3"/>
  <c r="P37" i="3"/>
  <c r="Q37" i="3"/>
  <c r="R37" i="3"/>
  <c r="S37" i="3"/>
  <c r="J38" i="3"/>
  <c r="K38" i="3"/>
  <c r="M38" i="3"/>
  <c r="N38" i="3"/>
  <c r="O38" i="3"/>
  <c r="P38" i="3"/>
  <c r="Q38" i="3"/>
  <c r="R38" i="3"/>
  <c r="S38" i="3"/>
  <c r="J39" i="3"/>
  <c r="K39" i="3"/>
  <c r="M39" i="3"/>
  <c r="N39" i="3"/>
  <c r="O39" i="3"/>
  <c r="P39" i="3"/>
  <c r="Q39" i="3"/>
  <c r="R39" i="3"/>
  <c r="S39" i="3"/>
  <c r="J40" i="3"/>
  <c r="K40" i="3"/>
  <c r="M40" i="3"/>
  <c r="N40" i="3"/>
  <c r="O40" i="3"/>
  <c r="P40" i="3"/>
  <c r="Q40" i="3"/>
  <c r="R40" i="3"/>
  <c r="S40" i="3"/>
  <c r="J41" i="3"/>
  <c r="K41" i="3"/>
  <c r="M41" i="3"/>
  <c r="N41" i="3"/>
  <c r="O41" i="3"/>
  <c r="P41" i="3"/>
  <c r="Q41" i="3"/>
  <c r="R41" i="3"/>
  <c r="S41" i="3"/>
  <c r="J42" i="3"/>
  <c r="K42" i="3"/>
  <c r="M42" i="3"/>
  <c r="N42" i="3"/>
  <c r="O42" i="3"/>
  <c r="P42" i="3"/>
  <c r="Q42" i="3"/>
  <c r="R42" i="3"/>
  <c r="S42" i="3"/>
  <c r="J43" i="3"/>
  <c r="K43" i="3"/>
  <c r="M43" i="3"/>
  <c r="N43" i="3"/>
  <c r="O43" i="3"/>
  <c r="P43" i="3"/>
  <c r="Q43" i="3"/>
  <c r="R43" i="3"/>
  <c r="S43" i="3"/>
  <c r="J44" i="3"/>
  <c r="K44" i="3"/>
  <c r="M44" i="3"/>
  <c r="N44" i="3"/>
  <c r="O44" i="3"/>
  <c r="P44" i="3"/>
  <c r="Q44" i="3"/>
  <c r="R44" i="3"/>
  <c r="S44" i="3"/>
  <c r="J45" i="3"/>
  <c r="K45" i="3"/>
  <c r="M45" i="3"/>
  <c r="N45" i="3"/>
  <c r="O45" i="3"/>
  <c r="P45" i="3"/>
  <c r="Q45" i="3"/>
  <c r="R45" i="3"/>
  <c r="S45" i="3"/>
  <c r="J46" i="3"/>
  <c r="K46" i="3"/>
  <c r="M46" i="3"/>
  <c r="N46" i="3"/>
  <c r="O46" i="3"/>
  <c r="P46" i="3"/>
  <c r="Q46" i="3"/>
  <c r="R46" i="3"/>
  <c r="S46" i="3"/>
  <c r="J47" i="3"/>
  <c r="K47" i="3"/>
  <c r="M47" i="3"/>
  <c r="N47" i="3"/>
  <c r="O47" i="3"/>
  <c r="P47" i="3"/>
  <c r="Q47" i="3"/>
  <c r="R47" i="3"/>
  <c r="S47" i="3"/>
  <c r="J48" i="3"/>
  <c r="K48" i="3"/>
  <c r="M48" i="3"/>
  <c r="N48" i="3"/>
  <c r="O48" i="3"/>
  <c r="P48" i="3"/>
  <c r="Q48" i="3"/>
  <c r="R48" i="3"/>
  <c r="S48" i="3"/>
  <c r="J49" i="3"/>
  <c r="K49" i="3"/>
  <c r="M49" i="3"/>
  <c r="N49" i="3"/>
  <c r="O49" i="3"/>
  <c r="P49" i="3"/>
  <c r="Q49" i="3"/>
  <c r="R49" i="3"/>
  <c r="S49" i="3"/>
  <c r="J50" i="3"/>
  <c r="K50" i="3"/>
  <c r="M50" i="3"/>
  <c r="N50" i="3"/>
  <c r="O50" i="3"/>
  <c r="P50" i="3"/>
  <c r="Q50" i="3"/>
  <c r="R50" i="3"/>
  <c r="S50" i="3"/>
  <c r="J51" i="3"/>
  <c r="K51" i="3"/>
  <c r="M51" i="3"/>
  <c r="N51" i="3"/>
  <c r="O51" i="3"/>
  <c r="P51" i="3"/>
  <c r="Q51" i="3"/>
  <c r="R51" i="3"/>
  <c r="S51" i="3"/>
  <c r="J52" i="3"/>
  <c r="K52" i="3"/>
  <c r="M52" i="3"/>
  <c r="N52" i="3"/>
  <c r="O52" i="3"/>
  <c r="P52" i="3"/>
  <c r="Q52" i="3"/>
  <c r="R52" i="3"/>
  <c r="S52" i="3"/>
  <c r="J53" i="3"/>
  <c r="K53" i="3"/>
  <c r="M53" i="3"/>
  <c r="N53" i="3"/>
  <c r="O53" i="3"/>
  <c r="P53" i="3"/>
  <c r="Q53" i="3"/>
  <c r="R53" i="3"/>
  <c r="S53" i="3"/>
  <c r="J54" i="3"/>
  <c r="K54" i="3"/>
  <c r="M54" i="3"/>
  <c r="N54" i="3"/>
  <c r="O54" i="3"/>
  <c r="P54" i="3"/>
  <c r="Q54" i="3"/>
  <c r="R54" i="3"/>
  <c r="S54" i="3"/>
  <c r="J55" i="3"/>
  <c r="K55" i="3"/>
  <c r="M55" i="3"/>
  <c r="N55" i="3"/>
  <c r="O55" i="3"/>
  <c r="P55" i="3"/>
  <c r="Q55" i="3"/>
  <c r="R55" i="3"/>
  <c r="S55" i="3"/>
  <c r="J56" i="3"/>
  <c r="K56" i="3"/>
  <c r="M56" i="3"/>
  <c r="N56" i="3"/>
  <c r="O56" i="3"/>
  <c r="P56" i="3"/>
  <c r="Q56" i="3"/>
  <c r="R56" i="3"/>
  <c r="S56" i="3"/>
  <c r="J57" i="3"/>
  <c r="K57" i="3"/>
  <c r="M57" i="3"/>
  <c r="N57" i="3"/>
  <c r="O57" i="3"/>
  <c r="P57" i="3"/>
  <c r="Q57" i="3"/>
  <c r="R57" i="3"/>
  <c r="S57" i="3"/>
  <c r="J58" i="3"/>
  <c r="K58" i="3"/>
  <c r="M58" i="3"/>
  <c r="N58" i="3"/>
  <c r="O58" i="3"/>
  <c r="P58" i="3"/>
  <c r="Q58" i="3"/>
  <c r="R58" i="3"/>
  <c r="S58" i="3"/>
  <c r="J59" i="3"/>
  <c r="K59" i="3"/>
  <c r="M59" i="3"/>
  <c r="N59" i="3"/>
  <c r="O59" i="3"/>
  <c r="P59" i="3"/>
  <c r="Q59" i="3"/>
  <c r="R59" i="3"/>
  <c r="S59" i="3"/>
  <c r="J60" i="3"/>
  <c r="K60" i="3"/>
  <c r="M60" i="3"/>
  <c r="N60" i="3"/>
  <c r="O60" i="3"/>
  <c r="P60" i="3"/>
  <c r="Q60" i="3"/>
  <c r="R60" i="3"/>
  <c r="S60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4" i="3"/>
  <c r="Q4" i="3"/>
  <c r="R4" i="3"/>
  <c r="S4" i="3"/>
  <c r="P5" i="3"/>
  <c r="Q5" i="3"/>
  <c r="R5" i="3"/>
  <c r="S5" i="3"/>
  <c r="S3" i="3"/>
  <c r="R3" i="3"/>
  <c r="Q3" i="3"/>
  <c r="P3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4" i="3"/>
  <c r="O5" i="3"/>
  <c r="O3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N5" i="3"/>
  <c r="N3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4" i="3"/>
  <c r="M5" i="3"/>
  <c r="M3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4" i="3"/>
  <c r="K5" i="3"/>
  <c r="K6" i="3"/>
  <c r="K7" i="3"/>
  <c r="K8" i="3"/>
  <c r="K9" i="3"/>
  <c r="J4" i="3"/>
  <c r="J5" i="3"/>
  <c r="J6" i="3"/>
  <c r="J7" i="3"/>
  <c r="J8" i="3"/>
  <c r="J9" i="3"/>
  <c r="J10" i="3"/>
  <c r="J3" i="3"/>
  <c r="L307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G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C8" i="2"/>
  <c r="C9" i="2"/>
  <c r="C4" i="2"/>
  <c r="C3" i="2"/>
  <c r="L600" i="3" l="1"/>
  <c r="L596" i="3"/>
  <c r="L592" i="3"/>
  <c r="L589" i="3"/>
  <c r="L581" i="3"/>
  <c r="L573" i="3"/>
  <c r="L565" i="3"/>
  <c r="L557" i="3"/>
  <c r="L549" i="3"/>
  <c r="L543" i="3"/>
  <c r="L535" i="3"/>
  <c r="L529" i="3"/>
  <c r="L521" i="3"/>
  <c r="L515" i="3"/>
  <c r="L507" i="3"/>
  <c r="L492" i="3"/>
  <c r="L478" i="3"/>
  <c r="L472" i="3"/>
  <c r="L466" i="3"/>
  <c r="L459" i="3"/>
  <c r="L451" i="3"/>
  <c r="L442" i="3"/>
  <c r="L427" i="3"/>
  <c r="L409" i="3"/>
  <c r="L404" i="3"/>
  <c r="L391" i="3"/>
  <c r="L375" i="3"/>
  <c r="L359" i="3"/>
  <c r="L343" i="3"/>
  <c r="L327" i="3"/>
  <c r="L601" i="3"/>
  <c r="L597" i="3"/>
  <c r="L593" i="3"/>
  <c r="L590" i="3"/>
  <c r="L582" i="3"/>
  <c r="L574" i="3"/>
  <c r="L566" i="3"/>
  <c r="L558" i="3"/>
  <c r="L544" i="3"/>
  <c r="L536" i="3"/>
  <c r="L530" i="3"/>
  <c r="L522" i="3"/>
  <c r="L516" i="3"/>
  <c r="L508" i="3"/>
  <c r="L502" i="3"/>
  <c r="L494" i="3"/>
  <c r="L493" i="3"/>
  <c r="L479" i="3"/>
  <c r="L467" i="3"/>
  <c r="L461" i="3"/>
  <c r="L460" i="3"/>
  <c r="L452" i="3"/>
  <c r="L445" i="3"/>
  <c r="L436" i="3"/>
  <c r="L428" i="3"/>
  <c r="L421" i="3"/>
  <c r="L397" i="3"/>
  <c r="L392" i="3"/>
  <c r="L387" i="3"/>
  <c r="L371" i="3"/>
  <c r="L355" i="3"/>
  <c r="L339" i="3"/>
  <c r="L302" i="3"/>
  <c r="L602" i="3"/>
  <c r="L598" i="3"/>
  <c r="L594" i="3"/>
  <c r="L585" i="3"/>
  <c r="L577" i="3"/>
  <c r="L569" i="3"/>
  <c r="L561" i="3"/>
  <c r="L553" i="3"/>
  <c r="L547" i="3"/>
  <c r="L539" i="3"/>
  <c r="L525" i="3"/>
  <c r="L517" i="3"/>
  <c r="L511" i="3"/>
  <c r="L503" i="3"/>
  <c r="L497" i="3"/>
  <c r="L488" i="3"/>
  <c r="L482" i="3"/>
  <c r="L468" i="3"/>
  <c r="L464" i="3"/>
  <c r="L455" i="3"/>
  <c r="L446" i="3"/>
  <c r="L438" i="3"/>
  <c r="L437" i="3"/>
  <c r="L431" i="3"/>
  <c r="L417" i="3"/>
  <c r="L398" i="3"/>
  <c r="L383" i="3"/>
  <c r="L367" i="3"/>
  <c r="L351" i="3"/>
  <c r="L335" i="3"/>
  <c r="L317" i="3"/>
  <c r="L312" i="3"/>
  <c r="L171" i="3"/>
  <c r="L306" i="3"/>
  <c r="L311" i="3"/>
  <c r="L316" i="3"/>
  <c r="L320" i="3"/>
  <c r="L321" i="3"/>
  <c r="L326" i="3"/>
  <c r="L330" i="3"/>
  <c r="L334" i="3"/>
  <c r="L338" i="3"/>
  <c r="L342" i="3"/>
  <c r="L346" i="3"/>
  <c r="L350" i="3"/>
  <c r="L354" i="3"/>
  <c r="L358" i="3"/>
  <c r="L362" i="3"/>
  <c r="L366" i="3"/>
  <c r="L370" i="3"/>
  <c r="L374" i="3"/>
  <c r="L378" i="3"/>
  <c r="L382" i="3"/>
  <c r="L386" i="3"/>
  <c r="L390" i="3"/>
  <c r="L396" i="3"/>
  <c r="L403" i="3"/>
  <c r="L408" i="3"/>
  <c r="L412" i="3"/>
  <c r="L416" i="3"/>
  <c r="L420" i="3"/>
  <c r="L425" i="3"/>
  <c r="L426" i="3"/>
  <c r="L430" i="3"/>
  <c r="L435" i="3"/>
  <c r="L440" i="3"/>
  <c r="L444" i="3"/>
  <c r="L450" i="3"/>
  <c r="L454" i="3"/>
  <c r="L458" i="3"/>
  <c r="L463" i="3"/>
  <c r="L470" i="3"/>
  <c r="L476" i="3"/>
  <c r="L481" i="3"/>
  <c r="L486" i="3"/>
  <c r="L487" i="3"/>
  <c r="L491" i="3"/>
  <c r="L496" i="3"/>
  <c r="L501" i="3"/>
  <c r="L506" i="3"/>
  <c r="L510" i="3"/>
  <c r="L514" i="3"/>
  <c r="L520" i="3"/>
  <c r="L524" i="3"/>
  <c r="L528" i="3"/>
  <c r="L533" i="3"/>
  <c r="L538" i="3"/>
  <c r="L542" i="3"/>
  <c r="L546" i="3"/>
  <c r="L552" i="3"/>
  <c r="L556" i="3"/>
  <c r="L560" i="3"/>
  <c r="L564" i="3"/>
  <c r="L568" i="3"/>
  <c r="L572" i="3"/>
  <c r="L576" i="3"/>
  <c r="L580" i="3"/>
  <c r="L584" i="3"/>
  <c r="L588" i="3"/>
  <c r="L304" i="3"/>
  <c r="L305" i="3"/>
  <c r="L310" i="3"/>
  <c r="L315" i="3"/>
  <c r="L319" i="3"/>
  <c r="L324" i="3"/>
  <c r="L325" i="3"/>
  <c r="L329" i="3"/>
  <c r="L333" i="3"/>
  <c r="L337" i="3"/>
  <c r="L341" i="3"/>
  <c r="L345" i="3"/>
  <c r="L349" i="3"/>
  <c r="L353" i="3"/>
  <c r="L357" i="3"/>
  <c r="L361" i="3"/>
  <c r="L365" i="3"/>
  <c r="L369" i="3"/>
  <c r="L373" i="3"/>
  <c r="L377" i="3"/>
  <c r="L381" i="3"/>
  <c r="L385" i="3"/>
  <c r="L389" i="3"/>
  <c r="L395" i="3"/>
  <c r="L401" i="3"/>
  <c r="L402" i="3"/>
  <c r="L407" i="3"/>
  <c r="L411" i="3"/>
  <c r="L415" i="3"/>
  <c r="L419" i="3"/>
  <c r="L423" i="3"/>
  <c r="L424" i="3"/>
  <c r="L429" i="3"/>
  <c r="L433" i="3"/>
  <c r="L434" i="3"/>
  <c r="L439" i="3"/>
  <c r="L443" i="3"/>
  <c r="L449" i="3"/>
  <c r="L453" i="3"/>
  <c r="L457" i="3"/>
  <c r="L462" i="3"/>
  <c r="L469" i="3"/>
  <c r="L473" i="3"/>
  <c r="L474" i="3"/>
  <c r="L475" i="3"/>
  <c r="L480" i="3"/>
  <c r="L485" i="3"/>
  <c r="L490" i="3"/>
  <c r="L495" i="3"/>
  <c r="L499" i="3"/>
  <c r="L500" i="3"/>
  <c r="L505" i="3"/>
  <c r="L509" i="3"/>
  <c r="L513" i="3"/>
  <c r="L518" i="3"/>
  <c r="L519" i="3"/>
  <c r="L523" i="3"/>
  <c r="L527" i="3"/>
  <c r="L531" i="3"/>
  <c r="L532" i="3"/>
  <c r="L537" i="3"/>
  <c r="L541" i="3"/>
  <c r="L545" i="3"/>
  <c r="L550" i="3"/>
  <c r="L551" i="3"/>
  <c r="L555" i="3"/>
  <c r="L559" i="3"/>
  <c r="L563" i="3"/>
  <c r="L567" i="3"/>
  <c r="L571" i="3"/>
  <c r="L575" i="3"/>
  <c r="L579" i="3"/>
  <c r="L583" i="3"/>
  <c r="L587" i="3"/>
  <c r="L591" i="3"/>
  <c r="L303" i="3"/>
  <c r="L308" i="3"/>
  <c r="L309" i="3"/>
  <c r="L314" i="3"/>
  <c r="L318" i="3"/>
  <c r="L323" i="3"/>
  <c r="L328" i="3"/>
  <c r="L332" i="3"/>
  <c r="L336" i="3"/>
  <c r="L340" i="3"/>
  <c r="L344" i="3"/>
  <c r="L348" i="3"/>
  <c r="L352" i="3"/>
  <c r="L356" i="3"/>
  <c r="L360" i="3"/>
  <c r="L364" i="3"/>
  <c r="L368" i="3"/>
  <c r="L372" i="3"/>
  <c r="L376" i="3"/>
  <c r="L380" i="3"/>
  <c r="L384" i="3"/>
  <c r="L388" i="3"/>
  <c r="L393" i="3"/>
  <c r="L394" i="3"/>
  <c r="L399" i="3"/>
  <c r="L400" i="3"/>
  <c r="L405" i="3"/>
  <c r="L406" i="3"/>
  <c r="L410" i="3"/>
  <c r="L414" i="3"/>
  <c r="L418" i="3"/>
  <c r="L422" i="3"/>
  <c r="L599" i="3"/>
  <c r="L595" i="3"/>
  <c r="L586" i="3"/>
  <c r="L578" i="3"/>
  <c r="L570" i="3"/>
  <c r="L562" i="3"/>
  <c r="L554" i="3"/>
  <c r="L548" i="3"/>
  <c r="L540" i="3"/>
  <c r="L534" i="3"/>
  <c r="L526" i="3"/>
  <c r="L512" i="3"/>
  <c r="L504" i="3"/>
  <c r="L498" i="3"/>
  <c r="L489" i="3"/>
  <c r="L484" i="3"/>
  <c r="L483" i="3"/>
  <c r="L477" i="3"/>
  <c r="L471" i="3"/>
  <c r="L465" i="3"/>
  <c r="L456" i="3"/>
  <c r="L448" i="3"/>
  <c r="L447" i="3"/>
  <c r="L441" i="3"/>
  <c r="L432" i="3"/>
  <c r="L413" i="3"/>
  <c r="L379" i="3"/>
  <c r="L363" i="3"/>
  <c r="L347" i="3"/>
  <c r="L331" i="3"/>
  <c r="L322" i="3"/>
  <c r="L313" i="3"/>
  <c r="L24" i="3"/>
  <c r="L73" i="3"/>
  <c r="L299" i="3"/>
  <c r="L291" i="3"/>
  <c r="L267" i="3"/>
  <c r="L235" i="3"/>
  <c r="L187" i="3"/>
  <c r="L179" i="3"/>
  <c r="L92" i="3"/>
  <c r="L94" i="3"/>
  <c r="L96" i="3"/>
  <c r="L98" i="3"/>
  <c r="L100" i="3"/>
  <c r="L102" i="3"/>
  <c r="L104" i="3"/>
  <c r="L106" i="3"/>
  <c r="L108" i="3"/>
  <c r="L110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50" i="3"/>
  <c r="L152" i="3"/>
  <c r="L154" i="3"/>
  <c r="L156" i="3"/>
  <c r="L158" i="3"/>
  <c r="L160" i="3"/>
  <c r="L162" i="3"/>
  <c r="L164" i="3"/>
  <c r="L166" i="3"/>
  <c r="L168" i="3"/>
  <c r="L170" i="3"/>
  <c r="L172" i="3"/>
  <c r="L174" i="3"/>
  <c r="L176" i="3"/>
  <c r="L178" i="3"/>
  <c r="L180" i="3"/>
  <c r="L182" i="3"/>
  <c r="L184" i="3"/>
  <c r="L186" i="3"/>
  <c r="L188" i="3"/>
  <c r="L190" i="3"/>
  <c r="L192" i="3"/>
  <c r="L194" i="3"/>
  <c r="L196" i="3"/>
  <c r="L198" i="3"/>
  <c r="L200" i="3"/>
  <c r="L202" i="3"/>
  <c r="L204" i="3"/>
  <c r="L206" i="3"/>
  <c r="L208" i="3"/>
  <c r="L210" i="3"/>
  <c r="L212" i="3"/>
  <c r="L214" i="3"/>
  <c r="L216" i="3"/>
  <c r="L218" i="3"/>
  <c r="L220" i="3"/>
  <c r="L222" i="3"/>
  <c r="L224" i="3"/>
  <c r="L226" i="3"/>
  <c r="L228" i="3"/>
  <c r="L230" i="3"/>
  <c r="L232" i="3"/>
  <c r="L234" i="3"/>
  <c r="L236" i="3"/>
  <c r="L238" i="3"/>
  <c r="L240" i="3"/>
  <c r="L242" i="3"/>
  <c r="L244" i="3"/>
  <c r="L246" i="3"/>
  <c r="L248" i="3"/>
  <c r="L250" i="3"/>
  <c r="L252" i="3"/>
  <c r="L254" i="3"/>
  <c r="L256" i="3"/>
  <c r="L258" i="3"/>
  <c r="L260" i="3"/>
  <c r="L262" i="3"/>
  <c r="L264" i="3"/>
  <c r="L266" i="3"/>
  <c r="L268" i="3"/>
  <c r="L270" i="3"/>
  <c r="L272" i="3"/>
  <c r="L274" i="3"/>
  <c r="L276" i="3"/>
  <c r="L278" i="3"/>
  <c r="L280" i="3"/>
  <c r="L282" i="3"/>
  <c r="L284" i="3"/>
  <c r="L286" i="3"/>
  <c r="L288" i="3"/>
  <c r="L290" i="3"/>
  <c r="L292" i="3"/>
  <c r="L294" i="3"/>
  <c r="L296" i="3"/>
  <c r="L298" i="3"/>
  <c r="L300" i="3"/>
  <c r="L70" i="3"/>
  <c r="L72" i="3"/>
  <c r="L74" i="3"/>
  <c r="L76" i="3"/>
  <c r="L78" i="3"/>
  <c r="L80" i="3"/>
  <c r="L82" i="3"/>
  <c r="L84" i="3"/>
  <c r="L86" i="3"/>
  <c r="L91" i="3"/>
  <c r="L93" i="3"/>
  <c r="L95" i="3"/>
  <c r="L97" i="3"/>
  <c r="L99" i="3"/>
  <c r="L101" i="3"/>
  <c r="L103" i="3"/>
  <c r="L105" i="3"/>
  <c r="L107" i="3"/>
  <c r="L109" i="3"/>
  <c r="L111" i="3"/>
  <c r="L113" i="3"/>
  <c r="L115" i="3"/>
  <c r="L117" i="3"/>
  <c r="L119" i="3"/>
  <c r="L121" i="3"/>
  <c r="L123" i="3"/>
  <c r="L125" i="3"/>
  <c r="L127" i="3"/>
  <c r="L129" i="3"/>
  <c r="L131" i="3"/>
  <c r="L133" i="3"/>
  <c r="L135" i="3"/>
  <c r="L137" i="3"/>
  <c r="L139" i="3"/>
  <c r="L141" i="3"/>
  <c r="L143" i="3"/>
  <c r="L145" i="3"/>
  <c r="L147" i="3"/>
  <c r="L149" i="3"/>
  <c r="L151" i="3"/>
  <c r="L21" i="3"/>
  <c r="L17" i="3"/>
  <c r="L13" i="3"/>
  <c r="L9" i="3"/>
  <c r="L4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L81" i="3"/>
  <c r="L283" i="3"/>
  <c r="L275" i="3"/>
  <c r="L259" i="3"/>
  <c r="L251" i="3"/>
  <c r="L243" i="3"/>
  <c r="L227" i="3"/>
  <c r="L219" i="3"/>
  <c r="L211" i="3"/>
  <c r="L203" i="3"/>
  <c r="L195" i="3"/>
  <c r="L163" i="3"/>
  <c r="L155" i="3"/>
  <c r="L5" i="3"/>
  <c r="L20" i="3"/>
  <c r="L16" i="3"/>
  <c r="L12" i="3"/>
  <c r="L8" i="3"/>
  <c r="L3" i="3"/>
  <c r="L68" i="3"/>
  <c r="L66" i="3"/>
  <c r="L64" i="3"/>
  <c r="L62" i="3"/>
  <c r="L90" i="3"/>
  <c r="L88" i="3"/>
  <c r="L83" i="3"/>
  <c r="L75" i="3"/>
  <c r="L301" i="3"/>
  <c r="L293" i="3"/>
  <c r="L285" i="3"/>
  <c r="L277" i="3"/>
  <c r="L269" i="3"/>
  <c r="L261" i="3"/>
  <c r="L253" i="3"/>
  <c r="L245" i="3"/>
  <c r="L237" i="3"/>
  <c r="L229" i="3"/>
  <c r="L221" i="3"/>
  <c r="L213" i="3"/>
  <c r="L205" i="3"/>
  <c r="L197" i="3"/>
  <c r="L189" i="3"/>
  <c r="L181" i="3"/>
  <c r="L173" i="3"/>
  <c r="L165" i="3"/>
  <c r="L157" i="3"/>
  <c r="L23" i="3"/>
  <c r="L19" i="3"/>
  <c r="L15" i="3"/>
  <c r="L11" i="3"/>
  <c r="L7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L25" i="3"/>
  <c r="L85" i="3"/>
  <c r="L77" i="3"/>
  <c r="L69" i="3"/>
  <c r="L295" i="3"/>
  <c r="L287" i="3"/>
  <c r="L279" i="3"/>
  <c r="L271" i="3"/>
  <c r="L263" i="3"/>
  <c r="L255" i="3"/>
  <c r="L247" i="3"/>
  <c r="L239" i="3"/>
  <c r="L231" i="3"/>
  <c r="L223" i="3"/>
  <c r="L215" i="3"/>
  <c r="L207" i="3"/>
  <c r="L199" i="3"/>
  <c r="L191" i="3"/>
  <c r="L183" i="3"/>
  <c r="L175" i="3"/>
  <c r="L167" i="3"/>
  <c r="L159" i="3"/>
  <c r="L22" i="3"/>
  <c r="L18" i="3"/>
  <c r="L14" i="3"/>
  <c r="L10" i="3"/>
  <c r="L6" i="3"/>
  <c r="L67" i="3"/>
  <c r="L65" i="3"/>
  <c r="L63" i="3"/>
  <c r="L61" i="3"/>
  <c r="L89" i="3"/>
  <c r="L87" i="3"/>
  <c r="L79" i="3"/>
  <c r="L71" i="3"/>
  <c r="L297" i="3"/>
  <c r="L289" i="3"/>
  <c r="L281" i="3"/>
  <c r="L273" i="3"/>
  <c r="L265" i="3"/>
  <c r="L257" i="3"/>
  <c r="L249" i="3"/>
  <c r="L241" i="3"/>
  <c r="L233" i="3"/>
  <c r="L225" i="3"/>
  <c r="L217" i="3"/>
  <c r="L209" i="3"/>
  <c r="L201" i="3"/>
  <c r="L193" i="3"/>
  <c r="L185" i="3"/>
  <c r="L177" i="3"/>
  <c r="L169" i="3"/>
  <c r="L161" i="3"/>
  <c r="L153" i="3"/>
  <c r="C10" i="2"/>
  <c r="D8" i="2"/>
  <c r="D9" i="2"/>
  <c r="D4" i="2"/>
  <c r="D3" i="2"/>
  <c r="O6" i="2" l="1"/>
  <c r="C5" i="2"/>
  <c r="D10" i="2" s="1"/>
  <c r="D5" i="2"/>
  <c r="H151" i="3" l="1"/>
  <c r="T151" i="3" s="1"/>
  <c r="H284" i="3"/>
  <c r="T284" i="3" s="1"/>
  <c r="H212" i="3"/>
  <c r="T212" i="3" s="1"/>
  <c r="H140" i="3"/>
  <c r="T140" i="3" s="1"/>
  <c r="H225" i="3"/>
  <c r="T225" i="3" s="1"/>
  <c r="H14" i="3"/>
  <c r="T14" i="3" s="1"/>
  <c r="H205" i="3"/>
  <c r="T205" i="3" s="1"/>
  <c r="H163" i="3"/>
  <c r="T163" i="3" s="1"/>
  <c r="H42" i="3"/>
  <c r="T42" i="3" s="1"/>
  <c r="H141" i="3"/>
  <c r="T141" i="3" s="1"/>
  <c r="H74" i="3"/>
  <c r="T74" i="3" s="1"/>
  <c r="H258" i="3"/>
  <c r="T258" i="3" s="1"/>
  <c r="H210" i="3"/>
  <c r="T210" i="3" s="1"/>
  <c r="H154" i="3"/>
  <c r="T154" i="3" s="1"/>
  <c r="H106" i="3"/>
  <c r="T106" i="3" s="1"/>
  <c r="H265" i="3"/>
  <c r="T265" i="3" s="1"/>
  <c r="H199" i="3"/>
  <c r="T199" i="3" s="1"/>
  <c r="H29" i="3"/>
  <c r="T29" i="3" s="1"/>
  <c r="H181" i="3"/>
  <c r="T181" i="3" s="1"/>
  <c r="H195" i="3"/>
  <c r="T195" i="3" s="1"/>
  <c r="H44" i="3"/>
  <c r="T44" i="3" s="1"/>
  <c r="H285" i="3"/>
  <c r="T285" i="3" s="1"/>
  <c r="H278" i="3"/>
  <c r="T278" i="3" s="1"/>
  <c r="H214" i="3"/>
  <c r="T214" i="3" s="1"/>
  <c r="H174" i="3"/>
  <c r="T174" i="3" s="1"/>
  <c r="H126" i="3"/>
  <c r="T126" i="3" s="1"/>
  <c r="H548" i="3"/>
  <c r="T548" i="3" s="1"/>
  <c r="H380" i="3"/>
  <c r="T380" i="3" s="1"/>
  <c r="H545" i="3"/>
  <c r="T545" i="3" s="1"/>
  <c r="H453" i="3"/>
  <c r="T453" i="3" s="1"/>
  <c r="H357" i="3"/>
  <c r="T357" i="3" s="1"/>
  <c r="H533" i="3"/>
  <c r="T533" i="3" s="1"/>
  <c r="H408" i="3"/>
  <c r="T408" i="3" s="1"/>
  <c r="H321" i="3"/>
  <c r="T321" i="3" s="1"/>
  <c r="H569" i="3"/>
  <c r="T569" i="3" s="1"/>
  <c r="H22" i="3"/>
  <c r="T22" i="3" s="1"/>
  <c r="H5" i="3"/>
  <c r="T5" i="3" s="1"/>
  <c r="H97" i="3"/>
  <c r="T97" i="3" s="1"/>
  <c r="H79" i="3"/>
  <c r="T79" i="3" s="1"/>
  <c r="H197" i="3"/>
  <c r="T197" i="3" s="1"/>
  <c r="H119" i="3"/>
  <c r="T119" i="3" s="1"/>
  <c r="H260" i="3"/>
  <c r="T260" i="3" s="1"/>
  <c r="H172" i="3"/>
  <c r="T172" i="3" s="1"/>
  <c r="H379" i="3"/>
  <c r="T379" i="3" s="1"/>
  <c r="H235" i="3"/>
  <c r="T235" i="3" s="1"/>
  <c r="H456" i="3"/>
  <c r="T456" i="3" s="1"/>
  <c r="H352" i="3"/>
  <c r="T352" i="3" s="1"/>
  <c r="H563" i="3"/>
  <c r="T563" i="3" s="1"/>
  <c r="H111" i="3"/>
  <c r="T111" i="3" s="1"/>
  <c r="H268" i="3"/>
  <c r="T268" i="3" s="1"/>
  <c r="H196" i="3"/>
  <c r="T196" i="3" s="1"/>
  <c r="H116" i="3"/>
  <c r="T116" i="3" s="1"/>
  <c r="H257" i="3"/>
  <c r="T257" i="3" s="1"/>
  <c r="H287" i="3"/>
  <c r="T287" i="3" s="1"/>
  <c r="H269" i="3"/>
  <c r="T269" i="3" s="1"/>
  <c r="H219" i="3"/>
  <c r="T219" i="3" s="1"/>
  <c r="H50" i="3"/>
  <c r="T50" i="3" s="1"/>
  <c r="H117" i="3"/>
  <c r="T117" i="3" s="1"/>
  <c r="H298" i="3"/>
  <c r="T298" i="3" s="1"/>
  <c r="H242" i="3"/>
  <c r="T242" i="3" s="1"/>
  <c r="H194" i="3"/>
  <c r="T194" i="3" s="1"/>
  <c r="H146" i="3"/>
  <c r="T146" i="3" s="1"/>
  <c r="H98" i="3"/>
  <c r="T98" i="3" s="1"/>
  <c r="H89" i="3"/>
  <c r="T89" i="3" s="1"/>
  <c r="H231" i="3"/>
  <c r="T231" i="3" s="1"/>
  <c r="H45" i="3"/>
  <c r="T45" i="3" s="1"/>
  <c r="H245" i="3"/>
  <c r="T245" i="3" s="1"/>
  <c r="H227" i="3"/>
  <c r="T227" i="3" s="1"/>
  <c r="H52" i="3"/>
  <c r="T52" i="3" s="1"/>
  <c r="H46" i="3"/>
  <c r="T46" i="3" s="1"/>
  <c r="H262" i="3"/>
  <c r="T262" i="3" s="1"/>
  <c r="H206" i="3"/>
  <c r="T206" i="3" s="1"/>
  <c r="H158" i="3"/>
  <c r="T158" i="3" s="1"/>
  <c r="H441" i="3"/>
  <c r="T441" i="3" s="1"/>
  <c r="H578" i="3"/>
  <c r="T578" i="3" s="1"/>
  <c r="H348" i="3"/>
  <c r="T348" i="3" s="1"/>
  <c r="H531" i="3"/>
  <c r="T531" i="3" s="1"/>
  <c r="H434" i="3"/>
  <c r="T434" i="3" s="1"/>
  <c r="H325" i="3"/>
  <c r="T325" i="3" s="1"/>
  <c r="H514" i="3"/>
  <c r="T514" i="3" s="1"/>
  <c r="H386" i="3"/>
  <c r="T386" i="3" s="1"/>
  <c r="H398" i="3"/>
  <c r="T398" i="3" s="1"/>
  <c r="H397" i="3"/>
  <c r="T397" i="3" s="1"/>
  <c r="H239" i="3"/>
  <c r="T239" i="3" s="1"/>
  <c r="H54" i="3"/>
  <c r="T54" i="3" s="1"/>
  <c r="H78" i="3"/>
  <c r="T78" i="3" s="1"/>
  <c r="H215" i="3"/>
  <c r="T215" i="3" s="1"/>
  <c r="H211" i="3"/>
  <c r="T211" i="3" s="1"/>
  <c r="H103" i="3"/>
  <c r="T103" i="3" s="1"/>
  <c r="H244" i="3"/>
  <c r="T244" i="3" s="1"/>
  <c r="H132" i="3"/>
  <c r="T132" i="3" s="1"/>
  <c r="H118" i="3"/>
  <c r="T118" i="3" s="1"/>
  <c r="H73" i="3"/>
  <c r="T73" i="3" s="1"/>
  <c r="H599" i="3"/>
  <c r="T599" i="3" s="1"/>
  <c r="H95" i="3"/>
  <c r="T95" i="3" s="1"/>
  <c r="H252" i="3"/>
  <c r="T252" i="3" s="1"/>
  <c r="H164" i="3"/>
  <c r="T164" i="3" s="1"/>
  <c r="H100" i="3"/>
  <c r="T100" i="3" s="1"/>
  <c r="H289" i="3"/>
  <c r="T289" i="3" s="1"/>
  <c r="H35" i="3"/>
  <c r="T35" i="3" s="1"/>
  <c r="H301" i="3"/>
  <c r="T301" i="3" s="1"/>
  <c r="H259" i="3"/>
  <c r="T259" i="3" s="1"/>
  <c r="H13" i="3"/>
  <c r="T13" i="3" s="1"/>
  <c r="H109" i="3"/>
  <c r="T109" i="3" s="1"/>
  <c r="H290" i="3"/>
  <c r="T290" i="3" s="1"/>
  <c r="H226" i="3"/>
  <c r="T226" i="3" s="1"/>
  <c r="H178" i="3"/>
  <c r="T178" i="3" s="1"/>
  <c r="H138" i="3"/>
  <c r="T138" i="3" s="1"/>
  <c r="H201" i="3"/>
  <c r="T201" i="3" s="1"/>
  <c r="H67" i="3"/>
  <c r="T67" i="3" s="1"/>
  <c r="H263" i="3"/>
  <c r="T263" i="3" s="1"/>
  <c r="H7" i="3"/>
  <c r="T7" i="3" s="1"/>
  <c r="H277" i="3"/>
  <c r="T277" i="3" s="1"/>
  <c r="H275" i="3"/>
  <c r="T275" i="3" s="1"/>
  <c r="H17" i="3"/>
  <c r="T17" i="3" s="1"/>
  <c r="H145" i="3"/>
  <c r="T145" i="3" s="1"/>
  <c r="H254" i="3"/>
  <c r="T254" i="3" s="1"/>
  <c r="H190" i="3"/>
  <c r="T190" i="3" s="1"/>
  <c r="H150" i="3"/>
  <c r="T150" i="3" s="1"/>
  <c r="H465" i="3"/>
  <c r="T465" i="3" s="1"/>
  <c r="H406" i="3"/>
  <c r="T406" i="3" s="1"/>
  <c r="H591" i="3"/>
  <c r="T591" i="3" s="1"/>
  <c r="H518" i="3"/>
  <c r="T518" i="3" s="1"/>
  <c r="H407" i="3"/>
  <c r="T407" i="3" s="1"/>
  <c r="H310" i="3"/>
  <c r="T310" i="3" s="1"/>
  <c r="H481" i="3"/>
  <c r="T481" i="3" s="1"/>
  <c r="H354" i="3"/>
  <c r="T354" i="3" s="1"/>
  <c r="H438" i="3"/>
  <c r="T438" i="3" s="1"/>
  <c r="H467" i="3"/>
  <c r="T467" i="3" s="1"/>
  <c r="H11" i="3"/>
  <c r="T11" i="3" s="1"/>
  <c r="H21" i="3"/>
  <c r="T21" i="3" s="1"/>
  <c r="H222" i="3"/>
  <c r="T222" i="3" s="1"/>
  <c r="H33" i="3"/>
  <c r="T33" i="3" s="1"/>
  <c r="H40" i="3"/>
  <c r="T40" i="3" s="1"/>
  <c r="H84" i="3"/>
  <c r="T84" i="3" s="1"/>
  <c r="H204" i="3"/>
  <c r="T204" i="3" s="1"/>
  <c r="H108" i="3"/>
  <c r="T108" i="3" s="1"/>
  <c r="H110" i="3"/>
  <c r="T110" i="3" s="1"/>
  <c r="H363" i="3"/>
  <c r="T363" i="3" s="1"/>
  <c r="H410" i="3"/>
  <c r="T410" i="3" s="1"/>
  <c r="H318" i="3"/>
  <c r="T318" i="3" s="1"/>
  <c r="H519" i="3"/>
  <c r="T519" i="3" s="1"/>
  <c r="H439" i="3"/>
  <c r="T439" i="3" s="1"/>
  <c r="H345" i="3"/>
  <c r="T345" i="3" s="1"/>
  <c r="H520" i="3"/>
  <c r="T520" i="3" s="1"/>
  <c r="H412" i="3"/>
  <c r="T412" i="3" s="1"/>
  <c r="H311" i="3"/>
  <c r="T311" i="3" s="1"/>
  <c r="H525" i="3"/>
  <c r="T525" i="3" s="1"/>
  <c r="H494" i="3"/>
  <c r="T494" i="3" s="1"/>
  <c r="H596" i="3"/>
  <c r="T596" i="3" s="1"/>
  <c r="H581" i="3"/>
  <c r="T581" i="3" s="1"/>
  <c r="H526" i="3"/>
  <c r="T526" i="3" s="1"/>
  <c r="H393" i="3"/>
  <c r="T393" i="3" s="1"/>
  <c r="H587" i="3"/>
  <c r="T587" i="3" s="1"/>
  <c r="H513" i="3"/>
  <c r="T513" i="3" s="1"/>
  <c r="H433" i="3"/>
  <c r="T433" i="3" s="1"/>
  <c r="H337" i="3"/>
  <c r="T337" i="3" s="1"/>
  <c r="H546" i="3"/>
  <c r="T546" i="3" s="1"/>
  <c r="H454" i="3"/>
  <c r="T454" i="3" s="1"/>
  <c r="H350" i="3"/>
  <c r="T350" i="3" s="1"/>
  <c r="H417" i="3"/>
  <c r="T417" i="3" s="1"/>
  <c r="H577" i="3"/>
  <c r="T577" i="3" s="1"/>
  <c r="H508" i="3"/>
  <c r="T508" i="3" s="1"/>
  <c r="H409" i="3"/>
  <c r="T409" i="3" s="1"/>
  <c r="H589" i="3"/>
  <c r="T589" i="3" s="1"/>
  <c r="H107" i="3"/>
  <c r="T107" i="3" s="1"/>
  <c r="H264" i="3"/>
  <c r="T264" i="3" s="1"/>
  <c r="H208" i="3"/>
  <c r="T208" i="3" s="1"/>
  <c r="H96" i="3"/>
  <c r="T96" i="3" s="1"/>
  <c r="H477" i="3"/>
  <c r="T477" i="3" s="1"/>
  <c r="H551" i="3"/>
  <c r="T551" i="3" s="1"/>
  <c r="H349" i="3"/>
  <c r="T349" i="3" s="1"/>
  <c r="H493" i="3"/>
  <c r="T493" i="3" s="1"/>
  <c r="H375" i="3"/>
  <c r="T375" i="3" s="1"/>
  <c r="H76" i="3"/>
  <c r="T76" i="3" s="1"/>
  <c r="H220" i="3"/>
  <c r="T220" i="3" s="1"/>
  <c r="H156" i="3"/>
  <c r="T156" i="3" s="1"/>
  <c r="H267" i="3"/>
  <c r="T267" i="3" s="1"/>
  <c r="H542" i="3"/>
  <c r="T542" i="3" s="1"/>
  <c r="H443" i="3"/>
  <c r="T443" i="3" s="1"/>
  <c r="H168" i="3"/>
  <c r="T168" i="3" s="1"/>
  <c r="H256" i="3"/>
  <c r="T256" i="3" s="1"/>
  <c r="H529" i="3"/>
  <c r="T529" i="3" s="1"/>
  <c r="H536" i="3"/>
  <c r="T536" i="3" s="1"/>
  <c r="H320" i="3"/>
  <c r="T320" i="3" s="1"/>
  <c r="H420" i="3"/>
  <c r="T420" i="3" s="1"/>
  <c r="H385" i="3"/>
  <c r="T385" i="3" s="1"/>
  <c r="H499" i="3"/>
  <c r="T499" i="3" s="1"/>
  <c r="H418" i="3"/>
  <c r="T418" i="3" s="1"/>
  <c r="H331" i="3"/>
  <c r="T331" i="3" s="1"/>
  <c r="H594" i="3"/>
  <c r="T594" i="3" s="1"/>
  <c r="H383" i="3"/>
  <c r="T383" i="3" s="1"/>
  <c r="H426" i="3"/>
  <c r="T426" i="3" s="1"/>
  <c r="H424" i="3"/>
  <c r="T424" i="3" s="1"/>
  <c r="H550" i="3"/>
  <c r="T550" i="3" s="1"/>
  <c r="H276" i="3"/>
  <c r="T276" i="3" s="1"/>
  <c r="H338" i="3"/>
  <c r="T338" i="3" s="1"/>
  <c r="H142" i="3"/>
  <c r="T142" i="3" s="1"/>
  <c r="H535" i="3"/>
  <c r="T535" i="3" s="1"/>
  <c r="H582" i="3"/>
  <c r="T582" i="3" s="1"/>
  <c r="H333" i="3"/>
  <c r="T333" i="3" s="1"/>
  <c r="H567" i="3"/>
  <c r="T567" i="3" s="1"/>
  <c r="H347" i="3"/>
  <c r="T347" i="3" s="1"/>
  <c r="H176" i="3"/>
  <c r="T176" i="3" s="1"/>
  <c r="H280" i="3"/>
  <c r="T280" i="3" s="1"/>
  <c r="H131" i="3"/>
  <c r="T131" i="3" s="1"/>
  <c r="H459" i="3"/>
  <c r="T459" i="3" s="1"/>
  <c r="H452" i="3"/>
  <c r="T452" i="3" s="1"/>
  <c r="H511" i="3"/>
  <c r="T511" i="3" s="1"/>
  <c r="H334" i="3"/>
  <c r="T334" i="3" s="1"/>
  <c r="H476" i="3"/>
  <c r="T476" i="3" s="1"/>
  <c r="H305" i="3"/>
  <c r="T305" i="3" s="1"/>
  <c r="H402" i="3"/>
  <c r="T402" i="3" s="1"/>
  <c r="H527" i="3"/>
  <c r="T527" i="3" s="1"/>
  <c r="H344" i="3"/>
  <c r="T344" i="3" s="1"/>
  <c r="H554" i="3"/>
  <c r="T554" i="3" s="1"/>
  <c r="H478" i="3"/>
  <c r="T478" i="3" s="1"/>
  <c r="H327" i="3"/>
  <c r="T327" i="3" s="1"/>
  <c r="H561" i="3"/>
  <c r="T561" i="3" s="1"/>
  <c r="H326" i="3"/>
  <c r="T326" i="3" s="1"/>
  <c r="H486" i="3"/>
  <c r="T486" i="3" s="1"/>
  <c r="H588" i="3"/>
  <c r="T588" i="3" s="1"/>
  <c r="H457" i="3"/>
  <c r="T457" i="3" s="1"/>
  <c r="H579" i="3"/>
  <c r="T579" i="3" s="1"/>
  <c r="H94" i="3"/>
  <c r="T94" i="3" s="1"/>
  <c r="H56" i="3"/>
  <c r="T56" i="3" s="1"/>
  <c r="H83" i="3"/>
  <c r="T83" i="3" s="1"/>
  <c r="H440" i="3"/>
  <c r="T440" i="3" s="1"/>
  <c r="H575" i="3"/>
  <c r="T575" i="3" s="1"/>
  <c r="H182" i="3"/>
  <c r="T182" i="3" s="1"/>
  <c r="H36" i="3"/>
  <c r="T36" i="3" s="1"/>
  <c r="H18" i="3"/>
  <c r="T18" i="3" s="1"/>
  <c r="H218" i="3"/>
  <c r="T218" i="3" s="1"/>
  <c r="H34" i="3"/>
  <c r="T34" i="3" s="1"/>
  <c r="H507" i="3"/>
  <c r="T507" i="3" s="1"/>
  <c r="H516" i="3"/>
  <c r="T516" i="3" s="1"/>
  <c r="H381" i="3"/>
  <c r="T381" i="3" s="1"/>
  <c r="H583" i="3"/>
  <c r="T583" i="3" s="1"/>
  <c r="H187" i="3"/>
  <c r="T187" i="3" s="1"/>
  <c r="H224" i="3"/>
  <c r="T224" i="3" s="1"/>
  <c r="H91" i="3"/>
  <c r="T91" i="3" s="1"/>
  <c r="H139" i="3"/>
  <c r="T139" i="3" s="1"/>
  <c r="H359" i="3"/>
  <c r="T359" i="3" s="1"/>
  <c r="H421" i="3"/>
  <c r="T421" i="3" s="1"/>
  <c r="H446" i="3"/>
  <c r="T446" i="3" s="1"/>
  <c r="H382" i="3"/>
  <c r="T382" i="3" s="1"/>
  <c r="H491" i="3"/>
  <c r="T491" i="3" s="1"/>
  <c r="H324" i="3"/>
  <c r="T324" i="3" s="1"/>
  <c r="H449" i="3"/>
  <c r="T449" i="3" s="1"/>
  <c r="H555" i="3"/>
  <c r="T555" i="3" s="1"/>
  <c r="H360" i="3"/>
  <c r="T360" i="3" s="1"/>
  <c r="H489" i="3"/>
  <c r="T489" i="3" s="1"/>
  <c r="H343" i="3"/>
  <c r="T343" i="3" s="1"/>
  <c r="H558" i="3"/>
  <c r="T558" i="3" s="1"/>
  <c r="H464" i="3"/>
  <c r="T464" i="3" s="1"/>
  <c r="H342" i="3"/>
  <c r="T342" i="3" s="1"/>
  <c r="H501" i="3"/>
  <c r="T501" i="3" s="1"/>
  <c r="H361" i="3"/>
  <c r="T361" i="3" s="1"/>
  <c r="H490" i="3"/>
  <c r="T490" i="3" s="1"/>
  <c r="H336" i="3"/>
  <c r="T336" i="3" s="1"/>
  <c r="H92" i="3"/>
  <c r="T92" i="3" s="1"/>
  <c r="H57" i="3"/>
  <c r="T57" i="3" s="1"/>
  <c r="H530" i="3"/>
  <c r="T530" i="3" s="1"/>
  <c r="H584" i="3"/>
  <c r="T584" i="3" s="1"/>
  <c r="H394" i="3"/>
  <c r="T394" i="3" s="1"/>
  <c r="H230" i="3"/>
  <c r="T230" i="3" s="1"/>
  <c r="H3" i="3"/>
  <c r="H233" i="3"/>
  <c r="T233" i="3" s="1"/>
  <c r="H266" i="3"/>
  <c r="T266" i="3" s="1"/>
  <c r="H90" i="3"/>
  <c r="T90" i="3" s="1"/>
  <c r="H431" i="3"/>
  <c r="T431" i="3" s="1"/>
  <c r="H498" i="3"/>
  <c r="T498" i="3" s="1"/>
  <c r="H99" i="3"/>
  <c r="T99" i="3" s="1"/>
  <c r="H574" i="3"/>
  <c r="T574" i="3" s="1"/>
  <c r="H351" i="3"/>
  <c r="T351" i="3" s="1"/>
  <c r="H403" i="3"/>
  <c r="T403" i="3" s="1"/>
  <c r="H528" i="3"/>
  <c r="T528" i="3" s="1"/>
  <c r="H369" i="3"/>
  <c r="T369" i="3" s="1"/>
  <c r="H469" i="3"/>
  <c r="T469" i="3" s="1"/>
  <c r="H571" i="3"/>
  <c r="T571" i="3" s="1"/>
  <c r="H405" i="3"/>
  <c r="T405" i="3" s="1"/>
  <c r="H447" i="3"/>
  <c r="T447" i="3" s="1"/>
  <c r="H593" i="3"/>
  <c r="T593" i="3" s="1"/>
  <c r="H461" i="3"/>
  <c r="T461" i="3" s="1"/>
  <c r="H437" i="3"/>
  <c r="T437" i="3" s="1"/>
  <c r="H390" i="3"/>
  <c r="T390" i="3" s="1"/>
  <c r="H556" i="3"/>
  <c r="T556" i="3" s="1"/>
  <c r="H377" i="3"/>
  <c r="T377" i="3" s="1"/>
  <c r="H505" i="3"/>
  <c r="T505" i="3" s="1"/>
  <c r="H399" i="3"/>
  <c r="T399" i="3" s="1"/>
  <c r="H188" i="3"/>
  <c r="T188" i="3" s="1"/>
  <c r="H249" i="3"/>
  <c r="T249" i="3" s="1"/>
  <c r="H468" i="3"/>
  <c r="T468" i="3" s="1"/>
  <c r="H373" i="3"/>
  <c r="T373" i="3" s="1"/>
  <c r="H512" i="3"/>
  <c r="T512" i="3" s="1"/>
  <c r="H105" i="3"/>
  <c r="T105" i="3" s="1"/>
  <c r="H23" i="3"/>
  <c r="T23" i="3" s="1"/>
  <c r="H114" i="3"/>
  <c r="T114" i="3" s="1"/>
  <c r="H101" i="3"/>
  <c r="T101" i="3" s="1"/>
  <c r="H173" i="3"/>
  <c r="T173" i="3" s="1"/>
  <c r="H466" i="3"/>
  <c r="T466" i="3" s="1"/>
  <c r="H429" i="3"/>
  <c r="T429" i="3" s="1"/>
  <c r="H160" i="3"/>
  <c r="T160" i="3" s="1"/>
  <c r="H232" i="3"/>
  <c r="T232" i="3" s="1"/>
  <c r="H557" i="3"/>
  <c r="T557" i="3" s="1"/>
  <c r="H371" i="3"/>
  <c r="T371" i="3" s="1"/>
  <c r="H601" i="3"/>
  <c r="T601" i="3" s="1"/>
  <c r="H448" i="3"/>
  <c r="T448" i="3" s="1"/>
  <c r="H123" i="3"/>
  <c r="T123" i="3" s="1"/>
  <c r="H547" i="3"/>
  <c r="T547" i="3" s="1"/>
  <c r="H564" i="3"/>
  <c r="T564" i="3" s="1"/>
  <c r="H328" i="3"/>
  <c r="T328" i="3" s="1"/>
  <c r="H391" i="3"/>
  <c r="T391" i="3" s="1"/>
  <c r="H572" i="3"/>
  <c r="T572" i="3" s="1"/>
  <c r="H432" i="3"/>
  <c r="T432" i="3" s="1"/>
  <c r="H137" i="3"/>
  <c r="T137" i="3" s="1"/>
  <c r="H485" i="3"/>
  <c r="T485" i="3" s="1"/>
  <c r="H47" i="3"/>
  <c r="T47" i="3" s="1"/>
  <c r="H85" i="3"/>
  <c r="T85" i="3" s="1"/>
  <c r="H170" i="3"/>
  <c r="T170" i="3" s="1"/>
  <c r="H149" i="3"/>
  <c r="T149" i="3" s="1"/>
  <c r="H65" i="3"/>
  <c r="T65" i="3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H442" i="3"/>
  <c r="T442" i="3" s="1"/>
  <c r="H562" i="3"/>
  <c r="T562" i="3" s="1"/>
  <c r="H450" i="3"/>
  <c r="T450" i="3" s="1"/>
  <c r="H524" i="3"/>
  <c r="T524" i="3" s="1"/>
  <c r="H445" i="3"/>
  <c r="T445" i="3" s="1"/>
  <c r="H534" i="3"/>
  <c r="T534" i="3" s="1"/>
  <c r="H462" i="3"/>
  <c r="T462" i="3" s="1"/>
  <c r="H576" i="3"/>
  <c r="T576" i="3" s="1"/>
  <c r="H539" i="3"/>
  <c r="T539" i="3" s="1"/>
  <c r="H506" i="3"/>
  <c r="T506" i="3" s="1"/>
  <c r="H473" i="3"/>
  <c r="T473" i="3" s="1"/>
  <c r="H414" i="3"/>
  <c r="T414" i="3" s="1"/>
  <c r="H436" i="3"/>
  <c r="T436" i="3" s="1"/>
  <c r="H368" i="3"/>
  <c r="T368" i="3" s="1"/>
  <c r="H404" i="3"/>
  <c r="T404" i="3" s="1"/>
  <c r="H355" i="3"/>
  <c r="T355" i="3" s="1"/>
  <c r="H315" i="3"/>
  <c r="T315" i="3" s="1"/>
  <c r="H308" i="3"/>
  <c r="T308" i="3" s="1"/>
  <c r="H358" i="3"/>
  <c r="T358" i="3" s="1"/>
  <c r="H314" i="3"/>
  <c r="T314" i="3" s="1"/>
  <c r="H392" i="3"/>
  <c r="T392" i="3" s="1"/>
  <c r="H598" i="3"/>
  <c r="T598" i="3" s="1"/>
  <c r="H553" i="3"/>
  <c r="T553" i="3" s="1"/>
  <c r="H416" i="3"/>
  <c r="T416" i="3" s="1"/>
  <c r="H515" i="3"/>
  <c r="T515" i="3" s="1"/>
  <c r="H585" i="3"/>
  <c r="T585" i="3" s="1"/>
  <c r="H595" i="3"/>
  <c r="T595" i="3" s="1"/>
  <c r="H470" i="3"/>
  <c r="T470" i="3" s="1"/>
  <c r="H537" i="3"/>
  <c r="T537" i="3" s="1"/>
  <c r="H495" i="3"/>
  <c r="T495" i="3" s="1"/>
  <c r="H543" i="3"/>
  <c r="T543" i="3" s="1"/>
  <c r="H389" i="3"/>
  <c r="T389" i="3" s="1"/>
  <c r="H592" i="3"/>
  <c r="T592" i="3" s="1"/>
  <c r="H560" i="3"/>
  <c r="T560" i="3" s="1"/>
  <c r="H509" i="3"/>
  <c r="T509" i="3" s="1"/>
  <c r="H451" i="3"/>
  <c r="T451" i="3" s="1"/>
  <c r="H430" i="3"/>
  <c r="T430" i="3" s="1"/>
  <c r="H387" i="3"/>
  <c r="T387" i="3" s="1"/>
  <c r="H372" i="3"/>
  <c r="T372" i="3" s="1"/>
  <c r="H332" i="3"/>
  <c r="T332" i="3" s="1"/>
  <c r="H367" i="3"/>
  <c r="T367" i="3" s="1"/>
  <c r="H319" i="3"/>
  <c r="T319" i="3" s="1"/>
  <c r="H312" i="3"/>
  <c r="T312" i="3" s="1"/>
  <c r="H362" i="3"/>
  <c r="T362" i="3" s="1"/>
  <c r="H322" i="3"/>
  <c r="T322" i="3" s="1"/>
  <c r="H600" i="3"/>
  <c r="T600" i="3" s="1"/>
  <c r="H517" i="3"/>
  <c r="T517" i="3" s="1"/>
  <c r="H570" i="3"/>
  <c r="T570" i="3" s="1"/>
  <c r="H388" i="3"/>
  <c r="T388" i="3" s="1"/>
  <c r="H340" i="3"/>
  <c r="T340" i="3" s="1"/>
  <c r="H323" i="3"/>
  <c r="T323" i="3" s="1"/>
  <c r="H378" i="3"/>
  <c r="T378" i="3" s="1"/>
  <c r="H152" i="3"/>
  <c r="T152" i="3" s="1"/>
  <c r="H299" i="3"/>
  <c r="T299" i="3" s="1"/>
  <c r="H37" i="3"/>
  <c r="T37" i="3" s="1"/>
  <c r="H193" i="3"/>
  <c r="T193" i="3" s="1"/>
  <c r="H255" i="3"/>
  <c r="T255" i="3" s="1"/>
  <c r="H127" i="3"/>
  <c r="T127" i="3" s="1"/>
  <c r="H504" i="3"/>
  <c r="T504" i="3" s="1"/>
  <c r="H455" i="3"/>
  <c r="T455" i="3" s="1"/>
  <c r="H523" i="3"/>
  <c r="T523" i="3" s="1"/>
  <c r="H472" i="3"/>
  <c r="T472" i="3" s="1"/>
  <c r="H415" i="3"/>
  <c r="T415" i="3" s="1"/>
  <c r="H425" i="3"/>
  <c r="T425" i="3" s="1"/>
  <c r="H307" i="3"/>
  <c r="T307" i="3" s="1"/>
  <c r="H346" i="3"/>
  <c r="T346" i="3" s="1"/>
  <c r="H68" i="3"/>
  <c r="T68" i="3" s="1"/>
  <c r="H488" i="3"/>
  <c r="T488" i="3" s="1"/>
  <c r="H552" i="3"/>
  <c r="T552" i="3" s="1"/>
  <c r="H428" i="3"/>
  <c r="T428" i="3" s="1"/>
  <c r="H522" i="3"/>
  <c r="T522" i="3" s="1"/>
  <c r="H460" i="3"/>
  <c r="T460" i="3" s="1"/>
  <c r="H411" i="3"/>
  <c r="T411" i="3" s="1"/>
  <c r="H401" i="3"/>
  <c r="T401" i="3" s="1"/>
  <c r="H316" i="3"/>
  <c r="T316" i="3" s="1"/>
  <c r="H330" i="3"/>
  <c r="T330" i="3" s="1"/>
  <c r="H112" i="3"/>
  <c r="T112" i="3" s="1"/>
  <c r="H80" i="3"/>
  <c r="T80" i="3" s="1"/>
  <c r="H272" i="3"/>
  <c r="T272" i="3" s="1"/>
  <c r="H51" i="3"/>
  <c r="T51" i="3" s="1"/>
  <c r="H296" i="3"/>
  <c r="T296" i="3" s="1"/>
  <c r="H229" i="3"/>
  <c r="T229" i="3" s="1"/>
  <c r="H136" i="3"/>
  <c r="T136" i="3" s="1"/>
  <c r="H169" i="3"/>
  <c r="T169" i="3" s="1"/>
  <c r="H223" i="3"/>
  <c r="T223" i="3" s="1"/>
  <c r="H144" i="3"/>
  <c r="T144" i="3" s="1"/>
  <c r="H200" i="3"/>
  <c r="T200" i="3" s="1"/>
  <c r="H93" i="3"/>
  <c r="T93" i="3" s="1"/>
  <c r="H540" i="3"/>
  <c r="T540" i="3" s="1"/>
  <c r="H521" i="3"/>
  <c r="T521" i="3" s="1"/>
  <c r="H573" i="3"/>
  <c r="T573" i="3" s="1"/>
  <c r="H496" i="3"/>
  <c r="T496" i="3" s="1"/>
  <c r="H396" i="3"/>
  <c r="T396" i="3" s="1"/>
  <c r="H356" i="3"/>
  <c r="T356" i="3" s="1"/>
  <c r="H335" i="3"/>
  <c r="T335" i="3" s="1"/>
  <c r="H304" i="3"/>
  <c r="T304" i="3" s="1"/>
  <c r="H302" i="3"/>
  <c r="T302" i="3" s="1"/>
  <c r="H104" i="3"/>
  <c r="T104" i="3" s="1"/>
  <c r="H72" i="3"/>
  <c r="T72" i="3" s="1"/>
  <c r="H270" i="3"/>
  <c r="T270" i="3" s="1"/>
  <c r="H43" i="3"/>
  <c r="T43" i="3" s="1"/>
  <c r="H286" i="3"/>
  <c r="T286" i="3" s="1"/>
  <c r="H221" i="3"/>
  <c r="T221" i="3" s="1"/>
  <c r="H130" i="3"/>
  <c r="T130" i="3" s="1"/>
  <c r="H157" i="3"/>
  <c r="T157" i="3" s="1"/>
  <c r="H191" i="3"/>
  <c r="T191" i="3" s="1"/>
  <c r="H128" i="3"/>
  <c r="T128" i="3" s="1"/>
  <c r="H192" i="3"/>
  <c r="T192" i="3" s="1"/>
  <c r="H463" i="3"/>
  <c r="T463" i="3" s="1"/>
  <c r="H75" i="3"/>
  <c r="T75" i="3" s="1"/>
  <c r="H19" i="3"/>
  <c r="T19" i="3" s="1"/>
  <c r="H159" i="3"/>
  <c r="T159" i="3" s="1"/>
  <c r="H282" i="3"/>
  <c r="T282" i="3" s="1"/>
  <c r="H250" i="3"/>
  <c r="T250" i="3" s="1"/>
  <c r="H179" i="3"/>
  <c r="T179" i="3" s="1"/>
  <c r="H240" i="3"/>
  <c r="T240" i="3" s="1"/>
  <c r="H165" i="3"/>
  <c r="T165" i="3" s="1"/>
  <c r="H293" i="3"/>
  <c r="T293" i="3" s="1"/>
  <c r="H189" i="3"/>
  <c r="T189" i="3" s="1"/>
  <c r="H216" i="3"/>
  <c r="T216" i="3" s="1"/>
  <c r="H59" i="3"/>
  <c r="T59" i="3" s="1"/>
  <c r="H186" i="3"/>
  <c r="T186" i="3" s="1"/>
  <c r="H125" i="3"/>
  <c r="T125" i="3" s="1"/>
  <c r="H71" i="3"/>
  <c r="T71" i="3" s="1"/>
  <c r="H27" i="3"/>
  <c r="T27" i="3" s="1"/>
  <c r="H243" i="3"/>
  <c r="T243" i="3" s="1"/>
  <c r="H62" i="3"/>
  <c r="T62" i="3" s="1"/>
  <c r="H271" i="3"/>
  <c r="T271" i="3" s="1"/>
  <c r="H565" i="3"/>
  <c r="T565" i="3" s="1"/>
  <c r="H427" i="3"/>
  <c r="T427" i="3" s="1"/>
  <c r="H544" i="3"/>
  <c r="T544" i="3" s="1"/>
  <c r="H487" i="3"/>
  <c r="T487" i="3" s="1"/>
  <c r="H365" i="3"/>
  <c r="T365" i="3" s="1"/>
  <c r="H475" i="3"/>
  <c r="T475" i="3" s="1"/>
  <c r="H400" i="3"/>
  <c r="T400" i="3" s="1"/>
  <c r="H413" i="3"/>
  <c r="T413" i="3" s="1"/>
  <c r="H120" i="3"/>
  <c r="T120" i="3" s="1"/>
  <c r="H184" i="3"/>
  <c r="T184" i="3" s="1"/>
  <c r="H248" i="3"/>
  <c r="T248" i="3" s="1"/>
  <c r="H288" i="3"/>
  <c r="T288" i="3" s="1"/>
  <c r="H115" i="3"/>
  <c r="T115" i="3" s="1"/>
  <c r="H147" i="3"/>
  <c r="T147" i="3" s="1"/>
  <c r="H492" i="3"/>
  <c r="T492" i="3" s="1"/>
  <c r="H597" i="3"/>
  <c r="T597" i="3" s="1"/>
  <c r="H479" i="3"/>
  <c r="T479" i="3" s="1"/>
  <c r="H602" i="3"/>
  <c r="T602" i="3" s="1"/>
  <c r="H482" i="3"/>
  <c r="T482" i="3" s="1"/>
  <c r="H171" i="3"/>
  <c r="T171" i="3" s="1"/>
  <c r="H366" i="3"/>
  <c r="T366" i="3" s="1"/>
  <c r="H435" i="3"/>
  <c r="T435" i="3" s="1"/>
  <c r="H510" i="3"/>
  <c r="T510" i="3" s="1"/>
  <c r="H580" i="3"/>
  <c r="T580" i="3" s="1"/>
  <c r="H353" i="3"/>
  <c r="T353" i="3" s="1"/>
  <c r="H419" i="3"/>
  <c r="T419" i="3" s="1"/>
  <c r="H480" i="3"/>
  <c r="T480" i="3" s="1"/>
  <c r="H541" i="3"/>
  <c r="T541" i="3" s="1"/>
  <c r="H309" i="3"/>
  <c r="T309" i="3" s="1"/>
  <c r="H376" i="3"/>
  <c r="T376" i="3" s="1"/>
  <c r="H586" i="3"/>
  <c r="T586" i="3" s="1"/>
  <c r="H471" i="3"/>
  <c r="T471" i="3" s="1"/>
  <c r="H549" i="3"/>
  <c r="T549" i="3" s="1"/>
  <c r="H566" i="3"/>
  <c r="T566" i="3" s="1"/>
  <c r="H590" i="3"/>
  <c r="T590" i="3" s="1"/>
  <c r="H339" i="3"/>
  <c r="T339" i="3" s="1"/>
  <c r="H497" i="3"/>
  <c r="T497" i="3" s="1"/>
  <c r="H317" i="3"/>
  <c r="T317" i="3" s="1"/>
  <c r="H374" i="3"/>
  <c r="T374" i="3" s="1"/>
  <c r="H444" i="3"/>
  <c r="T444" i="3" s="1"/>
  <c r="H538" i="3"/>
  <c r="T538" i="3" s="1"/>
  <c r="H329" i="3"/>
  <c r="T329" i="3" s="1"/>
  <c r="H395" i="3"/>
  <c r="T395" i="3" s="1"/>
  <c r="H474" i="3"/>
  <c r="T474" i="3" s="1"/>
  <c r="H532" i="3"/>
  <c r="T532" i="3" s="1"/>
  <c r="H303" i="3"/>
  <c r="T303" i="3" s="1"/>
  <c r="H384" i="3"/>
  <c r="T384" i="3" s="1"/>
  <c r="H483" i="3"/>
  <c r="T483" i="3" s="1"/>
  <c r="H313" i="3"/>
  <c r="T313" i="3" s="1"/>
  <c r="H102" i="3"/>
  <c r="T102" i="3" s="1"/>
  <c r="H24" i="3"/>
  <c r="T24" i="3" s="1"/>
  <c r="H148" i="3"/>
  <c r="T148" i="3" s="1"/>
  <c r="H228" i="3"/>
  <c r="T228" i="3" s="1"/>
  <c r="H292" i="3"/>
  <c r="T292" i="3" s="1"/>
  <c r="H143" i="3"/>
  <c r="T143" i="3" s="1"/>
  <c r="H66" i="3"/>
  <c r="T66" i="3" s="1"/>
  <c r="H279" i="3"/>
  <c r="T279" i="3" s="1"/>
  <c r="H153" i="3"/>
  <c r="T153" i="3" s="1"/>
  <c r="H121" i="3"/>
  <c r="T121" i="3" s="1"/>
  <c r="H30" i="3"/>
  <c r="T30" i="3" s="1"/>
  <c r="H39" i="3"/>
  <c r="T39" i="3" s="1"/>
  <c r="H502" i="3"/>
  <c r="T502" i="3" s="1"/>
  <c r="H503" i="3"/>
  <c r="T503" i="3" s="1"/>
  <c r="H306" i="3"/>
  <c r="T306" i="3" s="1"/>
  <c r="H370" i="3"/>
  <c r="T370" i="3" s="1"/>
  <c r="H458" i="3"/>
  <c r="T458" i="3" s="1"/>
  <c r="H568" i="3"/>
  <c r="T568" i="3" s="1"/>
  <c r="H341" i="3"/>
  <c r="T341" i="3" s="1"/>
  <c r="H423" i="3"/>
  <c r="T423" i="3" s="1"/>
  <c r="H500" i="3"/>
  <c r="T500" i="3" s="1"/>
  <c r="H559" i="3"/>
  <c r="T559" i="3" s="1"/>
  <c r="H364" i="3"/>
  <c r="T364" i="3" s="1"/>
  <c r="H422" i="3"/>
  <c r="T422" i="3" s="1"/>
  <c r="H484" i="3"/>
  <c r="T484" i="3" s="1"/>
  <c r="H134" i="3"/>
  <c r="T134" i="3" s="1"/>
  <c r="H166" i="3"/>
  <c r="T166" i="3" s="1"/>
  <c r="H198" i="3"/>
  <c r="T198" i="3" s="1"/>
  <c r="H238" i="3"/>
  <c r="T238" i="3" s="1"/>
  <c r="H70" i="3"/>
  <c r="T70" i="3" s="1"/>
  <c r="H203" i="3"/>
  <c r="T203" i="3" s="1"/>
  <c r="H60" i="3"/>
  <c r="T60" i="3" s="1"/>
  <c r="H28" i="3"/>
  <c r="T28" i="3" s="1"/>
  <c r="H20" i="3"/>
  <c r="T20" i="3" s="1"/>
  <c r="H213" i="3"/>
  <c r="T213" i="3" s="1"/>
  <c r="H53" i="3"/>
  <c r="T53" i="3" s="1"/>
  <c r="H295" i="3"/>
  <c r="T295" i="3" s="1"/>
  <c r="H167" i="3"/>
  <c r="T167" i="3" s="1"/>
  <c r="H297" i="3"/>
  <c r="T297" i="3" s="1"/>
  <c r="H291" i="3"/>
  <c r="T291" i="3" s="1"/>
  <c r="H122" i="3"/>
  <c r="T122" i="3" s="1"/>
  <c r="H162" i="3"/>
  <c r="T162" i="3" s="1"/>
  <c r="H202" i="3"/>
  <c r="T202" i="3" s="1"/>
  <c r="H234" i="3"/>
  <c r="T234" i="3" s="1"/>
  <c r="H274" i="3"/>
  <c r="T274" i="3" s="1"/>
  <c r="H82" i="3"/>
  <c r="T82" i="3" s="1"/>
  <c r="H133" i="3"/>
  <c r="T133" i="3" s="1"/>
  <c r="H58" i="3"/>
  <c r="T58" i="3" s="1"/>
  <c r="H26" i="3"/>
  <c r="T26" i="3" s="1"/>
  <c r="H16" i="3"/>
  <c r="T16" i="3" s="1"/>
  <c r="H237" i="3"/>
  <c r="T237" i="3" s="1"/>
  <c r="H77" i="3"/>
  <c r="T77" i="3" s="1"/>
  <c r="H87" i="3"/>
  <c r="T87" i="3" s="1"/>
  <c r="H161" i="3"/>
  <c r="T161" i="3" s="1"/>
  <c r="H124" i="3"/>
  <c r="T124" i="3" s="1"/>
  <c r="H180" i="3"/>
  <c r="T180" i="3" s="1"/>
  <c r="H236" i="3"/>
  <c r="T236" i="3" s="1"/>
  <c r="H300" i="3"/>
  <c r="T300" i="3" s="1"/>
  <c r="H135" i="3"/>
  <c r="T135" i="3" s="1"/>
  <c r="H32" i="3"/>
  <c r="T32" i="3" s="1"/>
  <c r="H12" i="3"/>
  <c r="T12" i="3" s="1"/>
  <c r="H49" i="3"/>
  <c r="T49" i="3" s="1"/>
  <c r="H183" i="3"/>
  <c r="T183" i="3" s="1"/>
  <c r="H217" i="3"/>
  <c r="T217" i="3" s="1"/>
  <c r="H86" i="3"/>
  <c r="T86" i="3" s="1"/>
  <c r="H38" i="3"/>
  <c r="T38" i="3" s="1"/>
  <c r="H253" i="3"/>
  <c r="T253" i="3" s="1"/>
  <c r="H207" i="3"/>
  <c r="T207" i="3" s="1"/>
  <c r="H61" i="3"/>
  <c r="T61" i="3" s="1"/>
  <c r="H81" i="3"/>
  <c r="T81" i="3" s="1"/>
  <c r="H88" i="3"/>
  <c r="T88" i="3" s="1"/>
  <c r="H41" i="3"/>
  <c r="T41" i="3" s="1"/>
  <c r="H10" i="3"/>
  <c r="T10" i="3" s="1"/>
  <c r="H185" i="3"/>
  <c r="T185" i="3" s="1"/>
  <c r="H113" i="3"/>
  <c r="T113" i="3" s="1"/>
  <c r="H283" i="3"/>
  <c r="T283" i="3" s="1"/>
  <c r="H55" i="3"/>
  <c r="T55" i="3" s="1"/>
  <c r="H6" i="3"/>
  <c r="T6" i="3" s="1"/>
  <c r="H273" i="3"/>
  <c r="T273" i="3" s="1"/>
  <c r="H9" i="3"/>
  <c r="T9" i="3" s="1"/>
  <c r="H251" i="3"/>
  <c r="T251" i="3" s="1"/>
  <c r="H261" i="3"/>
  <c r="T261" i="3" s="1"/>
  <c r="H25" i="3"/>
  <c r="T25" i="3" s="1"/>
  <c r="H63" i="3"/>
  <c r="T63" i="3" s="1"/>
  <c r="H246" i="3"/>
  <c r="T246" i="3" s="1"/>
  <c r="H129" i="3"/>
  <c r="T129" i="3" s="1"/>
  <c r="H8" i="3"/>
  <c r="T8" i="3" s="1"/>
  <c r="H31" i="3"/>
  <c r="T31" i="3" s="1"/>
  <c r="H241" i="3"/>
  <c r="T241" i="3" s="1"/>
  <c r="H209" i="3"/>
  <c r="T209" i="3" s="1"/>
  <c r="E13" i="3"/>
  <c r="M13" i="2"/>
  <c r="H48" i="3"/>
  <c r="T48" i="3" s="1"/>
  <c r="H155" i="3"/>
  <c r="T155" i="3" s="1"/>
  <c r="H15" i="3"/>
  <c r="T15" i="3" s="1"/>
  <c r="H247" i="3"/>
  <c r="T247" i="3" s="1"/>
  <c r="H281" i="3"/>
  <c r="T281" i="3" s="1"/>
  <c r="H294" i="3"/>
  <c r="T294" i="3" s="1"/>
  <c r="H4" i="3"/>
  <c r="H64" i="3"/>
  <c r="T64" i="3" s="1"/>
  <c r="H69" i="3"/>
  <c r="T69" i="3" s="1"/>
  <c r="H175" i="3"/>
  <c r="T175" i="3" s="1"/>
  <c r="H177" i="3"/>
  <c r="T177" i="3" s="1"/>
  <c r="T3" i="3" l="1"/>
  <c r="T4" i="3"/>
  <c r="K11" i="2" l="1"/>
  <c r="D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88334B-454A-456B-80FA-988AB79AC5B3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D299D9-F133-4089-B461-05DF24F7C1C1}" name="WorksheetConnection_FIRE_Passoapasso.xlsx!Tab_Resultados" type="102" refreshedVersion="6" minRefreshableVersion="5">
    <extLst>
      <ext xmlns:x15="http://schemas.microsoft.com/office/spreadsheetml/2010/11/main" uri="{DE250136-89BD-433C-8126-D09CA5730AF9}">
        <x15:connection id="Tab_Resultados">
          <x15:rangePr sourceName="_xlcn.WorksheetConnection_FIRE_Passoapasso.xlsxTab_Resultados1"/>
        </x15:connection>
      </ext>
    </extLst>
  </connection>
  <connection id="3" xr16:uid="{4450B7A7-95A1-4E93-98FA-5B1BA77597EF}" name="WorksheetConnection_FIRE_Passoapasso.xlsx!Tabela11" type="102" refreshedVersion="6" minRefreshableVersion="5">
    <extLst>
      <ext xmlns:x15="http://schemas.microsoft.com/office/spreadsheetml/2010/11/main" uri="{DE250136-89BD-433C-8126-D09CA5730AF9}">
        <x15:connection id="Tabela11">
          <x15:rangePr sourceName="_xlcn.WorksheetConnection_FIRE_Passoapasso.xlsxTabela111"/>
        </x15:connection>
      </ext>
    </extLst>
  </connection>
  <connection id="4" xr16:uid="{C419AF67-0485-4E2F-81F1-9FB0BE871C02}" name="WorksheetConnection_Resultados!$J$4:$K$8" type="102" refreshedVersion="6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ResultadosJ4K81"/>
        </x15:connection>
      </ext>
    </extLst>
  </connection>
</connections>
</file>

<file path=xl/sharedStrings.xml><?xml version="1.0" encoding="utf-8"?>
<sst xmlns="http://schemas.openxmlformats.org/spreadsheetml/2006/main" count="150" uniqueCount="120">
  <si>
    <t>Despesas mensais</t>
  </si>
  <si>
    <t>Descrição</t>
  </si>
  <si>
    <t>Valor médio agora</t>
  </si>
  <si>
    <t>Valor médio no FIRE</t>
  </si>
  <si>
    <t>Despesas anuais</t>
  </si>
  <si>
    <t>Água</t>
  </si>
  <si>
    <t>Eletricidade</t>
  </si>
  <si>
    <t>Combustível</t>
  </si>
  <si>
    <t>Estacionamento</t>
  </si>
  <si>
    <t>Portagens</t>
  </si>
  <si>
    <t>Supermercado</t>
  </si>
  <si>
    <t>Almoços</t>
  </si>
  <si>
    <t>Cafés</t>
  </si>
  <si>
    <t>Lanches</t>
  </si>
  <si>
    <t>Jantares</t>
  </si>
  <si>
    <t>Take-away</t>
  </si>
  <si>
    <t>Medicamentos</t>
  </si>
  <si>
    <t>Consultas médicas</t>
  </si>
  <si>
    <t>Livros</t>
  </si>
  <si>
    <t>Roupa</t>
  </si>
  <si>
    <t>Viagens</t>
  </si>
  <si>
    <t>Telemóvel</t>
  </si>
  <si>
    <t>Estética</t>
  </si>
  <si>
    <t>Desporto</t>
  </si>
  <si>
    <t>Prendas</t>
  </si>
  <si>
    <t>Formação</t>
  </si>
  <si>
    <t>Renda/Prestação</t>
  </si>
  <si>
    <t>IUC</t>
  </si>
  <si>
    <t>IMI</t>
  </si>
  <si>
    <t>Revisão carro</t>
  </si>
  <si>
    <t>Manutenção casa</t>
  </si>
  <si>
    <t>Seguro carro</t>
  </si>
  <si>
    <t>Seguro saúde</t>
  </si>
  <si>
    <t>Total</t>
  </si>
  <si>
    <t>Mensal</t>
  </si>
  <si>
    <t>Anual</t>
  </si>
  <si>
    <t>Valor FIRE</t>
  </si>
  <si>
    <t>DESPESAS</t>
  </si>
  <si>
    <t>Subsídio de férias</t>
  </si>
  <si>
    <t>Subsídio de Natal</t>
  </si>
  <si>
    <t>Reembolso IRS</t>
  </si>
  <si>
    <t>Renda extra</t>
  </si>
  <si>
    <t>Presentes recebidos</t>
  </si>
  <si>
    <t>Juros</t>
  </si>
  <si>
    <t>Dividendos</t>
  </si>
  <si>
    <t>Rendas de imóveis</t>
  </si>
  <si>
    <t>Salário líquido mensal</t>
  </si>
  <si>
    <t>Cartão refeição mensal</t>
  </si>
  <si>
    <t>Valor mensal</t>
  </si>
  <si>
    <t>Valor anual</t>
  </si>
  <si>
    <t>RENDIMENTOS</t>
  </si>
  <si>
    <t>Poupança</t>
  </si>
  <si>
    <t>Transportes públicos</t>
  </si>
  <si>
    <t>TV + Internet</t>
  </si>
  <si>
    <t>Despesas</t>
  </si>
  <si>
    <t>Rendimentos</t>
  </si>
  <si>
    <t>Networth</t>
  </si>
  <si>
    <t>Valor atual</t>
  </si>
  <si>
    <t>Dinheiro</t>
  </si>
  <si>
    <t>Depósitos a prazo</t>
  </si>
  <si>
    <t>Ouro/Prata</t>
  </si>
  <si>
    <t>Certificados de aforro/tesouro</t>
  </si>
  <si>
    <t>PPR</t>
  </si>
  <si>
    <t>Obrigações</t>
  </si>
  <si>
    <t>Fundos de investimento</t>
  </si>
  <si>
    <t>ETFs de ações</t>
  </si>
  <si>
    <t>Ações individuais</t>
  </si>
  <si>
    <t>Criptomoedas</t>
  </si>
  <si>
    <t>P2P/Crowdlending</t>
  </si>
  <si>
    <t>Outros</t>
  </si>
  <si>
    <t>Imobiliário</t>
  </si>
  <si>
    <t>Ativos</t>
  </si>
  <si>
    <t>Passivos</t>
  </si>
  <si>
    <t>Dívida cartão de crédito</t>
  </si>
  <si>
    <t>Crédito automóvel</t>
  </si>
  <si>
    <t>Crédito pessoal</t>
  </si>
  <si>
    <t>Crédito de equipamentos</t>
  </si>
  <si>
    <t>Dívidas a amigos/familiares</t>
  </si>
  <si>
    <t>Data</t>
  </si>
  <si>
    <t>Mês</t>
  </si>
  <si>
    <t>Data FIRE</t>
  </si>
  <si>
    <t>Seguros crédito habitação</t>
  </si>
  <si>
    <t>Limpeza</t>
  </si>
  <si>
    <t>Lazer</t>
  </si>
  <si>
    <t>NETWORTH</t>
  </si>
  <si>
    <t>Período</t>
  </si>
  <si>
    <t>Inflação</t>
  </si>
  <si>
    <t>Taxa de utilização do portefólio</t>
  </si>
  <si>
    <t>Taxa de retorno</t>
  </si>
  <si>
    <t>Coluna1</t>
  </si>
  <si>
    <t>Networth atual</t>
  </si>
  <si>
    <t>anos até ao FIRE</t>
  </si>
  <si>
    <t>Objetivos</t>
  </si>
  <si>
    <t>Prazo (meses)</t>
  </si>
  <si>
    <t>Valor necessário (€)</t>
  </si>
  <si>
    <t>Viagem ao méxico</t>
  </si>
  <si>
    <t>Viagem à Noruega</t>
  </si>
  <si>
    <t>Poupança FIRE</t>
  </si>
  <si>
    <t>Acumulado FIRE</t>
  </si>
  <si>
    <t>Objetivo 1</t>
  </si>
  <si>
    <t>Objetivo 2</t>
  </si>
  <si>
    <t>Objetivo 3</t>
  </si>
  <si>
    <t>Objetivo 4</t>
  </si>
  <si>
    <t>Objetivo 5</t>
  </si>
  <si>
    <t>Objetivo 6</t>
  </si>
  <si>
    <t>Objetivo 7</t>
  </si>
  <si>
    <t>Objetivo 8</t>
  </si>
  <si>
    <t>Objetivo 9</t>
  </si>
  <si>
    <t>Objetivo 10</t>
  </si>
  <si>
    <t>FIRE</t>
  </si>
  <si>
    <t>Linha do FIRE é calculada automaticamente</t>
  </si>
  <si>
    <t>Ativo</t>
  </si>
  <si>
    <t>Obrigações de empresas</t>
  </si>
  <si>
    <t>ETFs de obrigações</t>
  </si>
  <si>
    <t>% do portefólio</t>
  </si>
  <si>
    <t>% retorno esperada</t>
  </si>
  <si>
    <t>FOLHA 100% AUTOMÁTICA</t>
  </si>
  <si>
    <t>PREENCHER TODOS OS VALORES</t>
  </si>
  <si>
    <t>Soma da % do portefólio tem de ser 100%</t>
  </si>
  <si>
    <t>PREENCHE O PRAZO E VALOR DOS OBJETIVOS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</si>
</sst>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[$-816]mmm/yy;@"/>
    <numFmt numFmtId="166" formatCode="0.0%"/>
    <numFmt numFmtId="167" formatCode="[$-816]mmmm\ 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66">
    <xf numFmtId="0" fontId="0" fillId="0" borderId="0" xfId="0"/>
    <xf numFmtId="0" fontId="2" fillId="4" borderId="0" xfId="3"/>
    <xf numFmtId="0" fontId="1" fillId="5" borderId="0" xfId="4"/>
    <xf numFmtId="0" fontId="2" fillId="4" borderId="0" xfId="3" applyAlignment="1">
      <alignment horizontal="center"/>
    </xf>
    <xf numFmtId="0" fontId="8" fillId="0" borderId="0" xfId="0" applyFont="1" applyAlignment="1">
      <alignment horizontal="left" vertical="center"/>
    </xf>
    <xf numFmtId="164" fontId="9" fillId="0" borderId="0" xfId="1" applyNumberFormat="1" applyFont="1"/>
    <xf numFmtId="0" fontId="9" fillId="0" borderId="0" xfId="0" applyFont="1"/>
    <xf numFmtId="0" fontId="10" fillId="4" borderId="0" xfId="3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44" fontId="9" fillId="0" borderId="0" xfId="1" applyFont="1"/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3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1" fillId="4" borderId="0" xfId="3" applyFont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2" fillId="0" borderId="0" xfId="1" applyNumberFormat="1" applyFont="1"/>
    <xf numFmtId="0" fontId="12" fillId="0" borderId="0" xfId="0" applyFont="1"/>
    <xf numFmtId="165" fontId="12" fillId="0" borderId="0" xfId="0" applyNumberFormat="1" applyFont="1"/>
    <xf numFmtId="164" fontId="12" fillId="0" borderId="0" xfId="0" applyNumberFormat="1" applyFont="1"/>
    <xf numFmtId="166" fontId="13" fillId="0" borderId="7" xfId="2" applyNumberFormat="1" applyFont="1" applyBorder="1"/>
    <xf numFmtId="166" fontId="13" fillId="0" borderId="0" xfId="2" applyNumberFormat="1" applyFont="1"/>
    <xf numFmtId="0" fontId="7" fillId="2" borderId="3" xfId="0" applyFont="1" applyFill="1" applyBorder="1" applyAlignment="1">
      <alignment horizontal="center"/>
    </xf>
    <xf numFmtId="164" fontId="13" fillId="0" borderId="0" xfId="1" applyNumberFormat="1" applyFont="1"/>
    <xf numFmtId="0" fontId="12" fillId="3" borderId="1" xfId="0" applyFont="1" applyFill="1" applyBorder="1" applyAlignment="1">
      <alignment horizontal="center" vertical="center"/>
    </xf>
    <xf numFmtId="164" fontId="12" fillId="3" borderId="1" xfId="1" applyNumberFormat="1" applyFont="1" applyFill="1" applyBorder="1"/>
    <xf numFmtId="167" fontId="13" fillId="0" borderId="0" xfId="0" applyNumberFormat="1" applyFont="1"/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/>
    <xf numFmtId="0" fontId="12" fillId="3" borderId="5" xfId="0" applyFont="1" applyFill="1" applyBorder="1" applyAlignment="1">
      <alignment horizontal="center" vertical="center"/>
    </xf>
    <xf numFmtId="164" fontId="12" fillId="3" borderId="5" xfId="0" applyNumberFormat="1" applyFont="1" applyFill="1" applyBorder="1"/>
    <xf numFmtId="0" fontId="11" fillId="4" borderId="0" xfId="3" applyFont="1" applyAlignment="1">
      <alignment horizontal="center" vertical="center"/>
    </xf>
    <xf numFmtId="0" fontId="11" fillId="4" borderId="0" xfId="3" applyFont="1" applyAlignment="1">
      <alignment horizontal="center"/>
    </xf>
    <xf numFmtId="164" fontId="11" fillId="4" borderId="0" xfId="3" applyNumberFormat="1" applyFont="1"/>
    <xf numFmtId="0" fontId="7" fillId="0" borderId="6" xfId="0" applyFont="1" applyBorder="1"/>
    <xf numFmtId="0" fontId="7" fillId="0" borderId="0" xfId="0" applyFont="1"/>
    <xf numFmtId="0" fontId="4" fillId="4" borderId="0" xfId="3" applyFont="1" applyAlignment="1">
      <alignment horizontal="center" vertical="center"/>
    </xf>
    <xf numFmtId="1" fontId="14" fillId="4" borderId="0" xfId="3" applyNumberFormat="1" applyFont="1"/>
    <xf numFmtId="0" fontId="14" fillId="4" borderId="0" xfId="3" applyFont="1"/>
    <xf numFmtId="9" fontId="11" fillId="4" borderId="0" xfId="2" applyFont="1" applyFill="1"/>
    <xf numFmtId="9" fontId="10" fillId="4" borderId="0" xfId="3" applyNumberFormat="1" applyFont="1"/>
    <xf numFmtId="0" fontId="5" fillId="4" borderId="0" xfId="3" applyFont="1" applyAlignment="1">
      <alignment horizontal="center"/>
    </xf>
    <xf numFmtId="164" fontId="0" fillId="0" borderId="0" xfId="1" applyNumberFormat="1" applyFont="1"/>
    <xf numFmtId="44" fontId="0" fillId="0" borderId="0" xfId="0" applyNumberFormat="1"/>
    <xf numFmtId="164" fontId="0" fillId="0" borderId="0" xfId="0" applyNumberFormat="1"/>
    <xf numFmtId="9" fontId="0" fillId="0" borderId="0" xfId="2" applyFont="1"/>
    <xf numFmtId="166" fontId="0" fillId="0" borderId="0" xfId="2" applyNumberFormat="1" applyFont="1"/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44" fontId="9" fillId="0" borderId="0" xfId="0" applyNumberFormat="1" applyFont="1"/>
    <xf numFmtId="164" fontId="9" fillId="0" borderId="0" xfId="0" applyNumberFormat="1" applyFont="1"/>
    <xf numFmtId="0" fontId="2" fillId="6" borderId="0" xfId="3" applyFill="1"/>
    <xf numFmtId="9" fontId="0" fillId="0" borderId="0" xfId="0" applyNumberFormat="1"/>
    <xf numFmtId="166" fontId="0" fillId="0" borderId="0" xfId="0" applyNumberFormat="1"/>
    <xf numFmtId="0" fontId="16" fillId="4" borderId="0" xfId="3" applyFont="1"/>
    <xf numFmtId="0" fontId="17" fillId="4" borderId="0" xfId="3" applyFont="1"/>
    <xf numFmtId="0" fontId="18" fillId="0" borderId="0" xfId="0" applyFont="1" applyAlignment="1">
      <alignment horizontal="center" vertical="center" wrapText="1"/>
    </xf>
    <xf numFmtId="0" fontId="19" fillId="4" borderId="0" xfId="3" applyFont="1"/>
    <xf numFmtId="0" fontId="4" fillId="0" borderId="0" xfId="0" applyFont="1"/>
    <xf numFmtId="167" fontId="17" fillId="7" borderId="0" xfId="3" applyNumberFormat="1" applyFont="1" applyFill="1"/>
    <xf numFmtId="0" fontId="2" fillId="4" borderId="0" xfId="3" applyFont="1"/>
  </cellXfs>
  <cellStyles count="5">
    <cellStyle name="20% - Cor1" xfId="4" builtinId="30"/>
    <cellStyle name="Cor1" xfId="3" builtinId="29"/>
    <cellStyle name="Moeda" xfId="1" builtinId="4"/>
    <cellStyle name="Normal" xfId="0" builtinId="0"/>
    <cellStyle name="Percentagem" xfId="2" builtinId="5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&quot;€&quot;_-;\-* #,##0\ &quot;€&quot;_-;_-* &quot;-&quot;??\ &quot;€&quot;_-;_-@_-"/>
    </dxf>
    <dxf>
      <numFmt numFmtId="166" formatCode="0.0%"/>
    </dxf>
    <dxf>
      <numFmt numFmtId="13" formatCode="0%"/>
    </dxf>
    <dxf>
      <numFmt numFmtId="166" formatCode="0.0%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* #,##0\ &quot;€&quot;_-;\-* #,##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[$-816]mmmm\ 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0.0%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5" formatCode="[$-816]mmm/yy;@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57936514588899E-3"/>
          <c:y val="0.1045294902095409"/>
          <c:w val="0.93888888888888888"/>
          <c:h val="0.8274509803921568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Resultados!$L$13</c:f>
              <c:numCache>
                <c:formatCode>0%</c:formatCode>
                <c:ptCount val="1"/>
                <c:pt idx="0">
                  <c:v>0.15829744948658497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7-43A4-888F-5B630CD5B1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Resultados!$M$13</c:f>
              <c:numCache>
                <c:formatCode>0%</c:formatCode>
                <c:ptCount val="1"/>
                <c:pt idx="0">
                  <c:v>0.84170255051341503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7-43A4-888F-5B630CD5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70960"/>
        <c:axId val="524772928"/>
      </c:barChart>
      <c:catAx>
        <c:axId val="524770960"/>
        <c:scaling>
          <c:orientation val="minMax"/>
        </c:scaling>
        <c:delete val="1"/>
        <c:axPos val="l"/>
        <c:majorTickMark val="none"/>
        <c:minorTickMark val="none"/>
        <c:tickLblPos val="nextTo"/>
        <c:crossAx val="524772928"/>
        <c:crosses val="autoZero"/>
        <c:auto val="1"/>
        <c:lblAlgn val="ctr"/>
        <c:lblOffset val="100"/>
        <c:noMultiLvlLbl val="0"/>
      </c:catAx>
      <c:valAx>
        <c:axId val="5247729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247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486833</xdr:colOff>
      <xdr:row>10</xdr:row>
      <xdr:rowOff>1079500</xdr:rowOff>
    </xdr:from>
    <xdr:to>
      <xdr:col>17</xdr:col>
      <xdr:colOff>95249</xdr:colOff>
      <xdr:row>19</xdr:row>
      <xdr:rowOff>211668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0DD74-6369-4B12-AF4C-1865B197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AE8A-BBA2-490B-B444-0D22B80BB970}" name="Tab_Despesasmensais" displayName="Tab_Despesasmensais" ref="D2:F29" totalsRowCount="1" headerRowDxfId="83" dataDxfId="82">
  <autoFilter ref="D2:F28" xr:uid="{6BB728CC-6AB8-461F-A47F-28A20A10B2B3}"/>
  <tableColumns count="3">
    <tableColumn id="1" xr3:uid="{78EE9D7F-355D-439B-81AD-9FB80654F98C}" name="Despesas mensais" totalsRowLabel="Total" dataDxfId="81" totalsRowDxfId="19"/>
    <tableColumn id="2" xr3:uid="{1E3B6FE0-1EAF-4F34-A994-117ABFE3EA1A}" name="Valor médio agora" totalsRowFunction="sum" dataDxfId="80" totalsRowDxfId="12" dataCellStyle="Moeda"/>
    <tableColumn id="3" xr3:uid="{DBACFF82-1DB4-4ABC-94CA-F3629754ABD6}" name="Valor médio no FIRE" totalsRowFunction="sum" dataDxfId="79" totalsRowDxfId="18" dataCellStyle="Moeda" totalsRowCellStyle="Mo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9339AB-26AD-4383-AF34-E87552C35C14}" name="Tab_RendimentosTotais" displayName="Tab_RendimentosTotais" ref="B7:D10" totalsRowShown="0" headerRowDxfId="53" dataDxfId="51" headerRowBorderDxfId="52" tableBorderDxfId="50" totalsRowBorderDxfId="49">
  <autoFilter ref="B7:D10" xr:uid="{9B152ACB-1205-4BA1-A162-81F61422E373}"/>
  <tableColumns count="3">
    <tableColumn id="1" xr3:uid="{AC6A91AB-F1BD-4FC0-AE66-E2CE936010F9}" name="Período" dataDxfId="48"/>
    <tableColumn id="2" xr3:uid="{88970E72-EF20-49C8-9CF2-6844794E8723}" name="Rendimentos" dataDxfId="47"/>
    <tableColumn id="3" xr3:uid="{9346393C-477F-4A34-8263-C9B0A2C3F3FD}" name="Poupança" dataDxfId="46">
      <calculatedColumnFormula>+Tab_RendimentosTotais[[#This Row],[Rendimentos]]-C3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0AD436-6667-45FF-8FE3-8382B2AE564D}" name="Tabela11" displayName="Tabela11" ref="F2:I704" totalsRowShown="0" headerRowDxfId="45" dataDxfId="44">
  <autoFilter ref="F2:I704" xr:uid="{AD5FEE60-59E3-4821-805B-EF3CFA6AA77D}"/>
  <tableColumns count="4">
    <tableColumn id="1" xr3:uid="{A9B6818C-1CE4-43AF-AD5A-0ADF486B1BB6}" name="Mês" dataDxfId="43"/>
    <tableColumn id="2" xr3:uid="{125BDBE1-C2CB-4DE8-AA7A-3A2300A33F2E}" name="Networth" dataDxfId="42">
      <calculatedColumnFormula>+G2*(1+0.07/12)+#REF!/12</calculatedColumnFormula>
    </tableColumn>
    <tableColumn id="3" xr3:uid="{AD576399-B744-4E54-B08A-A57DCEA3AE94}" name="Data" dataDxfId="41">
      <calculatedColumnFormula>DATE(YEAR(TODAY()),MONTH(TODAY())+Tabela11[[#This Row],[Mês]],1)</calculatedColumnFormula>
    </tableColumn>
    <tableColumn id="4" xr3:uid="{00BCD6E9-97CB-4EA1-BC5C-AA24BCDDE3E7}" name="Coluna1" dataDxfId="40">
      <calculatedColumnFormula>+Tabela11[[#This Row],[Mês]]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74251B8-A428-4913-A06F-F9442B2FD79A}" name="Tab_Resultados" displayName="Tab_Resultados" ref="J5:O6" totalsRowShown="0" headerRowDxfId="39">
  <autoFilter ref="J5:O6" xr:uid="{4C0929D3-012F-40AB-A15B-CB056B02A88F}"/>
  <tableColumns count="6">
    <tableColumn id="1" xr3:uid="{FD4EB24B-A7A2-4808-A626-CA70785FF5A5}" name="Taxa de retorno" dataDxfId="38" dataCellStyle="Percentagem">
      <calculatedColumnFormula>+Tabela10[[#Totals],[% retorno esperada]]</calculatedColumnFormula>
    </tableColumn>
    <tableColumn id="2" xr3:uid="{910259E6-2799-463D-93E0-C163A649F4E6}" name="Inflação" dataDxfId="37" dataCellStyle="Percentagem"/>
    <tableColumn id="3" xr3:uid="{AA3A9A0F-A45E-4907-8363-88E55B4675FE}" name="Taxa de utilização do portefólio" dataDxfId="36" dataCellStyle="Percentagem"/>
    <tableColumn id="6" xr3:uid="{CE896A67-FECB-456D-9A09-CE19037514E9}" name="Networth atual" dataDxfId="35" dataCellStyle="Moeda">
      <calculatedColumnFormula>+G3</calculatedColumnFormula>
    </tableColumn>
    <tableColumn id="4" xr3:uid="{A9115A97-7732-4DA5-90AC-4751F8E40A3B}" name="Valor FIRE" dataDxfId="34" dataCellStyle="Moeda">
      <calculatedColumnFormula>+Resultados!D5/$L$6</calculatedColumnFormula>
    </tableColumn>
    <tableColumn id="5" xr3:uid="{53771555-A685-4A63-995C-18F6F55ED41A}" name="Data FIRE" dataDxfId="33">
      <calculatedColumnFormula>+VLOOKUP(N6,Objetivos!$I:$V,14,TRUE)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6467E-29C1-4DF1-903E-5E0C7468D72D}" name="Tab_Despesasanuais" displayName="Tab_Despesasanuais" ref="H2:J10" totalsRowCount="1" headerRowDxfId="78" dataDxfId="77">
  <autoFilter ref="H2:J9" xr:uid="{47073F84-EDF6-4E4C-9982-BCAD0BBE3DCB}"/>
  <tableColumns count="3">
    <tableColumn id="1" xr3:uid="{BA5800DB-BF3B-42B0-8A40-311848CA37F7}" name="Despesas anuais" totalsRowLabel="Total" dataDxfId="76" totalsRowDxfId="17"/>
    <tableColumn id="2" xr3:uid="{F0EA4440-E425-4234-A3D7-83CA30BF7F27}" name="Valor médio agora" totalsRowFunction="sum" dataDxfId="75" totalsRowDxfId="11" dataCellStyle="Moeda"/>
    <tableColumn id="3" xr3:uid="{522ED4B6-8CB0-4BF2-8D5B-1F74A32DA97F}" name="Valor médio no FIRE" totalsRowFunction="sum" dataDxfId="74" totalsRowDxfId="16" dataCellStyle="Moeda" totalsRow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80B2E2-E1DD-44A2-A603-1CFA37DDACA7}" name="Tab_Rendimentos" displayName="Tab_Rendimentos" ref="L2:N13" totalsRowCount="1" headerRowDxfId="73" dataDxfId="72">
  <autoFilter ref="L2:N12" xr:uid="{777AA8A1-AD7A-4438-9531-0624146264ED}"/>
  <tableColumns count="3">
    <tableColumn id="1" xr3:uid="{E4BF47BD-D306-4DAD-8590-AE9364DAE857}" name="Descrição" totalsRowLabel="Total" dataDxfId="71" totalsRowDxfId="15"/>
    <tableColumn id="2" xr3:uid="{DCC9473D-8DC6-4947-AAE1-67CB5EEAD50D}" name="Valor mensal" totalsRowFunction="sum" dataDxfId="70" totalsRowDxfId="13" dataCellStyle="Moeda"/>
    <tableColumn id="3" xr3:uid="{CBA87284-4212-4EF5-BAEB-B3656E498C5F}" name="Valor anual" totalsRowFunction="sum" dataDxfId="69" totalsRowDxfId="14" dataCellStyle="Moeda" totalsRowCellStyle="Mo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FAAFB7-1D81-4EA8-8FAA-47A5D54E3732}" name="Tab_Ativos" displayName="Tab_Ativos" ref="P2:Q16" totalsRowCount="1" headerRowDxfId="68" dataDxfId="67">
  <autoFilter ref="P2:Q15" xr:uid="{9D80D728-13EF-45D1-958C-425AC01A5904}"/>
  <tableColumns count="2">
    <tableColumn id="1" xr3:uid="{5133EBF3-DF10-4BB8-8320-535C9B3BB421}" name="Ativos" totalsRowLabel="Total" dataDxfId="66" totalsRowDxfId="8"/>
    <tableColumn id="2" xr3:uid="{14BB7E62-155F-44BC-982B-2965AE78B4C1}" name="Valor atual" totalsRowFunction="sum" dataDxfId="65" totalsRowDxfId="7" dataCellStyle="Moeda" totalsRowCellStyle="Mo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304E56-78D2-4D46-8FCE-0CD8819EC1D8}" name="Tab_Passivos" displayName="Tab_Passivos" ref="P23:Q30" totalsRowCount="1" headerRowDxfId="64" dataDxfId="63">
  <autoFilter ref="P23:Q29" xr:uid="{452E888E-9128-4BCE-89CF-714E6405F2E5}"/>
  <tableColumns count="2">
    <tableColumn id="1" xr3:uid="{F783A9EB-4000-4235-B26F-42A3B0E88392}" name="Passivos" totalsRowLabel="Total" dataDxfId="62" totalsRowDxfId="10"/>
    <tableColumn id="2" xr3:uid="{958FFB4B-969C-4515-83B6-5802CBE58581}" name="Valor atual" totalsRowFunction="sum" dataDxfId="61" totalsRowDxfId="9" dataCellStyle="Moeda" totalsRowCellStyle="Moed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DB072A-870F-4CDB-8DD6-8539A57395D1}" name="Tabela10" displayName="Tabela10" ref="B2:D17" totalsRowCount="1" headerRowDxfId="4">
  <autoFilter ref="B2:D16" xr:uid="{BBC397CB-C07E-47E4-A3D0-20CED9C56C90}"/>
  <tableColumns count="3">
    <tableColumn id="1" xr3:uid="{6B5DE015-6411-43A7-A624-BD2C92D44633}" name="Ativo" totalsRowLabel="Total"/>
    <tableColumn id="2" xr3:uid="{0D301AE7-4207-4028-8D27-CC7E535DA522}" name="% do portefólio" totalsRowFunction="sum" totalsRowDxfId="2" dataCellStyle="Percentagem"/>
    <tableColumn id="3" xr3:uid="{5403296F-AACC-47A1-ABD0-08D62982B6E4}" name="% retorno esperada" totalsRowFunction="custom" dataDxfId="3" totalsRowDxfId="1" dataCellStyle="Percentagem">
      <totalsRowFormula>SUMPRODUCT(Tabela10[% do portefólio],Tabela10[% retorno esperada])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32FF74-EB43-4E49-BEE5-526052072A51}" name="Tabela4" displayName="Tabela4" ref="B2:E13" totalsRowShown="0" headerRowDxfId="5">
  <autoFilter ref="B2:E13" xr:uid="{26191F42-97B2-4E64-A8DE-40798F6CE9D3}"/>
  <tableColumns count="4">
    <tableColumn id="1" xr3:uid="{FA0240DE-58E4-4BF2-836F-CE2F0265482D}" name="Objetivos" dataDxfId="20"/>
    <tableColumn id="2" xr3:uid="{403E6CA0-CFC2-4573-8C09-58C4E9259A8F}" name="Descrição"/>
    <tableColumn id="3" xr3:uid="{049B5E2E-B782-4CAE-A02D-7FF4C66F8A9E}" name="Prazo (meses)"/>
    <tableColumn id="4" xr3:uid="{48305259-5112-48C4-9538-D9A52EAADC54}" name="Valor necessário (€)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423B93-4E9F-43C8-9123-1999E0764E04}" name="Tabela7" displayName="Tabela7" ref="G2:S602" totalsRowShown="0" headerRowDxfId="6">
  <autoFilter ref="G2:S602" xr:uid="{17DD5645-9785-429E-AAB0-ADF1D7B76008}"/>
  <tableColumns count="13">
    <tableColumn id="1" xr3:uid="{8CF8D2D9-45B8-4872-9AA9-5651D417BF6F}" name="Mês"/>
    <tableColumn id="2" xr3:uid="{B0B5FB53-6FB3-4CE4-853C-9C956D0B59FE}" name="Poupança FIRE" dataDxfId="32" dataCellStyle="Moeda">
      <calculatedColumnFormula>+Resultados!$D$10/12-SUM(J3:S3)</calculatedColumnFormula>
    </tableColumn>
    <tableColumn id="3" xr3:uid="{5CC44FDF-6DE5-4E29-A977-818A1B0A2919}" name="Acumulado FIRE" dataDxfId="0" dataCellStyle="Moeda">
      <calculatedColumnFormula>+I2*(1+(Tab_Resultados[Taxa de retorno])/12)+H2</calculatedColumnFormula>
    </tableColumn>
    <tableColumn id="4" xr3:uid="{A3761579-9173-4E16-B586-1ED2AE35DC10}" name="Objetivo 1" dataDxfId="31">
      <calculatedColumnFormula>IF(G3&lt;=$D$3,$E$3/$D$3,0)</calculatedColumnFormula>
    </tableColumn>
    <tableColumn id="5" xr3:uid="{00D7ECBD-884A-4A8D-B9EA-DADC82A7EF77}" name="Objetivo 2" dataDxfId="30">
      <calculatedColumnFormula>IF($G3&lt;=$D$4,$E$4/$D$4,0)</calculatedColumnFormula>
    </tableColumn>
    <tableColumn id="6" xr3:uid="{AF3A9862-346D-4D56-8502-2764194B4E35}" name="Objetivo 3" dataDxfId="29">
      <calculatedColumnFormula>IF($G3&lt;=$D$5,$E$5/$D$5,0)</calculatedColumnFormula>
    </tableColumn>
    <tableColumn id="7" xr3:uid="{448CCECB-8F5C-43E9-A35D-A53B6C99CD2A}" name="Objetivo 4" dataDxfId="28">
      <calculatedColumnFormula>IF($G3&lt;=$D$6,$E$6/$D$6,0)</calculatedColumnFormula>
    </tableColumn>
    <tableColumn id="8" xr3:uid="{E50632F2-5E46-4837-B727-5B8009E80990}" name="Objetivo 5" dataDxfId="27">
      <calculatedColumnFormula>IF($G3&lt;=$D$7,$E$7/$D$7,0)</calculatedColumnFormula>
    </tableColumn>
    <tableColumn id="9" xr3:uid="{7DFC045A-375B-4628-BBAD-398886A58E21}" name="Objetivo 6" dataDxfId="26">
      <calculatedColumnFormula>IF($G3&lt;=$D$8,$E$8/$D$8,0)</calculatedColumnFormula>
    </tableColumn>
    <tableColumn id="10" xr3:uid="{D95CCD90-B323-42B2-92D7-13552AB6BC37}" name="Objetivo 7" dataDxfId="25">
      <calculatedColumnFormula>IF($G3&lt;=$D$9,$E$9/$D$9,0)</calculatedColumnFormula>
    </tableColumn>
    <tableColumn id="11" xr3:uid="{ED1EF6C3-1350-4C7A-A07C-9613FDD70955}" name="Objetivo 8" dataDxfId="24">
      <calculatedColumnFormula>IF($G3&lt;=$D$10,$E$10/$D$10,0)</calculatedColumnFormula>
    </tableColumn>
    <tableColumn id="12" xr3:uid="{A530133B-1988-4205-B2F6-B319D84BF579}" name="Objetivo 9" dataDxfId="23">
      <calculatedColumnFormula>IF($G3&lt;=$D$11,$E$11/$D$11,0)</calculatedColumnFormula>
    </tableColumn>
    <tableColumn id="13" xr3:uid="{6DC51AAA-000A-4167-AA09-E7B9C739E5EF}" name="Objetivo 10" dataDxfId="22">
      <calculatedColumnFormula>IF($G3&lt;=$D$12,$E$12/$D$12,0)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9B8B24-81A2-46C2-A535-07DFD97FC6EA}" name="Tab_Despesastotais" displayName="Tab_Despesastotais" ref="B2:D5" totalsRowShown="0" headerRowDxfId="60" dataDxfId="58" headerRowBorderDxfId="59" tableBorderDxfId="57">
  <autoFilter ref="B2:D5" xr:uid="{CA974E6F-E3AF-4CA9-A59E-651B6A042B01}"/>
  <tableColumns count="3">
    <tableColumn id="1" xr3:uid="{0BD2E273-FF0D-43CD-8E05-55D3F5D70DA4}" name="Despesas" dataDxfId="56"/>
    <tableColumn id="2" xr3:uid="{97685E31-8A1E-4BEF-871F-4D8B89CD2FC6}" name="Valor médio agora" dataDxfId="55" dataCellStyle="Moeda"/>
    <tableColumn id="3" xr3:uid="{440D910B-E66B-40EB-8FD7-475AA18A73DB}" name="Valor médio no FIRE" dataDxfId="54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fire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C7CEEA"/>
      </a:accent1>
      <a:accent2>
        <a:srgbClr val="FFDFAE"/>
      </a:accent2>
      <a:accent3>
        <a:srgbClr val="FFB7B2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C3F8-E714-4F76-A671-065BA3B10282}">
  <dimension ref="A1:AK232"/>
  <sheetViews>
    <sheetView showGridLines="0" showRowColHeaders="0" tabSelected="1" zoomScale="90" zoomScaleNormal="90" workbookViewId="0">
      <selection activeCell="B7" sqref="B7"/>
    </sheetView>
  </sheetViews>
  <sheetFormatPr defaultRowHeight="15" x14ac:dyDescent="0.25"/>
  <cols>
    <col min="1" max="3" width="9.140625" style="1"/>
    <col min="4" max="4" width="27.140625" bestFit="1" customWidth="1"/>
    <col min="5" max="6" width="17.42578125" bestFit="1" customWidth="1"/>
    <col min="7" max="7" width="2.85546875" style="2" customWidth="1"/>
    <col min="8" max="8" width="18.42578125" bestFit="1" customWidth="1"/>
    <col min="9" max="10" width="17.42578125" bestFit="1" customWidth="1"/>
    <col min="11" max="11" width="3.5703125" style="1" customWidth="1"/>
    <col min="12" max="12" width="23.7109375" bestFit="1" customWidth="1"/>
    <col min="13" max="13" width="12.85546875" bestFit="1" customWidth="1"/>
    <col min="14" max="14" width="11.42578125" bestFit="1" customWidth="1"/>
    <col min="15" max="15" width="3.5703125" style="1" customWidth="1"/>
    <col min="16" max="16" width="31.42578125" bestFit="1" customWidth="1"/>
    <col min="17" max="17" width="16.28515625" bestFit="1" customWidth="1"/>
    <col min="18" max="18" width="3" style="1" customWidth="1"/>
    <col min="19" max="37" width="9.140625" style="1"/>
  </cols>
  <sheetData>
    <row r="1" spans="4:17" ht="28.5" x14ac:dyDescent="0.45">
      <c r="D1" s="46" t="s">
        <v>37</v>
      </c>
      <c r="E1" s="46"/>
      <c r="F1" s="46"/>
      <c r="G1" s="46"/>
      <c r="H1" s="46"/>
      <c r="I1" s="46"/>
      <c r="J1" s="46"/>
      <c r="L1" s="46" t="s">
        <v>50</v>
      </c>
      <c r="M1" s="46"/>
      <c r="N1" s="46"/>
      <c r="P1" s="46" t="s">
        <v>84</v>
      </c>
      <c r="Q1" s="46"/>
    </row>
    <row r="2" spans="4:17" ht="33.75" customHeight="1" x14ac:dyDescent="0.25">
      <c r="D2" s="11" t="s">
        <v>0</v>
      </c>
      <c r="E2" s="11" t="s">
        <v>2</v>
      </c>
      <c r="F2" s="11" t="s">
        <v>3</v>
      </c>
      <c r="G2" s="7"/>
      <c r="H2" s="12" t="s">
        <v>4</v>
      </c>
      <c r="I2" s="12" t="s">
        <v>2</v>
      </c>
      <c r="J2" s="12" t="s">
        <v>3</v>
      </c>
      <c r="K2" s="13"/>
      <c r="L2" s="12" t="s">
        <v>1</v>
      </c>
      <c r="M2" s="12" t="s">
        <v>48</v>
      </c>
      <c r="N2" s="12" t="s">
        <v>49</v>
      </c>
      <c r="O2" s="13"/>
      <c r="P2" s="14" t="s">
        <v>71</v>
      </c>
      <c r="Q2" s="14" t="s">
        <v>57</v>
      </c>
    </row>
    <row r="3" spans="4:17" ht="15.75" x14ac:dyDescent="0.25">
      <c r="D3" s="4" t="s">
        <v>26</v>
      </c>
      <c r="E3" s="5">
        <v>150</v>
      </c>
      <c r="F3" s="5">
        <v>150</v>
      </c>
      <c r="G3" s="6"/>
      <c r="H3" s="4" t="s">
        <v>27</v>
      </c>
      <c r="I3" s="5">
        <v>105</v>
      </c>
      <c r="J3" s="5">
        <v>0</v>
      </c>
      <c r="K3" s="7"/>
      <c r="L3" s="8" t="s">
        <v>46</v>
      </c>
      <c r="M3" s="5">
        <v>1700</v>
      </c>
      <c r="N3" s="5"/>
      <c r="O3" s="7"/>
      <c r="P3" s="4" t="s">
        <v>58</v>
      </c>
      <c r="Q3" s="5">
        <v>6836</v>
      </c>
    </row>
    <row r="4" spans="4:17" ht="15.75" x14ac:dyDescent="0.25">
      <c r="D4" s="4" t="s">
        <v>81</v>
      </c>
      <c r="E4" s="5">
        <v>0</v>
      </c>
      <c r="F4" s="5">
        <v>30</v>
      </c>
      <c r="G4" s="6"/>
      <c r="H4" s="4" t="s">
        <v>29</v>
      </c>
      <c r="I4" s="5">
        <v>250</v>
      </c>
      <c r="J4" s="5">
        <v>0</v>
      </c>
      <c r="K4" s="7"/>
      <c r="L4" s="8" t="s">
        <v>47</v>
      </c>
      <c r="M4" s="5">
        <v>0</v>
      </c>
      <c r="N4" s="5"/>
      <c r="O4" s="7"/>
      <c r="P4" s="4" t="s">
        <v>59</v>
      </c>
      <c r="Q4" s="5">
        <v>0</v>
      </c>
    </row>
    <row r="5" spans="4:17" ht="15.75" x14ac:dyDescent="0.25">
      <c r="D5" s="4" t="s">
        <v>5</v>
      </c>
      <c r="E5" s="5">
        <v>10</v>
      </c>
      <c r="F5" s="5">
        <v>10</v>
      </c>
      <c r="G5" s="6"/>
      <c r="H5" s="4" t="s">
        <v>28</v>
      </c>
      <c r="I5" s="5">
        <v>0</v>
      </c>
      <c r="J5" s="5">
        <v>100</v>
      </c>
      <c r="K5" s="7"/>
      <c r="L5" s="8" t="s">
        <v>38</v>
      </c>
      <c r="M5" s="5"/>
      <c r="N5" s="5">
        <v>1550</v>
      </c>
      <c r="O5" s="7"/>
      <c r="P5" s="4" t="s">
        <v>60</v>
      </c>
      <c r="Q5" s="5">
        <v>0</v>
      </c>
    </row>
    <row r="6" spans="4:17" ht="15.75" x14ac:dyDescent="0.25">
      <c r="D6" s="4" t="s">
        <v>6</v>
      </c>
      <c r="E6" s="5">
        <v>30</v>
      </c>
      <c r="F6" s="5">
        <v>30</v>
      </c>
      <c r="G6" s="6"/>
      <c r="H6" s="4" t="s">
        <v>30</v>
      </c>
      <c r="I6" s="5">
        <v>0</v>
      </c>
      <c r="J6" s="5">
        <v>1000</v>
      </c>
      <c r="K6" s="7"/>
      <c r="L6" s="8" t="s">
        <v>39</v>
      </c>
      <c r="M6" s="5"/>
      <c r="N6" s="5">
        <v>1550</v>
      </c>
      <c r="O6" s="7"/>
      <c r="P6" s="4" t="s">
        <v>61</v>
      </c>
      <c r="Q6" s="5">
        <v>0</v>
      </c>
    </row>
    <row r="7" spans="4:17" ht="15.75" x14ac:dyDescent="0.25">
      <c r="D7" s="4" t="s">
        <v>53</v>
      </c>
      <c r="E7" s="5">
        <v>30</v>
      </c>
      <c r="F7" s="5">
        <v>30</v>
      </c>
      <c r="G7" s="6"/>
      <c r="H7" s="4" t="s">
        <v>31</v>
      </c>
      <c r="I7" s="5">
        <v>250</v>
      </c>
      <c r="J7" s="5">
        <v>0</v>
      </c>
      <c r="K7" s="7"/>
      <c r="L7" s="8" t="s">
        <v>40</v>
      </c>
      <c r="M7" s="5"/>
      <c r="N7" s="5">
        <v>900</v>
      </c>
      <c r="O7" s="7"/>
      <c r="P7" s="4" t="s">
        <v>62</v>
      </c>
      <c r="Q7" s="5">
        <v>2203</v>
      </c>
    </row>
    <row r="8" spans="4:17" ht="15.75" x14ac:dyDescent="0.25">
      <c r="D8" s="4" t="s">
        <v>82</v>
      </c>
      <c r="E8" s="5">
        <v>0</v>
      </c>
      <c r="F8" s="5">
        <v>0</v>
      </c>
      <c r="G8" s="6"/>
      <c r="H8" s="4" t="s">
        <v>24</v>
      </c>
      <c r="I8" s="5">
        <v>500</v>
      </c>
      <c r="J8" s="5">
        <v>500</v>
      </c>
      <c r="K8" s="7"/>
      <c r="L8" s="8" t="s">
        <v>45</v>
      </c>
      <c r="M8" s="5">
        <v>0</v>
      </c>
      <c r="N8" s="5"/>
      <c r="O8" s="7"/>
      <c r="P8" s="4" t="s">
        <v>63</v>
      </c>
      <c r="Q8" s="5">
        <v>0</v>
      </c>
    </row>
    <row r="9" spans="4:17" ht="15.75" x14ac:dyDescent="0.25">
      <c r="D9" s="4" t="s">
        <v>52</v>
      </c>
      <c r="E9" s="5">
        <v>0</v>
      </c>
      <c r="F9" s="5">
        <v>40</v>
      </c>
      <c r="G9" s="6"/>
      <c r="H9" s="4" t="s">
        <v>20</v>
      </c>
      <c r="I9" s="5">
        <v>2000</v>
      </c>
      <c r="J9" s="5">
        <v>3000</v>
      </c>
      <c r="K9" s="7"/>
      <c r="L9" s="8" t="s">
        <v>42</v>
      </c>
      <c r="M9" s="5"/>
      <c r="N9" s="5">
        <v>100</v>
      </c>
      <c r="O9" s="7"/>
      <c r="P9" s="4" t="s">
        <v>64</v>
      </c>
      <c r="Q9" s="5">
        <v>0</v>
      </c>
    </row>
    <row r="10" spans="4:17" ht="15.75" x14ac:dyDescent="0.25">
      <c r="D10" s="4" t="s">
        <v>7</v>
      </c>
      <c r="E10" s="5">
        <v>160</v>
      </c>
      <c r="F10" s="5">
        <v>0</v>
      </c>
      <c r="G10" s="6"/>
      <c r="H10" s="4" t="s">
        <v>33</v>
      </c>
      <c r="I10" s="55">
        <f>SUBTOTAL(109,Tab_Despesasanuais[Valor médio agora])</f>
        <v>3105</v>
      </c>
      <c r="J10" s="55">
        <f>SUBTOTAL(109,Tab_Despesasanuais[Valor médio no FIRE])</f>
        <v>4600</v>
      </c>
      <c r="K10" s="7"/>
      <c r="L10" s="8" t="s">
        <v>43</v>
      </c>
      <c r="M10" s="5">
        <v>100</v>
      </c>
      <c r="N10" s="5"/>
      <c r="O10" s="7"/>
      <c r="P10" s="4" t="s">
        <v>65</v>
      </c>
      <c r="Q10" s="5">
        <v>19748</v>
      </c>
    </row>
    <row r="11" spans="4:17" ht="15.75" x14ac:dyDescent="0.25">
      <c r="D11" s="4" t="s">
        <v>8</v>
      </c>
      <c r="E11" s="5">
        <v>0</v>
      </c>
      <c r="F11" s="5">
        <v>0</v>
      </c>
      <c r="G11" s="6"/>
      <c r="H11" s="6"/>
      <c r="I11" s="6"/>
      <c r="J11" s="6"/>
      <c r="K11" s="7"/>
      <c r="L11" s="8" t="s">
        <v>44</v>
      </c>
      <c r="M11" s="5">
        <v>0</v>
      </c>
      <c r="N11" s="5"/>
      <c r="O11" s="7"/>
      <c r="P11" s="4" t="s">
        <v>66</v>
      </c>
      <c r="Q11" s="5">
        <v>60</v>
      </c>
    </row>
    <row r="12" spans="4:17" ht="15.75" x14ac:dyDescent="0.25">
      <c r="D12" s="4" t="s">
        <v>9</v>
      </c>
      <c r="E12" s="5">
        <v>15</v>
      </c>
      <c r="F12" s="5">
        <v>0</v>
      </c>
      <c r="G12" s="6"/>
      <c r="H12" s="6"/>
      <c r="I12" s="6"/>
      <c r="J12" s="6"/>
      <c r="K12" s="7"/>
      <c r="L12" s="8" t="s">
        <v>41</v>
      </c>
      <c r="M12" s="5">
        <v>150</v>
      </c>
      <c r="N12" s="5"/>
      <c r="O12" s="7"/>
      <c r="P12" s="4" t="s">
        <v>67</v>
      </c>
      <c r="Q12" s="5">
        <v>5548</v>
      </c>
    </row>
    <row r="13" spans="4:17" ht="15.75" x14ac:dyDescent="0.25">
      <c r="D13" s="4" t="s">
        <v>10</v>
      </c>
      <c r="E13" s="5">
        <v>120</v>
      </c>
      <c r="F13" s="5">
        <v>140</v>
      </c>
      <c r="G13" s="6"/>
      <c r="H13" s="6"/>
      <c r="I13" s="6"/>
      <c r="J13" s="6"/>
      <c r="K13" s="7"/>
      <c r="L13" s="8" t="s">
        <v>33</v>
      </c>
      <c r="M13" s="55">
        <f>SUBTOTAL(109,Tab_Rendimentos[Valor mensal])</f>
        <v>1950</v>
      </c>
      <c r="N13" s="55">
        <f>SUBTOTAL(109,Tab_Rendimentos[Valor anual])</f>
        <v>4100</v>
      </c>
      <c r="O13" s="7"/>
      <c r="P13" s="4" t="s">
        <v>68</v>
      </c>
      <c r="Q13" s="5">
        <v>13395</v>
      </c>
    </row>
    <row r="14" spans="4:17" ht="15.75" x14ac:dyDescent="0.25">
      <c r="D14" s="4" t="s">
        <v>11</v>
      </c>
      <c r="E14" s="5">
        <v>10</v>
      </c>
      <c r="F14" s="5">
        <v>10</v>
      </c>
      <c r="G14" s="6"/>
      <c r="H14" s="6"/>
      <c r="I14" s="6"/>
      <c r="J14" s="6"/>
      <c r="K14" s="7"/>
      <c r="L14" s="6"/>
      <c r="M14" s="6"/>
      <c r="N14" s="6"/>
      <c r="O14" s="7"/>
      <c r="P14" s="4" t="s">
        <v>69</v>
      </c>
      <c r="Q14" s="5"/>
    </row>
    <row r="15" spans="4:17" ht="15.75" x14ac:dyDescent="0.25">
      <c r="D15" s="4" t="s">
        <v>12</v>
      </c>
      <c r="E15" s="5">
        <v>0</v>
      </c>
      <c r="F15" s="5">
        <v>0</v>
      </c>
      <c r="G15" s="6"/>
      <c r="H15" s="6"/>
      <c r="I15" s="6"/>
      <c r="J15" s="6"/>
      <c r="K15" s="7"/>
      <c r="L15" s="6"/>
      <c r="M15" s="6"/>
      <c r="N15" s="6"/>
      <c r="O15" s="7"/>
      <c r="P15" s="4" t="s">
        <v>70</v>
      </c>
      <c r="Q15" s="5"/>
    </row>
    <row r="16" spans="4:17" ht="15.75" x14ac:dyDescent="0.25">
      <c r="D16" s="4" t="s">
        <v>13</v>
      </c>
      <c r="E16" s="5">
        <v>0</v>
      </c>
      <c r="F16" s="5">
        <v>0</v>
      </c>
      <c r="G16" s="6"/>
      <c r="H16" s="6"/>
      <c r="I16" s="6"/>
      <c r="J16" s="6"/>
      <c r="K16" s="7"/>
      <c r="L16" s="6"/>
      <c r="M16" s="6"/>
      <c r="N16" s="6"/>
      <c r="O16" s="7"/>
      <c r="P16" s="4" t="s">
        <v>33</v>
      </c>
      <c r="Q16" s="55">
        <f>SUBTOTAL(109,Tab_Ativos[Valor atual])</f>
        <v>47790</v>
      </c>
    </row>
    <row r="17" spans="4:17" ht="15.75" x14ac:dyDescent="0.25">
      <c r="D17" s="4" t="s">
        <v>14</v>
      </c>
      <c r="E17" s="5">
        <v>30</v>
      </c>
      <c r="F17" s="5">
        <v>30</v>
      </c>
      <c r="G17" s="6"/>
      <c r="H17" s="6"/>
      <c r="I17" s="6"/>
      <c r="J17" s="6"/>
      <c r="K17" s="7"/>
      <c r="L17" s="6"/>
      <c r="M17" s="6"/>
      <c r="N17" s="6"/>
      <c r="O17" s="7"/>
      <c r="P17" s="6"/>
      <c r="Q17" s="6"/>
    </row>
    <row r="18" spans="4:17" ht="15.75" x14ac:dyDescent="0.25">
      <c r="D18" s="4" t="s">
        <v>15</v>
      </c>
      <c r="E18" s="5">
        <v>50</v>
      </c>
      <c r="F18" s="5">
        <v>20</v>
      </c>
      <c r="G18" s="6"/>
      <c r="H18" s="6"/>
      <c r="I18" s="6"/>
      <c r="J18" s="6"/>
      <c r="K18" s="7"/>
      <c r="L18" s="6"/>
      <c r="M18" s="6"/>
      <c r="N18" s="6"/>
      <c r="O18" s="7"/>
      <c r="P18" s="6"/>
      <c r="Q18" s="6"/>
    </row>
    <row r="19" spans="4:17" ht="15.75" x14ac:dyDescent="0.25">
      <c r="D19" s="4" t="s">
        <v>16</v>
      </c>
      <c r="E19" s="5">
        <v>3</v>
      </c>
      <c r="F19" s="5">
        <v>3</v>
      </c>
      <c r="G19" s="6"/>
      <c r="H19" s="6"/>
      <c r="I19" s="6"/>
      <c r="J19" s="6"/>
      <c r="K19" s="7"/>
      <c r="L19" s="6"/>
      <c r="M19" s="6"/>
      <c r="N19" s="6"/>
      <c r="O19" s="7"/>
      <c r="P19" s="6"/>
      <c r="Q19" s="6"/>
    </row>
    <row r="20" spans="4:17" ht="15.75" x14ac:dyDescent="0.25">
      <c r="D20" s="4" t="s">
        <v>32</v>
      </c>
      <c r="E20" s="5">
        <v>0</v>
      </c>
      <c r="F20" s="5">
        <v>50</v>
      </c>
      <c r="G20" s="6"/>
      <c r="H20" s="6"/>
      <c r="I20" s="6"/>
      <c r="J20" s="6"/>
      <c r="K20" s="7"/>
      <c r="L20" s="6"/>
      <c r="M20" s="6"/>
      <c r="N20" s="6"/>
      <c r="O20" s="7"/>
      <c r="P20" s="6"/>
      <c r="Q20" s="6"/>
    </row>
    <row r="21" spans="4:17" ht="15.75" x14ac:dyDescent="0.25">
      <c r="D21" s="4" t="s">
        <v>17</v>
      </c>
      <c r="E21" s="5">
        <v>5</v>
      </c>
      <c r="F21" s="5"/>
      <c r="G21" s="6"/>
      <c r="H21" s="6"/>
      <c r="I21" s="6"/>
      <c r="J21" s="6"/>
      <c r="K21" s="7"/>
      <c r="L21" s="6"/>
      <c r="M21" s="6"/>
      <c r="N21" s="6"/>
      <c r="O21" s="7"/>
      <c r="P21" s="6"/>
      <c r="Q21" s="6"/>
    </row>
    <row r="22" spans="4:17" ht="15.75" x14ac:dyDescent="0.25">
      <c r="D22" s="4" t="s">
        <v>18</v>
      </c>
      <c r="E22" s="5">
        <v>10</v>
      </c>
      <c r="F22" s="5">
        <v>10</v>
      </c>
      <c r="G22" s="6"/>
      <c r="H22" s="6"/>
      <c r="I22" s="6"/>
      <c r="J22" s="6"/>
      <c r="K22" s="7"/>
      <c r="L22" s="6"/>
      <c r="M22" s="6"/>
      <c r="N22" s="6"/>
      <c r="O22" s="7"/>
      <c r="P22" s="6"/>
      <c r="Q22" s="6"/>
    </row>
    <row r="23" spans="4:17" ht="15.75" x14ac:dyDescent="0.25">
      <c r="D23" s="4" t="s">
        <v>19</v>
      </c>
      <c r="E23" s="5">
        <v>10</v>
      </c>
      <c r="F23" s="5">
        <v>10</v>
      </c>
      <c r="G23" s="6"/>
      <c r="H23" s="6"/>
      <c r="I23" s="6"/>
      <c r="J23" s="6"/>
      <c r="K23" s="7"/>
      <c r="L23" s="6"/>
      <c r="M23" s="6"/>
      <c r="N23" s="6"/>
      <c r="O23" s="7"/>
      <c r="P23" s="9" t="s">
        <v>72</v>
      </c>
      <c r="Q23" s="9" t="s">
        <v>57</v>
      </c>
    </row>
    <row r="24" spans="4:17" ht="15.75" x14ac:dyDescent="0.25">
      <c r="D24" s="4" t="s">
        <v>21</v>
      </c>
      <c r="E24" s="5">
        <v>15</v>
      </c>
      <c r="F24" s="5">
        <v>15</v>
      </c>
      <c r="G24" s="6"/>
      <c r="H24" s="6"/>
      <c r="I24" s="6"/>
      <c r="J24" s="6"/>
      <c r="K24" s="7"/>
      <c r="L24" s="6"/>
      <c r="M24" s="6"/>
      <c r="N24" s="6"/>
      <c r="O24" s="7"/>
      <c r="P24" s="9" t="s">
        <v>73</v>
      </c>
      <c r="Q24" s="10">
        <v>0</v>
      </c>
    </row>
    <row r="25" spans="4:17" ht="15.75" x14ac:dyDescent="0.25">
      <c r="D25" s="4" t="s">
        <v>22</v>
      </c>
      <c r="E25" s="5">
        <v>5</v>
      </c>
      <c r="F25" s="5">
        <v>5</v>
      </c>
      <c r="G25" s="6"/>
      <c r="H25" s="6"/>
      <c r="I25" s="6"/>
      <c r="J25" s="6"/>
      <c r="K25" s="7"/>
      <c r="L25" s="6"/>
      <c r="M25" s="6"/>
      <c r="N25" s="6"/>
      <c r="O25" s="7"/>
      <c r="P25" s="9" t="s">
        <v>74</v>
      </c>
      <c r="Q25" s="10">
        <v>0</v>
      </c>
    </row>
    <row r="26" spans="4:17" ht="15.75" x14ac:dyDescent="0.25">
      <c r="D26" s="4" t="s">
        <v>23</v>
      </c>
      <c r="E26" s="5">
        <v>5</v>
      </c>
      <c r="F26" s="5">
        <v>10</v>
      </c>
      <c r="G26" s="6"/>
      <c r="H26" s="6"/>
      <c r="I26" s="6"/>
      <c r="J26" s="6"/>
      <c r="K26" s="7"/>
      <c r="L26" s="6"/>
      <c r="M26" s="6"/>
      <c r="N26" s="6"/>
      <c r="O26" s="7"/>
      <c r="P26" s="9" t="s">
        <v>75</v>
      </c>
      <c r="Q26" s="10">
        <v>0</v>
      </c>
    </row>
    <row r="27" spans="4:17" ht="15.75" x14ac:dyDescent="0.25">
      <c r="D27" s="4" t="s">
        <v>83</v>
      </c>
      <c r="E27" s="5">
        <v>10</v>
      </c>
      <c r="F27" s="5">
        <v>30</v>
      </c>
      <c r="G27" s="6"/>
      <c r="H27" s="6"/>
      <c r="I27" s="6"/>
      <c r="J27" s="6"/>
      <c r="K27" s="7"/>
      <c r="L27" s="6"/>
      <c r="M27" s="6"/>
      <c r="N27" s="6"/>
      <c r="O27" s="7"/>
      <c r="P27" s="9" t="s">
        <v>76</v>
      </c>
      <c r="Q27" s="10">
        <v>0</v>
      </c>
    </row>
    <row r="28" spans="4:17" ht="15.75" x14ac:dyDescent="0.25">
      <c r="D28" s="4" t="s">
        <v>25</v>
      </c>
      <c r="E28" s="5">
        <v>0</v>
      </c>
      <c r="F28" s="5">
        <v>0</v>
      </c>
      <c r="G28" s="6"/>
      <c r="H28" s="6"/>
      <c r="I28" s="6"/>
      <c r="J28" s="6"/>
      <c r="K28" s="7"/>
      <c r="L28" s="6"/>
      <c r="M28" s="6"/>
      <c r="N28" s="6"/>
      <c r="O28" s="7"/>
      <c r="P28" s="9" t="s">
        <v>77</v>
      </c>
      <c r="Q28" s="10">
        <v>0</v>
      </c>
    </row>
    <row r="29" spans="4:17" ht="15.75" x14ac:dyDescent="0.25">
      <c r="D29" s="53" t="s">
        <v>33</v>
      </c>
      <c r="E29" s="55">
        <f>SUBTOTAL(109,Tab_Despesasmensais[Valor médio agora])</f>
        <v>668</v>
      </c>
      <c r="F29" s="55">
        <f>SUBTOTAL(109,Tab_Despesasmensais[Valor médio no FIRE])</f>
        <v>623</v>
      </c>
      <c r="G29" s="6"/>
      <c r="H29" s="6"/>
      <c r="I29" s="6"/>
      <c r="J29" s="6"/>
      <c r="K29" s="7"/>
      <c r="L29" s="6"/>
      <c r="M29" s="6"/>
      <c r="N29" s="6"/>
      <c r="O29" s="7"/>
      <c r="P29" s="9" t="s">
        <v>69</v>
      </c>
      <c r="Q29" s="10">
        <v>0</v>
      </c>
    </row>
    <row r="30" spans="4:17" ht="15.75" x14ac:dyDescent="0.25"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7"/>
      <c r="P30" s="9" t="s">
        <v>33</v>
      </c>
      <c r="Q30" s="54">
        <f>SUBTOTAL(109,Tab_Passivos[Valor atual])</f>
        <v>0</v>
      </c>
    </row>
    <row r="31" spans="4:17" ht="15.75" x14ac:dyDescent="0.25">
      <c r="D31" s="6"/>
      <c r="E31" s="6"/>
      <c r="F31" s="6"/>
      <c r="G31" s="6"/>
      <c r="H31" s="6"/>
      <c r="I31" s="6"/>
      <c r="J31" s="6"/>
      <c r="K31" s="7"/>
      <c r="L31" s="6"/>
      <c r="M31" s="6"/>
      <c r="N31" s="6"/>
      <c r="O31" s="7"/>
      <c r="P31" s="6"/>
      <c r="Q31" s="6"/>
    </row>
    <row r="32" spans="4:17" ht="15.75" x14ac:dyDescent="0.25">
      <c r="D32" s="6"/>
      <c r="E32" s="6"/>
      <c r="F32" s="6"/>
      <c r="G32" s="6"/>
      <c r="H32" s="6"/>
      <c r="I32" s="6"/>
      <c r="J32" s="6"/>
      <c r="K32" s="7"/>
      <c r="L32" s="6"/>
      <c r="M32" s="6"/>
      <c r="N32" s="6"/>
      <c r="O32" s="7"/>
      <c r="P32" s="6"/>
      <c r="Q32" s="6"/>
    </row>
    <row r="33" spans="4:17" s="1" customFormat="1" ht="15.75" x14ac:dyDescent="0.25">
      <c r="D33" s="6"/>
      <c r="E33" s="6"/>
      <c r="F33" s="6"/>
      <c r="G33" s="56"/>
      <c r="H33" s="6"/>
      <c r="I33" s="6"/>
      <c r="J33" s="6"/>
      <c r="L33" s="6"/>
      <c r="M33" s="6"/>
      <c r="N33" s="6"/>
      <c r="P33" s="6"/>
      <c r="Q33" s="6"/>
    </row>
    <row r="34" spans="4:17" s="1" customFormat="1" x14ac:dyDescent="0.25"/>
    <row r="35" spans="4:17" s="1" customFormat="1" x14ac:dyDescent="0.25"/>
    <row r="36" spans="4:17" s="1" customFormat="1" x14ac:dyDescent="0.25"/>
    <row r="37" spans="4:17" s="1" customFormat="1" ht="36" x14ac:dyDescent="0.55000000000000004">
      <c r="D37" s="59" t="s">
        <v>117</v>
      </c>
    </row>
    <row r="38" spans="4:17" s="1" customFormat="1" x14ac:dyDescent="0.25"/>
    <row r="39" spans="4:17" s="1" customFormat="1" x14ac:dyDescent="0.25"/>
    <row r="40" spans="4:17" s="1" customFormat="1" x14ac:dyDescent="0.25"/>
    <row r="41" spans="4:17" s="1" customFormat="1" x14ac:dyDescent="0.25"/>
    <row r="42" spans="4:17" s="1" customFormat="1" x14ac:dyDescent="0.25"/>
    <row r="43" spans="4:17" s="1" customFormat="1" x14ac:dyDescent="0.25"/>
    <row r="44" spans="4:17" s="1" customFormat="1" x14ac:dyDescent="0.25"/>
    <row r="45" spans="4:17" s="1" customFormat="1" x14ac:dyDescent="0.25"/>
    <row r="46" spans="4:17" s="1" customFormat="1" x14ac:dyDescent="0.25"/>
    <row r="47" spans="4:17" s="1" customFormat="1" x14ac:dyDescent="0.25"/>
    <row r="48" spans="4:17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4:17" s="1" customFormat="1" x14ac:dyDescent="0.25"/>
    <row r="226" spans="4:17" s="1" customFormat="1" x14ac:dyDescent="0.25"/>
    <row r="227" spans="4:17" s="1" customFormat="1" x14ac:dyDescent="0.25"/>
    <row r="228" spans="4:17" s="1" customFormat="1" x14ac:dyDescent="0.25"/>
    <row r="229" spans="4:17" x14ac:dyDescent="0.25">
      <c r="D229" s="1"/>
      <c r="E229" s="1"/>
      <c r="F229" s="1"/>
      <c r="H229" s="1"/>
      <c r="I229" s="1"/>
      <c r="J229" s="1"/>
      <c r="L229" s="1"/>
      <c r="M229" s="1"/>
      <c r="N229" s="1"/>
      <c r="P229" s="1"/>
      <c r="Q229" s="1"/>
    </row>
    <row r="230" spans="4:17" x14ac:dyDescent="0.25">
      <c r="P230" s="1"/>
      <c r="Q230" s="1"/>
    </row>
    <row r="231" spans="4:17" x14ac:dyDescent="0.25">
      <c r="P231" s="1"/>
      <c r="Q231" s="1"/>
    </row>
    <row r="232" spans="4:17" x14ac:dyDescent="0.25">
      <c r="P232" s="1"/>
      <c r="Q232" s="1"/>
    </row>
  </sheetData>
  <mergeCells count="3">
    <mergeCell ref="D1:J1"/>
    <mergeCell ref="L1:N1"/>
    <mergeCell ref="P1:Q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7790-DC11-484C-AB6C-37A62ABECE53}">
  <dimension ref="A1:AV528"/>
  <sheetViews>
    <sheetView showGridLines="0" workbookViewId="0">
      <selection activeCell="L14" sqref="L14"/>
    </sheetView>
  </sheetViews>
  <sheetFormatPr defaultRowHeight="15" x14ac:dyDescent="0.25"/>
  <cols>
    <col min="1" max="1" width="9.140625" style="1"/>
    <col min="2" max="2" width="28.85546875" customWidth="1"/>
    <col min="3" max="3" width="22.85546875" bestFit="1" customWidth="1"/>
    <col min="4" max="4" width="28.28515625" bestFit="1" customWidth="1"/>
    <col min="5" max="48" width="9.140625" style="1"/>
  </cols>
  <sheetData>
    <row r="1" spans="2:4" x14ac:dyDescent="0.25">
      <c r="B1" s="1"/>
      <c r="C1" s="1"/>
      <c r="D1" s="1"/>
    </row>
    <row r="2" spans="2:4" ht="21" x14ac:dyDescent="0.35">
      <c r="B2" s="63" t="s">
        <v>111</v>
      </c>
      <c r="C2" s="63" t="s">
        <v>114</v>
      </c>
      <c r="D2" s="63" t="s">
        <v>115</v>
      </c>
    </row>
    <row r="3" spans="2:4" x14ac:dyDescent="0.25">
      <c r="B3" t="s">
        <v>58</v>
      </c>
      <c r="C3" s="50">
        <v>0.05</v>
      </c>
      <c r="D3" s="51">
        <v>0</v>
      </c>
    </row>
    <row r="4" spans="2:4" x14ac:dyDescent="0.25">
      <c r="B4" t="s">
        <v>59</v>
      </c>
      <c r="C4" s="50"/>
      <c r="D4" s="51">
        <v>1E-3</v>
      </c>
    </row>
    <row r="5" spans="2:4" x14ac:dyDescent="0.25">
      <c r="B5" t="s">
        <v>60</v>
      </c>
      <c r="C5" s="50"/>
      <c r="D5" s="51">
        <v>0.03</v>
      </c>
    </row>
    <row r="6" spans="2:4" x14ac:dyDescent="0.25">
      <c r="B6" t="s">
        <v>61</v>
      </c>
      <c r="C6" s="50"/>
      <c r="D6" s="51">
        <v>0.01</v>
      </c>
    </row>
    <row r="7" spans="2:4" x14ac:dyDescent="0.25">
      <c r="B7" t="s">
        <v>62</v>
      </c>
      <c r="C7" s="50">
        <v>0.05</v>
      </c>
      <c r="D7" s="51">
        <v>0.05</v>
      </c>
    </row>
    <row r="8" spans="2:4" x14ac:dyDescent="0.25">
      <c r="B8" t="s">
        <v>112</v>
      </c>
      <c r="C8" s="50"/>
      <c r="D8" s="51">
        <v>0.03</v>
      </c>
    </row>
    <row r="9" spans="2:4" x14ac:dyDescent="0.25">
      <c r="B9" t="s">
        <v>64</v>
      </c>
      <c r="C9" s="50"/>
      <c r="D9" s="51">
        <v>7.0000000000000007E-2</v>
      </c>
    </row>
    <row r="10" spans="2:4" x14ac:dyDescent="0.25">
      <c r="B10" t="s">
        <v>113</v>
      </c>
      <c r="C10" s="50"/>
      <c r="D10" s="51">
        <v>0.03</v>
      </c>
    </row>
    <row r="11" spans="2:4" x14ac:dyDescent="0.25">
      <c r="B11" t="s">
        <v>65</v>
      </c>
      <c r="C11" s="50">
        <v>0.5</v>
      </c>
      <c r="D11" s="51">
        <v>0.09</v>
      </c>
    </row>
    <row r="12" spans="2:4" x14ac:dyDescent="0.25">
      <c r="B12" t="s">
        <v>66</v>
      </c>
      <c r="C12" s="50"/>
      <c r="D12" s="51">
        <v>0.09</v>
      </c>
    </row>
    <row r="13" spans="2:4" x14ac:dyDescent="0.25">
      <c r="B13" t="s">
        <v>67</v>
      </c>
      <c r="C13" s="50">
        <v>0.1</v>
      </c>
      <c r="D13" s="51">
        <v>0.1</v>
      </c>
    </row>
    <row r="14" spans="2:4" x14ac:dyDescent="0.25">
      <c r="B14" t="s">
        <v>68</v>
      </c>
      <c r="C14" s="50">
        <v>0.3</v>
      </c>
      <c r="D14" s="51">
        <v>0.12</v>
      </c>
    </row>
    <row r="15" spans="2:4" x14ac:dyDescent="0.25">
      <c r="B15" t="s">
        <v>70</v>
      </c>
      <c r="C15" s="50"/>
      <c r="D15" s="51">
        <v>0.06</v>
      </c>
    </row>
    <row r="16" spans="2:4" x14ac:dyDescent="0.25">
      <c r="B16" t="s">
        <v>69</v>
      </c>
      <c r="C16" s="50"/>
      <c r="D16" s="51"/>
    </row>
    <row r="17" spans="2:4" s="1" customFormat="1" x14ac:dyDescent="0.25">
      <c r="B17" t="s">
        <v>33</v>
      </c>
      <c r="C17" s="57">
        <f>SUBTOTAL(109,Tabela10[% do portefólio])</f>
        <v>1</v>
      </c>
      <c r="D17" s="58">
        <f>SUMPRODUCT(Tabela10[% do portefólio],Tabela10[% retorno esperada])</f>
        <v>9.35E-2</v>
      </c>
    </row>
    <row r="18" spans="2:4" s="1" customFormat="1" x14ac:dyDescent="0.25"/>
    <row r="19" spans="2:4" s="1" customFormat="1" x14ac:dyDescent="0.25"/>
    <row r="20" spans="2:4" s="1" customFormat="1" x14ac:dyDescent="0.25"/>
    <row r="21" spans="2:4" s="1" customFormat="1" x14ac:dyDescent="0.25"/>
    <row r="22" spans="2:4" s="1" customFormat="1" ht="36" x14ac:dyDescent="0.55000000000000004">
      <c r="B22" s="59" t="s">
        <v>117</v>
      </c>
    </row>
    <row r="23" spans="2:4" s="1" customFormat="1" ht="21" x14ac:dyDescent="0.35">
      <c r="B23" s="15" t="s">
        <v>118</v>
      </c>
    </row>
    <row r="24" spans="2:4" s="1" customFormat="1" x14ac:dyDescent="0.25"/>
    <row r="25" spans="2:4" s="1" customFormat="1" x14ac:dyDescent="0.25"/>
    <row r="26" spans="2:4" s="1" customFormat="1" x14ac:dyDescent="0.25"/>
    <row r="27" spans="2:4" s="1" customFormat="1" x14ac:dyDescent="0.25"/>
    <row r="28" spans="2:4" s="1" customFormat="1" x14ac:dyDescent="0.25"/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2:4" s="1" customFormat="1" x14ac:dyDescent="0.25"/>
    <row r="514" spans="2:4" s="1" customFormat="1" x14ac:dyDescent="0.25"/>
    <row r="515" spans="2:4" s="1" customFormat="1" x14ac:dyDescent="0.25"/>
    <row r="516" spans="2:4" s="1" customFormat="1" x14ac:dyDescent="0.25"/>
    <row r="517" spans="2:4" s="1" customFormat="1" x14ac:dyDescent="0.25"/>
    <row r="518" spans="2:4" s="1" customFormat="1" x14ac:dyDescent="0.25"/>
    <row r="519" spans="2:4" s="1" customFormat="1" x14ac:dyDescent="0.25"/>
    <row r="520" spans="2:4" s="1" customFormat="1" x14ac:dyDescent="0.25"/>
    <row r="521" spans="2:4" s="1" customFormat="1" x14ac:dyDescent="0.25"/>
    <row r="522" spans="2:4" s="1" customFormat="1" x14ac:dyDescent="0.25"/>
    <row r="523" spans="2:4" s="1" customFormat="1" x14ac:dyDescent="0.25"/>
    <row r="524" spans="2:4" s="1" customFormat="1" x14ac:dyDescent="0.25"/>
    <row r="525" spans="2:4" s="1" customFormat="1" x14ac:dyDescent="0.25"/>
    <row r="526" spans="2:4" s="1" customFormat="1" x14ac:dyDescent="0.25"/>
    <row r="527" spans="2:4" s="1" customFormat="1" x14ac:dyDescent="0.25"/>
    <row r="528" spans="2:4" x14ac:dyDescent="0.25">
      <c r="B528" s="1"/>
      <c r="C528" s="1"/>
      <c r="D52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527C-5755-4E0B-B56A-8D54A4A05E6D}">
  <dimension ref="A1:AT742"/>
  <sheetViews>
    <sheetView workbookViewId="0">
      <selection activeCell="I4" sqref="I4:I602"/>
    </sheetView>
  </sheetViews>
  <sheetFormatPr defaultRowHeight="15" x14ac:dyDescent="0.25"/>
  <cols>
    <col min="1" max="1" width="9.140625" style="1"/>
    <col min="2" max="2" width="11.85546875" bestFit="1" customWidth="1"/>
    <col min="3" max="3" width="17.42578125" bestFit="1" customWidth="1"/>
    <col min="4" max="4" width="10.42578125" bestFit="1" customWidth="1"/>
    <col min="5" max="5" width="15.7109375" bestFit="1" customWidth="1"/>
    <col min="6" max="6" width="9.140625" style="1"/>
    <col min="8" max="8" width="10.85546875" customWidth="1"/>
    <col min="9" max="9" width="15.5703125" bestFit="1" customWidth="1"/>
    <col min="10" max="10" width="9.85546875" bestFit="1" customWidth="1"/>
    <col min="11" max="11" width="12.42578125" bestFit="1" customWidth="1"/>
    <col min="12" max="18" width="12.28515625" customWidth="1"/>
    <col min="19" max="19" width="13.42578125" bestFit="1" customWidth="1"/>
    <col min="20" max="20" width="9.140625" style="65"/>
    <col min="21" max="21" width="9.140625" style="60" customWidth="1"/>
    <col min="22" max="22" width="12.5703125" style="60" customWidth="1"/>
    <col min="23" max="23" width="9.140625" style="65"/>
    <col min="24" max="46" width="9.140625" style="1"/>
  </cols>
  <sheetData>
    <row r="1" spans="2:23" s="1" customFormat="1" x14ac:dyDescent="0.25">
      <c r="T1" s="65"/>
      <c r="U1" s="60"/>
      <c r="V1" s="60"/>
      <c r="W1" s="65"/>
    </row>
    <row r="2" spans="2:23" ht="38.25" customHeight="1" x14ac:dyDescent="0.25">
      <c r="B2" s="61" t="s">
        <v>92</v>
      </c>
      <c r="C2" s="61" t="s">
        <v>1</v>
      </c>
      <c r="D2" s="61" t="s">
        <v>93</v>
      </c>
      <c r="E2" s="61" t="s">
        <v>94</v>
      </c>
      <c r="G2" s="61" t="s">
        <v>79</v>
      </c>
      <c r="H2" s="61" t="s">
        <v>97</v>
      </c>
      <c r="I2" s="61" t="s">
        <v>98</v>
      </c>
      <c r="J2" s="61" t="s">
        <v>99</v>
      </c>
      <c r="K2" s="61" t="s">
        <v>100</v>
      </c>
      <c r="L2" s="61" t="s">
        <v>101</v>
      </c>
      <c r="M2" s="61" t="s">
        <v>102</v>
      </c>
      <c r="N2" s="61" t="s">
        <v>103</v>
      </c>
      <c r="O2" s="61" t="s">
        <v>104</v>
      </c>
      <c r="P2" s="61" t="s">
        <v>105</v>
      </c>
      <c r="Q2" s="61" t="s">
        <v>106</v>
      </c>
      <c r="R2" s="61" t="s">
        <v>107</v>
      </c>
      <c r="S2" s="61" t="s">
        <v>108</v>
      </c>
    </row>
    <row r="3" spans="2:23" x14ac:dyDescent="0.25">
      <c r="B3" s="52">
        <v>1</v>
      </c>
      <c r="C3" t="s">
        <v>95</v>
      </c>
      <c r="D3">
        <v>4</v>
      </c>
      <c r="E3" s="47">
        <f>1600-560</f>
        <v>1040</v>
      </c>
      <c r="G3">
        <v>1</v>
      </c>
      <c r="H3" s="47">
        <f>+Resultados!$D$10/12-SUM(J3:S3)</f>
        <v>904.91666666666674</v>
      </c>
      <c r="I3" s="47">
        <f>+Tab_Resultados[Networth atual]</f>
        <v>47790</v>
      </c>
      <c r="J3" s="48">
        <f>IF(G3&lt;=$D$3,$E$3/$D$3,0)</f>
        <v>260</v>
      </c>
      <c r="K3" s="48">
        <f>IF($G3&lt;=$D$4,$E$4/$D$4,0)</f>
        <v>200</v>
      </c>
      <c r="L3" s="48">
        <f>IF($G3&lt;=$D$5,$E$5/$D$5,0)</f>
        <v>0</v>
      </c>
      <c r="M3" s="48">
        <f>IF($G3&lt;=$D$6,$E$6/$D$6,0)</f>
        <v>0</v>
      </c>
      <c r="N3" s="48">
        <f>IF($G3&lt;=$D$7,$E$7/$D$7,0)</f>
        <v>0</v>
      </c>
      <c r="O3" s="48">
        <f>IF($G3&lt;=$D$8,$E$8/$D$8,0)</f>
        <v>0</v>
      </c>
      <c r="P3" s="48">
        <f>IF($G3&lt;=$D$9,$E$9/$D$9,0)</f>
        <v>0</v>
      </c>
      <c r="Q3" s="48">
        <f>IF($G3&lt;=$D$10,$E$10/$D$10,0)</f>
        <v>0</v>
      </c>
      <c r="R3" s="48">
        <f>IF($G3&lt;=$D$11,$E$11/$D$11,0)</f>
        <v>0</v>
      </c>
      <c r="S3" s="48">
        <f>IF($G3&lt;=$D$12,$E$12/$D$12,0)</f>
        <v>0</v>
      </c>
      <c r="T3" s="65" t="str">
        <f>+IF(H3&lt;0,"Infelizmente não é possível! Aumenta prazo dos objetivos","")</f>
        <v/>
      </c>
      <c r="U3" s="60">
        <f>+G3</f>
        <v>1</v>
      </c>
      <c r="V3" s="64">
        <f ca="1">DATE(YEAR(TODAY()),MONTH(TODAY())+Tabela7[[#This Row],[Mês]]-1,1)</f>
        <v>44470</v>
      </c>
    </row>
    <row r="4" spans="2:23" x14ac:dyDescent="0.25">
      <c r="B4" s="52">
        <v>2</v>
      </c>
      <c r="C4" t="s">
        <v>96</v>
      </c>
      <c r="D4">
        <v>6</v>
      </c>
      <c r="E4" s="47">
        <v>1200</v>
      </c>
      <c r="G4">
        <v>2</v>
      </c>
      <c r="H4" s="47">
        <f>+Resultados!$D$10/12-SUM(J4:S4)</f>
        <v>904.91666666666674</v>
      </c>
      <c r="I4" s="47">
        <f>+I3*(1+((Tab_Resultados[Taxa de retorno]-Tab_Resultados[Inflação]))/12)+H3</f>
        <v>48987.63041666666</v>
      </c>
      <c r="J4" s="48">
        <f t="shared" ref="J4:J10" si="0">IF(G4&lt;=$D$3,$E$3/$D$3,0)</f>
        <v>260</v>
      </c>
      <c r="K4" s="48">
        <f>IF($G4&lt;=$D$4,$E$4/$D$4,0)</f>
        <v>200</v>
      </c>
      <c r="L4" s="48">
        <f>IF($G4&lt;=$D$5,$E$5/$D$5,0)</f>
        <v>0</v>
      </c>
      <c r="M4" s="48">
        <f>IF($G4&lt;=$D$6,$E$6/$D$6,0)</f>
        <v>0</v>
      </c>
      <c r="N4" s="48">
        <f>IF($G4&lt;=$D$7,$E$7/$D$7,0)</f>
        <v>0</v>
      </c>
      <c r="O4" s="48">
        <f>IF($G4&lt;=$D$8,$E$8/$D$8,0)</f>
        <v>0</v>
      </c>
      <c r="P4" s="48">
        <f>IF($G4&lt;=$D$9,$E$9/$D$9,0)</f>
        <v>0</v>
      </c>
      <c r="Q4" s="48">
        <f>IF($G4&lt;=$D$10,$E$10/$D$10,0)</f>
        <v>0</v>
      </c>
      <c r="R4" s="48">
        <f>IF($G4&lt;=$D$11,$E$11/$D$11,0)</f>
        <v>0</v>
      </c>
      <c r="S4" s="48">
        <f>IF($G4&lt;=$D$12,$E$12/$D$12,0)</f>
        <v>0</v>
      </c>
      <c r="T4" s="65" t="str">
        <f t="shared" ref="T4:T67" si="1">+IF(H4&lt;0,"Infelizmente não é possível! Aumenta prazo dos objetivos","")</f>
        <v/>
      </c>
      <c r="U4" s="60">
        <f t="shared" ref="U4:U67" si="2">+G4</f>
        <v>2</v>
      </c>
      <c r="V4" s="64">
        <f ca="1">DATE(YEAR(TODAY()),MONTH(TODAY())+Tabela7[[#This Row],[Mês]]-1,1)</f>
        <v>44501</v>
      </c>
    </row>
    <row r="5" spans="2:23" x14ac:dyDescent="0.25">
      <c r="B5" s="52">
        <v>3</v>
      </c>
      <c r="E5" s="47"/>
      <c r="G5">
        <v>3</v>
      </c>
      <c r="H5" s="47">
        <f>+Resultados!$D$10/12-SUM(J5:S5)</f>
        <v>904.91666666666674</v>
      </c>
      <c r="I5" s="47">
        <f>+I4*(1+((Tab_Resultados[Taxa de retorno]-Tab_Resultados[Inflação]))/12)+H4</f>
        <v>50192.596319635406</v>
      </c>
      <c r="J5" s="48">
        <f t="shared" si="0"/>
        <v>260</v>
      </c>
      <c r="K5" s="48">
        <f>IF($G5&lt;=$D$4,$E$4/$D$4,0)</f>
        <v>200</v>
      </c>
      <c r="L5" s="48">
        <f>IF($G5&lt;=$D$5,$E$5/$D$5,0)</f>
        <v>0</v>
      </c>
      <c r="M5" s="48">
        <f>IF($G5&lt;=$D$6,$E$6/$D$6,0)</f>
        <v>0</v>
      </c>
      <c r="N5" s="48">
        <f>IF($G5&lt;=$D$7,$E$7/$D$7,0)</f>
        <v>0</v>
      </c>
      <c r="O5" s="48">
        <f>IF($G5&lt;=$D$8,$E$8/$D$8,0)</f>
        <v>0</v>
      </c>
      <c r="P5" s="48">
        <f>IF($G5&lt;=$D$9,$E$9/$D$9,0)</f>
        <v>0</v>
      </c>
      <c r="Q5" s="48">
        <f>IF($G5&lt;=$D$10,$E$10/$D$10,0)</f>
        <v>0</v>
      </c>
      <c r="R5" s="48">
        <f>IF($G5&lt;=$D$11,$E$11/$D$11,0)</f>
        <v>0</v>
      </c>
      <c r="S5" s="48">
        <f>IF($G5&lt;=$D$12,$E$12/$D$12,0)</f>
        <v>0</v>
      </c>
      <c r="T5" s="65" t="str">
        <f t="shared" si="1"/>
        <v/>
      </c>
      <c r="U5" s="60">
        <f t="shared" si="2"/>
        <v>3</v>
      </c>
      <c r="V5" s="64">
        <f ca="1">DATE(YEAR(TODAY()),MONTH(TODAY())+Tabela7[[#This Row],[Mês]]-1,1)</f>
        <v>44531</v>
      </c>
    </row>
    <row r="6" spans="2:23" x14ac:dyDescent="0.25">
      <c r="B6" s="52">
        <v>4</v>
      </c>
      <c r="E6" s="49"/>
      <c r="G6">
        <v>4</v>
      </c>
      <c r="H6" s="47">
        <f>+Resultados!$D$10/12-SUM(J6:S6)</f>
        <v>904.91666666666674</v>
      </c>
      <c r="I6" s="47">
        <f>+I5*(1+((Tab_Resultados[Taxa de retorno]-Tab_Resultados[Inflação]))/12)+H5</f>
        <v>51404.942638759836</v>
      </c>
      <c r="J6" s="48">
        <f t="shared" si="0"/>
        <v>260</v>
      </c>
      <c r="K6" s="48">
        <f>IF($G6&lt;=$D$4,$E$4/$D$4,0)</f>
        <v>200</v>
      </c>
      <c r="L6" s="48">
        <f>IF($G6&lt;=$D$5,$E$5/$D$5,0)</f>
        <v>0</v>
      </c>
      <c r="M6" s="48">
        <f>IF($G6&lt;=$D$6,$E$6/$D$6,0)</f>
        <v>0</v>
      </c>
      <c r="N6" s="48">
        <f>IF($G6&lt;=$D$7,$E$7/$D$7,0)</f>
        <v>0</v>
      </c>
      <c r="O6" s="48">
        <f>IF($G6&lt;=$D$8,$E$8/$D$8,0)</f>
        <v>0</v>
      </c>
      <c r="P6" s="48">
        <f>IF($G6&lt;=$D$9,$E$9/$D$9,0)</f>
        <v>0</v>
      </c>
      <c r="Q6" s="48">
        <f>IF($G6&lt;=$D$10,$E$10/$D$10,0)</f>
        <v>0</v>
      </c>
      <c r="R6" s="48">
        <f>IF($G6&lt;=$D$11,$E$11/$D$11,0)</f>
        <v>0</v>
      </c>
      <c r="S6" s="48">
        <f>IF($G6&lt;=$D$12,$E$12/$D$12,0)</f>
        <v>0</v>
      </c>
      <c r="T6" s="65" t="str">
        <f t="shared" si="1"/>
        <v/>
      </c>
      <c r="U6" s="60">
        <f t="shared" si="2"/>
        <v>4</v>
      </c>
      <c r="V6" s="64">
        <f ca="1">DATE(YEAR(TODAY()),MONTH(TODAY())+Tabela7[[#This Row],[Mês]]-1,1)</f>
        <v>44562</v>
      </c>
    </row>
    <row r="7" spans="2:23" x14ac:dyDescent="0.25">
      <c r="B7" s="52">
        <v>5</v>
      </c>
      <c r="E7" s="49"/>
      <c r="G7">
        <v>5</v>
      </c>
      <c r="H7" s="47">
        <f>+Resultados!$D$10/12-SUM(J7:S7)</f>
        <v>1164.9166666666667</v>
      </c>
      <c r="I7" s="47">
        <f>+I6*(1+((Tab_Resultados[Taxa de retorno]-Tab_Resultados[Inflação]))/12)+H6</f>
        <v>52624.714579088904</v>
      </c>
      <c r="J7" s="48">
        <f t="shared" si="0"/>
        <v>0</v>
      </c>
      <c r="K7" s="48">
        <f>IF($G7&lt;=$D$4,$E$4/$D$4,0)</f>
        <v>200</v>
      </c>
      <c r="L7" s="48">
        <f>IF($G7&lt;=$D$5,$E$5/$D$5,0)</f>
        <v>0</v>
      </c>
      <c r="M7" s="48">
        <f>IF($G7&lt;=$D$6,$E$6/$D$6,0)</f>
        <v>0</v>
      </c>
      <c r="N7" s="48">
        <f>IF($G7&lt;=$D$7,$E$7/$D$7,0)</f>
        <v>0</v>
      </c>
      <c r="O7" s="48">
        <f>IF($G7&lt;=$D$8,$E$8/$D$8,0)</f>
        <v>0</v>
      </c>
      <c r="P7" s="48">
        <f>IF($G7&lt;=$D$9,$E$9/$D$9,0)</f>
        <v>0</v>
      </c>
      <c r="Q7" s="48">
        <f>IF($G7&lt;=$D$10,$E$10/$D$10,0)</f>
        <v>0</v>
      </c>
      <c r="R7" s="48">
        <f>IF($G7&lt;=$D$11,$E$11/$D$11,0)</f>
        <v>0</v>
      </c>
      <c r="S7" s="48">
        <f>IF($G7&lt;=$D$12,$E$12/$D$12,0)</f>
        <v>0</v>
      </c>
      <c r="T7" s="65" t="str">
        <f t="shared" si="1"/>
        <v/>
      </c>
      <c r="U7" s="60">
        <f t="shared" si="2"/>
        <v>5</v>
      </c>
      <c r="V7" s="64">
        <f ca="1">DATE(YEAR(TODAY()),MONTH(TODAY())+Tabela7[[#This Row],[Mês]]-1,1)</f>
        <v>44593</v>
      </c>
    </row>
    <row r="8" spans="2:23" x14ac:dyDescent="0.25">
      <c r="B8" s="52">
        <v>6</v>
      </c>
      <c r="E8" s="49"/>
      <c r="G8">
        <v>6</v>
      </c>
      <c r="H8" s="47">
        <f>+Resultados!$D$10/12-SUM(J8:S8)</f>
        <v>1164.9166666666667</v>
      </c>
      <c r="I8" s="47">
        <f>+I7*(1+((Tab_Resultados[Taxa de retorno]-Tab_Resultados[Inflação]))/12)+H7</f>
        <v>54111.957622552487</v>
      </c>
      <c r="J8" s="48">
        <f t="shared" si="0"/>
        <v>0</v>
      </c>
      <c r="K8" s="48">
        <f>IF($G8&lt;=$D$4,$E$4/$D$4,0)</f>
        <v>200</v>
      </c>
      <c r="L8" s="48">
        <f>IF($G8&lt;=$D$5,$E$5/$D$5,0)</f>
        <v>0</v>
      </c>
      <c r="M8" s="48">
        <f>IF($G8&lt;=$D$6,$E$6/$D$6,0)</f>
        <v>0</v>
      </c>
      <c r="N8" s="48">
        <f>IF($G8&lt;=$D$7,$E$7/$D$7,0)</f>
        <v>0</v>
      </c>
      <c r="O8" s="48">
        <f>IF($G8&lt;=$D$8,$E$8/$D$8,0)</f>
        <v>0</v>
      </c>
      <c r="P8" s="48">
        <f>IF($G8&lt;=$D$9,$E$9/$D$9,0)</f>
        <v>0</v>
      </c>
      <c r="Q8" s="48">
        <f>IF($G8&lt;=$D$10,$E$10/$D$10,0)</f>
        <v>0</v>
      </c>
      <c r="R8" s="48">
        <f>IF($G8&lt;=$D$11,$E$11/$D$11,0)</f>
        <v>0</v>
      </c>
      <c r="S8" s="48">
        <f>IF($G8&lt;=$D$12,$E$12/$D$12,0)</f>
        <v>0</v>
      </c>
      <c r="T8" s="65" t="str">
        <f t="shared" si="1"/>
        <v/>
      </c>
      <c r="U8" s="60">
        <f t="shared" si="2"/>
        <v>6</v>
      </c>
      <c r="V8" s="64">
        <f ca="1">DATE(YEAR(TODAY()),MONTH(TODAY())+Tabela7[[#This Row],[Mês]]-1,1)</f>
        <v>44621</v>
      </c>
    </row>
    <row r="9" spans="2:23" x14ac:dyDescent="0.25">
      <c r="B9" s="52">
        <v>7</v>
      </c>
      <c r="E9" s="49"/>
      <c r="G9">
        <v>7</v>
      </c>
      <c r="H9" s="47">
        <f>+Resultados!$D$10/12-SUM(J9:S9)</f>
        <v>1364.9166666666667</v>
      </c>
      <c r="I9" s="47">
        <f>+I8*(1+((Tab_Resultados[Taxa de retorno]-Tab_Resultados[Inflação]))/12)+H8</f>
        <v>55608.310029657281</v>
      </c>
      <c r="J9" s="48">
        <f t="shared" si="0"/>
        <v>0</v>
      </c>
      <c r="K9" s="48">
        <f>IF($G9&lt;=$D$4,$E$4/$D$4,0)</f>
        <v>0</v>
      </c>
      <c r="L9" s="48">
        <f>IF($G9&lt;=$D$5,$E$5/$D$5,0)</f>
        <v>0</v>
      </c>
      <c r="M9" s="48">
        <f>IF($G9&lt;=$D$6,$E$6/$D$6,0)</f>
        <v>0</v>
      </c>
      <c r="N9" s="48">
        <f>IF($G9&lt;=$D$7,$E$7/$D$7,0)</f>
        <v>0</v>
      </c>
      <c r="O9" s="48">
        <f>IF($G9&lt;=$D$8,$E$8/$D$8,0)</f>
        <v>0</v>
      </c>
      <c r="P9" s="48">
        <f>IF($G9&lt;=$D$9,$E$9/$D$9,0)</f>
        <v>0</v>
      </c>
      <c r="Q9" s="48">
        <f>IF($G9&lt;=$D$10,$E$10/$D$10,0)</f>
        <v>0</v>
      </c>
      <c r="R9" s="48">
        <f>IF($G9&lt;=$D$11,$E$11/$D$11,0)</f>
        <v>0</v>
      </c>
      <c r="S9" s="48">
        <f>IF($G9&lt;=$D$12,$E$12/$D$12,0)</f>
        <v>0</v>
      </c>
      <c r="T9" s="65" t="str">
        <f t="shared" si="1"/>
        <v/>
      </c>
      <c r="U9" s="60">
        <f t="shared" si="2"/>
        <v>7</v>
      </c>
      <c r="V9" s="64">
        <f ca="1">DATE(YEAR(TODAY()),MONTH(TODAY())+Tabela7[[#This Row],[Mês]]-1,1)</f>
        <v>44652</v>
      </c>
    </row>
    <row r="10" spans="2:23" x14ac:dyDescent="0.25">
      <c r="B10" s="52">
        <v>8</v>
      </c>
      <c r="E10" s="49"/>
      <c r="G10">
        <v>8</v>
      </c>
      <c r="H10" s="47">
        <f>+Resultados!$D$10/12-SUM(J10:S10)</f>
        <v>1364.9166666666667</v>
      </c>
      <c r="I10" s="47">
        <f>+I9*(1+((Tab_Resultados[Taxa de retorno]-Tab_Resultados[Inflação]))/12)+H9</f>
        <v>57313.827595255592</v>
      </c>
      <c r="J10" s="48">
        <f t="shared" si="0"/>
        <v>0</v>
      </c>
      <c r="K10" s="48">
        <f>IF($G10&lt;=$D$4,$E$4/$D$4,0)</f>
        <v>0</v>
      </c>
      <c r="L10" s="48">
        <f>IF($G10&lt;=$D$5,$E$5/$D$5,0)</f>
        <v>0</v>
      </c>
      <c r="M10" s="48">
        <f>IF($G10&lt;=$D$6,$E$6/$D$6,0)</f>
        <v>0</v>
      </c>
      <c r="N10" s="48">
        <f>IF($G10&lt;=$D$7,$E$7/$D$7,0)</f>
        <v>0</v>
      </c>
      <c r="O10" s="48">
        <f>IF($G10&lt;=$D$8,$E$8/$D$8,0)</f>
        <v>0</v>
      </c>
      <c r="P10" s="48">
        <f>IF($G10&lt;=$D$9,$E$9/$D$9,0)</f>
        <v>0</v>
      </c>
      <c r="Q10" s="48">
        <f>IF($G10&lt;=$D$10,$E$10/$D$10,0)</f>
        <v>0</v>
      </c>
      <c r="R10" s="48">
        <f>IF($G10&lt;=$D$11,$E$11/$D$11,0)</f>
        <v>0</v>
      </c>
      <c r="S10" s="48">
        <f>IF($G10&lt;=$D$12,$E$12/$D$12,0)</f>
        <v>0</v>
      </c>
      <c r="T10" s="65" t="str">
        <f t="shared" si="1"/>
        <v/>
      </c>
      <c r="U10" s="60">
        <f t="shared" si="2"/>
        <v>8</v>
      </c>
      <c r="V10" s="64">
        <f ca="1">DATE(YEAR(TODAY()),MONTH(TODAY())+Tabela7[[#This Row],[Mês]]-1,1)</f>
        <v>44682</v>
      </c>
    </row>
    <row r="11" spans="2:23" x14ac:dyDescent="0.25">
      <c r="B11" s="52">
        <v>9</v>
      </c>
      <c r="E11" s="49"/>
      <c r="G11">
        <v>9</v>
      </c>
      <c r="H11" s="47">
        <f>+Resultados!$D$10/12-SUM(J11:S11)</f>
        <v>1364.9166666666667</v>
      </c>
      <c r="I11" s="47">
        <f>+I10*(1+((Tab_Resultados[Taxa de retorno]-Tab_Resultados[Inflação]))/12)+H10</f>
        <v>59029.791455943196</v>
      </c>
      <c r="J11" s="48">
        <f t="shared" ref="J11:J23" si="3">IF(G11&lt;=$D$3,$E$3/$D$3,0)</f>
        <v>0</v>
      </c>
      <c r="K11" s="48">
        <f>IF($G11&lt;=$D$4,$E$4/$D$4,0)</f>
        <v>0</v>
      </c>
      <c r="L11" s="48">
        <f>IF($G11&lt;=$D$5,$E$5/$D$5,0)</f>
        <v>0</v>
      </c>
      <c r="M11" s="48">
        <f>IF($G11&lt;=$D$6,$E$6/$D$6,0)</f>
        <v>0</v>
      </c>
      <c r="N11" s="48">
        <f>IF($G11&lt;=$D$7,$E$7/$D$7,0)</f>
        <v>0</v>
      </c>
      <c r="O11" s="48">
        <f>IF($G11&lt;=$D$8,$E$8/$D$8,0)</f>
        <v>0</v>
      </c>
      <c r="P11" s="48">
        <f>IF($G11&lt;=$D$9,$E$9/$D$9,0)</f>
        <v>0</v>
      </c>
      <c r="Q11" s="48">
        <f>IF($G11&lt;=$D$10,$E$10/$D$10,0)</f>
        <v>0</v>
      </c>
      <c r="R11" s="48">
        <f>IF($G11&lt;=$D$11,$E$11/$D$11,0)</f>
        <v>0</v>
      </c>
      <c r="S11" s="48">
        <f>IF($G11&lt;=$D$12,$E$12/$D$12,0)</f>
        <v>0</v>
      </c>
      <c r="T11" s="65" t="str">
        <f t="shared" si="1"/>
        <v/>
      </c>
      <c r="U11" s="60">
        <f t="shared" si="2"/>
        <v>9</v>
      </c>
      <c r="V11" s="64">
        <f ca="1">DATE(YEAR(TODAY()),MONTH(TODAY())+Tabela7[[#This Row],[Mês]]-1,1)</f>
        <v>44713</v>
      </c>
    </row>
    <row r="12" spans="2:23" x14ac:dyDescent="0.25">
      <c r="B12" s="52">
        <v>10</v>
      </c>
      <c r="E12" s="49"/>
      <c r="G12">
        <v>10</v>
      </c>
      <c r="H12" s="47">
        <f>+Resultados!$D$10/12-SUM(J12:S12)</f>
        <v>1364.9166666666667</v>
      </c>
      <c r="I12" s="47">
        <f>+I11*(1+((Tab_Resultados[Taxa de retorno]-Tab_Resultados[Inflação]))/12)+H11</f>
        <v>60756.265595277509</v>
      </c>
      <c r="J12" s="48">
        <f t="shared" si="3"/>
        <v>0</v>
      </c>
      <c r="K12" s="48">
        <f>IF($G12&lt;=$D$4,$E$4/$D$4,0)</f>
        <v>0</v>
      </c>
      <c r="L12" s="48">
        <f>IF($G12&lt;=$D$5,$E$5/$D$5,0)</f>
        <v>0</v>
      </c>
      <c r="M12" s="48">
        <f>IF($G12&lt;=$D$6,$E$6/$D$6,0)</f>
        <v>0</v>
      </c>
      <c r="N12" s="48">
        <f>IF($G12&lt;=$D$7,$E$7/$D$7,0)</f>
        <v>0</v>
      </c>
      <c r="O12" s="48">
        <f>IF($G12&lt;=$D$8,$E$8/$D$8,0)</f>
        <v>0</v>
      </c>
      <c r="P12" s="48">
        <f>IF($G12&lt;=$D$9,$E$9/$D$9,0)</f>
        <v>0</v>
      </c>
      <c r="Q12" s="48">
        <f>IF($G12&lt;=$D$10,$E$10/$D$10,0)</f>
        <v>0</v>
      </c>
      <c r="R12" s="48">
        <f>IF($G12&lt;=$D$11,$E$11/$D$11,0)</f>
        <v>0</v>
      </c>
      <c r="S12" s="48">
        <f>IF($G12&lt;=$D$12,$E$12/$D$12,0)</f>
        <v>0</v>
      </c>
      <c r="T12" s="65" t="str">
        <f t="shared" si="1"/>
        <v/>
      </c>
      <c r="U12" s="60">
        <f t="shared" si="2"/>
        <v>10</v>
      </c>
      <c r="V12" s="64">
        <f ca="1">DATE(YEAR(TODAY()),MONTH(TODAY())+Tabela7[[#This Row],[Mês]]-1,1)</f>
        <v>44743</v>
      </c>
    </row>
    <row r="13" spans="2:23" x14ac:dyDescent="0.25">
      <c r="B13" s="52" t="s">
        <v>109</v>
      </c>
      <c r="D13">
        <f>+VLOOKUP(Tabela4[[#This Row],[Valor necessário (€)]],I:U,13,TRUE)</f>
        <v>110</v>
      </c>
      <c r="E13" s="47">
        <f>+Tab_Resultados[Valor FIRE]</f>
        <v>301900</v>
      </c>
      <c r="G13">
        <v>11</v>
      </c>
      <c r="H13" s="47">
        <f>+Resultados!$D$10/12-SUM(J13:S13)</f>
        <v>1364.9166666666667</v>
      </c>
      <c r="I13" s="47">
        <f>+I12*(1+((Tab_Resultados[Taxa de retorno]-Tab_Resultados[Inflação]))/12)+H12</f>
        <v>62493.314388715247</v>
      </c>
      <c r="J13" s="48">
        <f t="shared" si="3"/>
        <v>0</v>
      </c>
      <c r="K13" s="48">
        <f>IF($G13&lt;=$D$4,$E$4/$D$4,0)</f>
        <v>0</v>
      </c>
      <c r="L13" s="48">
        <f>IF($G13&lt;=$D$5,$E$5/$D$5,0)</f>
        <v>0</v>
      </c>
      <c r="M13" s="48">
        <f>IF($G13&lt;=$D$6,$E$6/$D$6,0)</f>
        <v>0</v>
      </c>
      <c r="N13" s="48">
        <f>IF($G13&lt;=$D$7,$E$7/$D$7,0)</f>
        <v>0</v>
      </c>
      <c r="O13" s="48">
        <f>IF($G13&lt;=$D$8,$E$8/$D$8,0)</f>
        <v>0</v>
      </c>
      <c r="P13" s="48">
        <f>IF($G13&lt;=$D$9,$E$9/$D$9,0)</f>
        <v>0</v>
      </c>
      <c r="Q13" s="48">
        <f>IF($G13&lt;=$D$10,$E$10/$D$10,0)</f>
        <v>0</v>
      </c>
      <c r="R13" s="48">
        <f>IF($G13&lt;=$D$11,$E$11/$D$11,0)</f>
        <v>0</v>
      </c>
      <c r="S13" s="48">
        <f>IF($G13&lt;=$D$12,$E$12/$D$12,0)</f>
        <v>0</v>
      </c>
      <c r="T13" s="65" t="str">
        <f t="shared" si="1"/>
        <v/>
      </c>
      <c r="U13" s="60">
        <f t="shared" si="2"/>
        <v>11</v>
      </c>
      <c r="V13" s="64">
        <f ca="1">DATE(YEAR(TODAY()),MONTH(TODAY())+Tabela7[[#This Row],[Mês]]-1,1)</f>
        <v>44774</v>
      </c>
    </row>
    <row r="14" spans="2:23" x14ac:dyDescent="0.25">
      <c r="B14" s="1"/>
      <c r="C14" s="1"/>
      <c r="D14" s="1"/>
      <c r="E14" s="1"/>
      <c r="G14">
        <v>12</v>
      </c>
      <c r="H14" s="47">
        <f>+Resultados!$D$10/12-SUM(J14:S14)</f>
        <v>1364.9166666666667</v>
      </c>
      <c r="I14" s="47">
        <f>+I13*(1+((Tab_Resultados[Taxa de retorno]-Tab_Resultados[Inflação]))/12)+H13</f>
        <v>64241.002606012786</v>
      </c>
      <c r="J14" s="48">
        <f t="shared" si="3"/>
        <v>0</v>
      </c>
      <c r="K14" s="48">
        <f>IF($G14&lt;=$D$4,$E$4/$D$4,0)</f>
        <v>0</v>
      </c>
      <c r="L14" s="48">
        <f>IF($G14&lt;=$D$5,$E$5/$D$5,0)</f>
        <v>0</v>
      </c>
      <c r="M14" s="48">
        <f>IF($G14&lt;=$D$6,$E$6/$D$6,0)</f>
        <v>0</v>
      </c>
      <c r="N14" s="48">
        <f>IF($G14&lt;=$D$7,$E$7/$D$7,0)</f>
        <v>0</v>
      </c>
      <c r="O14" s="48">
        <f>IF($G14&lt;=$D$8,$E$8/$D$8,0)</f>
        <v>0</v>
      </c>
      <c r="P14" s="48">
        <f>IF($G14&lt;=$D$9,$E$9/$D$9,0)</f>
        <v>0</v>
      </c>
      <c r="Q14" s="48">
        <f>IF($G14&lt;=$D$10,$E$10/$D$10,0)</f>
        <v>0</v>
      </c>
      <c r="R14" s="48">
        <f>IF($G14&lt;=$D$11,$E$11/$D$11,0)</f>
        <v>0</v>
      </c>
      <c r="S14" s="48">
        <f>IF($G14&lt;=$D$12,$E$12/$D$12,0)</f>
        <v>0</v>
      </c>
      <c r="T14" s="65" t="str">
        <f t="shared" si="1"/>
        <v/>
      </c>
      <c r="U14" s="60">
        <f t="shared" si="2"/>
        <v>12</v>
      </c>
      <c r="V14" s="64">
        <f ca="1">DATE(YEAR(TODAY()),MONTH(TODAY())+Tabela7[[#This Row],[Mês]]-1,1)</f>
        <v>44805</v>
      </c>
    </row>
    <row r="15" spans="2:23" x14ac:dyDescent="0.25">
      <c r="B15" s="1"/>
      <c r="C15" s="1"/>
      <c r="D15" s="1"/>
      <c r="E15" s="1"/>
      <c r="G15">
        <v>13</v>
      </c>
      <c r="H15" s="47">
        <f>+Resultados!$D$10/12-SUM(J15:S15)</f>
        <v>1364.9166666666667</v>
      </c>
      <c r="I15" s="47">
        <f>+I14*(1+((Tab_Resultados[Taxa de retorno]-Tab_Resultados[Inflação]))/12)+H14</f>
        <v>65999.395413641279</v>
      </c>
      <c r="J15" s="48">
        <f t="shared" si="3"/>
        <v>0</v>
      </c>
      <c r="K15" s="48">
        <f>IF($G15&lt;=$D$4,$E$4/$D$4,0)</f>
        <v>0</v>
      </c>
      <c r="L15" s="48">
        <f>IF($G15&lt;=$D$5,$E$5/$D$5,0)</f>
        <v>0</v>
      </c>
      <c r="M15" s="48">
        <f>IF($G15&lt;=$D$6,$E$6/$D$6,0)</f>
        <v>0</v>
      </c>
      <c r="N15" s="48">
        <f>IF($G15&lt;=$D$7,$E$7/$D$7,0)</f>
        <v>0</v>
      </c>
      <c r="O15" s="48">
        <f>IF($G15&lt;=$D$8,$E$8/$D$8,0)</f>
        <v>0</v>
      </c>
      <c r="P15" s="48">
        <f>IF($G15&lt;=$D$9,$E$9/$D$9,0)</f>
        <v>0</v>
      </c>
      <c r="Q15" s="48">
        <f>IF($G15&lt;=$D$10,$E$10/$D$10,0)</f>
        <v>0</v>
      </c>
      <c r="R15" s="48">
        <f>IF($G15&lt;=$D$11,$E$11/$D$11,0)</f>
        <v>0</v>
      </c>
      <c r="S15" s="48">
        <f>IF($G15&lt;=$D$12,$E$12/$D$12,0)</f>
        <v>0</v>
      </c>
      <c r="T15" s="65" t="str">
        <f t="shared" si="1"/>
        <v/>
      </c>
      <c r="U15" s="60">
        <f t="shared" si="2"/>
        <v>13</v>
      </c>
      <c r="V15" s="64">
        <f ca="1">DATE(YEAR(TODAY()),MONTH(TODAY())+Tabela7[[#This Row],[Mês]]-1,1)</f>
        <v>44835</v>
      </c>
    </row>
    <row r="16" spans="2:23" x14ac:dyDescent="0.25">
      <c r="B16" s="1"/>
      <c r="C16" s="1"/>
      <c r="D16" s="1"/>
      <c r="E16" s="1"/>
      <c r="G16">
        <v>14</v>
      </c>
      <c r="H16" s="47">
        <f>+Resultados!$D$10/12-SUM(J16:S16)</f>
        <v>1364.9166666666667</v>
      </c>
      <c r="I16" s="47">
        <f>+I15*(1+((Tab_Resultados[Taxa de retorno]-Tab_Resultados[Inflação]))/12)+H15</f>
        <v>67768.558377216497</v>
      </c>
      <c r="J16" s="48">
        <f t="shared" si="3"/>
        <v>0</v>
      </c>
      <c r="K16" s="48">
        <f>IF($G16&lt;=$D$4,$E$4/$D$4,0)</f>
        <v>0</v>
      </c>
      <c r="L16" s="48">
        <f>IF($G16&lt;=$D$5,$E$5/$D$5,0)</f>
        <v>0</v>
      </c>
      <c r="M16" s="48">
        <f>IF($G16&lt;=$D$6,$E$6/$D$6,0)</f>
        <v>0</v>
      </c>
      <c r="N16" s="48">
        <f>IF($G16&lt;=$D$7,$E$7/$D$7,0)</f>
        <v>0</v>
      </c>
      <c r="O16" s="48">
        <f>IF($G16&lt;=$D$8,$E$8/$D$8,0)</f>
        <v>0</v>
      </c>
      <c r="P16" s="48">
        <f>IF($G16&lt;=$D$9,$E$9/$D$9,0)</f>
        <v>0</v>
      </c>
      <c r="Q16" s="48">
        <f>IF($G16&lt;=$D$10,$E$10/$D$10,0)</f>
        <v>0</v>
      </c>
      <c r="R16" s="48">
        <f>IF($G16&lt;=$D$11,$E$11/$D$11,0)</f>
        <v>0</v>
      </c>
      <c r="S16" s="48">
        <f>IF($G16&lt;=$D$12,$E$12/$D$12,0)</f>
        <v>0</v>
      </c>
      <c r="T16" s="65" t="str">
        <f t="shared" si="1"/>
        <v/>
      </c>
      <c r="U16" s="60">
        <f t="shared" si="2"/>
        <v>14</v>
      </c>
      <c r="V16" s="64">
        <f ca="1">DATE(YEAR(TODAY()),MONTH(TODAY())+Tabela7[[#This Row],[Mês]]-1,1)</f>
        <v>44866</v>
      </c>
    </row>
    <row r="17" spans="2:22" ht="18.75" x14ac:dyDescent="0.3">
      <c r="B17" s="62" t="s">
        <v>119</v>
      </c>
      <c r="C17" s="1"/>
      <c r="D17" s="1"/>
      <c r="E17" s="1"/>
      <c r="G17">
        <v>15</v>
      </c>
      <c r="H17" s="47">
        <f>+Resultados!$D$10/12-SUM(J17:S17)</f>
        <v>1364.9166666666667</v>
      </c>
      <c r="I17" s="47">
        <f>+I16*(1+((Tab_Resultados[Taxa de retorno]-Tab_Resultados[Inflação]))/12)+H16</f>
        <v>69548.557463943609</v>
      </c>
      <c r="J17" s="48">
        <f t="shared" si="3"/>
        <v>0</v>
      </c>
      <c r="K17" s="48">
        <f>IF($G17&lt;=$D$4,$E$4/$D$4,0)</f>
        <v>0</v>
      </c>
      <c r="L17" s="48">
        <f>IF($G17&lt;=$D$5,$E$5/$D$5,0)</f>
        <v>0</v>
      </c>
      <c r="M17" s="48">
        <f>IF($G17&lt;=$D$6,$E$6/$D$6,0)</f>
        <v>0</v>
      </c>
      <c r="N17" s="48">
        <f>IF($G17&lt;=$D$7,$E$7/$D$7,0)</f>
        <v>0</v>
      </c>
      <c r="O17" s="48">
        <f>IF($G17&lt;=$D$8,$E$8/$D$8,0)</f>
        <v>0</v>
      </c>
      <c r="P17" s="48">
        <f>IF($G17&lt;=$D$9,$E$9/$D$9,0)</f>
        <v>0</v>
      </c>
      <c r="Q17" s="48">
        <f>IF($G17&lt;=$D$10,$E$10/$D$10,0)</f>
        <v>0</v>
      </c>
      <c r="R17" s="48">
        <f>IF($G17&lt;=$D$11,$E$11/$D$11,0)</f>
        <v>0</v>
      </c>
      <c r="S17" s="48">
        <f>IF($G17&lt;=$D$12,$E$12/$D$12,0)</f>
        <v>0</v>
      </c>
      <c r="T17" s="65" t="str">
        <f t="shared" si="1"/>
        <v/>
      </c>
      <c r="U17" s="60">
        <f t="shared" si="2"/>
        <v>15</v>
      </c>
      <c r="V17" s="64">
        <f ca="1">DATE(YEAR(TODAY()),MONTH(TODAY())+Tabela7[[#This Row],[Mês]]-1,1)</f>
        <v>44896</v>
      </c>
    </row>
    <row r="18" spans="2:22" ht="18.75" x14ac:dyDescent="0.3">
      <c r="B18" s="62" t="s">
        <v>110</v>
      </c>
      <c r="C18" s="1"/>
      <c r="D18" s="1"/>
      <c r="E18" s="1"/>
      <c r="G18">
        <v>16</v>
      </c>
      <c r="H18" s="47">
        <f>+Resultados!$D$10/12-SUM(J18:S18)</f>
        <v>1364.9166666666667</v>
      </c>
      <c r="I18" s="47">
        <f>+I17*(1+((Tab_Resultados[Taxa de retorno]-Tab_Resultados[Inflação]))/12)+H17</f>
        <v>71339.459045076932</v>
      </c>
      <c r="J18" s="48">
        <f t="shared" si="3"/>
        <v>0</v>
      </c>
      <c r="K18" s="48">
        <f>IF($G18&lt;=$D$4,$E$4/$D$4,0)</f>
        <v>0</v>
      </c>
      <c r="L18" s="48">
        <f>IF($G18&lt;=$D$5,$E$5/$D$5,0)</f>
        <v>0</v>
      </c>
      <c r="M18" s="48">
        <f>IF($G18&lt;=$D$6,$E$6/$D$6,0)</f>
        <v>0</v>
      </c>
      <c r="N18" s="48">
        <f>IF($G18&lt;=$D$7,$E$7/$D$7,0)</f>
        <v>0</v>
      </c>
      <c r="O18" s="48">
        <f>IF($G18&lt;=$D$8,$E$8/$D$8,0)</f>
        <v>0</v>
      </c>
      <c r="P18" s="48">
        <f>IF($G18&lt;=$D$9,$E$9/$D$9,0)</f>
        <v>0</v>
      </c>
      <c r="Q18" s="48">
        <f>IF($G18&lt;=$D$10,$E$10/$D$10,0)</f>
        <v>0</v>
      </c>
      <c r="R18" s="48">
        <f>IF($G18&lt;=$D$11,$E$11/$D$11,0)</f>
        <v>0</v>
      </c>
      <c r="S18" s="48">
        <f>IF($G18&lt;=$D$12,$E$12/$D$12,0)</f>
        <v>0</v>
      </c>
      <c r="T18" s="65" t="str">
        <f t="shared" si="1"/>
        <v/>
      </c>
      <c r="U18" s="60">
        <f t="shared" si="2"/>
        <v>16</v>
      </c>
      <c r="V18" s="64">
        <f ca="1">DATE(YEAR(TODAY()),MONTH(TODAY())+Tabela7[[#This Row],[Mês]]-1,1)</f>
        <v>44927</v>
      </c>
    </row>
    <row r="19" spans="2:22" x14ac:dyDescent="0.25">
      <c r="B19" s="1"/>
      <c r="C19" s="1"/>
      <c r="D19" s="1"/>
      <c r="E19" s="1"/>
      <c r="G19">
        <v>17</v>
      </c>
      <c r="H19" s="47">
        <f>+Resultados!$D$10/12-SUM(J19:S19)</f>
        <v>1364.9166666666667</v>
      </c>
      <c r="I19" s="47">
        <f>+I18*(1+((Tab_Resultados[Taxa de retorno]-Tab_Resultados[Inflação]))/12)+H18</f>
        <v>73141.329898394688</v>
      </c>
      <c r="J19" s="48">
        <f t="shared" si="3"/>
        <v>0</v>
      </c>
      <c r="K19" s="48">
        <f>IF($G19&lt;=$D$4,$E$4/$D$4,0)</f>
        <v>0</v>
      </c>
      <c r="L19" s="48">
        <f>IF($G19&lt;=$D$5,$E$5/$D$5,0)</f>
        <v>0</v>
      </c>
      <c r="M19" s="48">
        <f>IF($G19&lt;=$D$6,$E$6/$D$6,0)</f>
        <v>0</v>
      </c>
      <c r="N19" s="48">
        <f>IF($G19&lt;=$D$7,$E$7/$D$7,0)</f>
        <v>0</v>
      </c>
      <c r="O19" s="48">
        <f>IF($G19&lt;=$D$8,$E$8/$D$8,0)</f>
        <v>0</v>
      </c>
      <c r="P19" s="48">
        <f>IF($G19&lt;=$D$9,$E$9/$D$9,0)</f>
        <v>0</v>
      </c>
      <c r="Q19" s="48">
        <f>IF($G19&lt;=$D$10,$E$10/$D$10,0)</f>
        <v>0</v>
      </c>
      <c r="R19" s="48">
        <f>IF($G19&lt;=$D$11,$E$11/$D$11,0)</f>
        <v>0</v>
      </c>
      <c r="S19" s="48">
        <f>IF($G19&lt;=$D$12,$E$12/$D$12,0)</f>
        <v>0</v>
      </c>
      <c r="T19" s="65" t="str">
        <f t="shared" si="1"/>
        <v/>
      </c>
      <c r="U19" s="60">
        <f t="shared" si="2"/>
        <v>17</v>
      </c>
      <c r="V19" s="64">
        <f ca="1">DATE(YEAR(TODAY()),MONTH(TODAY())+Tabela7[[#This Row],[Mês]]-1,1)</f>
        <v>44958</v>
      </c>
    </row>
    <row r="20" spans="2:22" x14ac:dyDescent="0.25">
      <c r="B20" s="1"/>
      <c r="C20" s="1"/>
      <c r="D20" s="1"/>
      <c r="E20" s="1"/>
      <c r="G20">
        <v>18</v>
      </c>
      <c r="H20" s="47">
        <f>+Resultados!$D$10/12-SUM(J20:S20)</f>
        <v>1364.9166666666667</v>
      </c>
      <c r="I20" s="47">
        <f>+I19*(1+((Tab_Resultados[Taxa de retorno]-Tab_Resultados[Inflação]))/12)+H19</f>
        <v>74954.237210689025</v>
      </c>
      <c r="J20" s="48">
        <f t="shared" si="3"/>
        <v>0</v>
      </c>
      <c r="K20" s="48">
        <f>IF($G20&lt;=$D$4,$E$4/$D$4,0)</f>
        <v>0</v>
      </c>
      <c r="L20" s="48">
        <f>IF($G20&lt;=$D$5,$E$5/$D$5,0)</f>
        <v>0</v>
      </c>
      <c r="M20" s="48">
        <f>IF($G20&lt;=$D$6,$E$6/$D$6,0)</f>
        <v>0</v>
      </c>
      <c r="N20" s="48">
        <f>IF($G20&lt;=$D$7,$E$7/$D$7,0)</f>
        <v>0</v>
      </c>
      <c r="O20" s="48">
        <f>IF($G20&lt;=$D$8,$E$8/$D$8,0)</f>
        <v>0</v>
      </c>
      <c r="P20" s="48">
        <f>IF($G20&lt;=$D$9,$E$9/$D$9,0)</f>
        <v>0</v>
      </c>
      <c r="Q20" s="48">
        <f>IF($G20&lt;=$D$10,$E$10/$D$10,0)</f>
        <v>0</v>
      </c>
      <c r="R20" s="48">
        <f>IF($G20&lt;=$D$11,$E$11/$D$11,0)</f>
        <v>0</v>
      </c>
      <c r="S20" s="48">
        <f>IF($G20&lt;=$D$12,$E$12/$D$12,0)</f>
        <v>0</v>
      </c>
      <c r="T20" s="65" t="str">
        <f t="shared" si="1"/>
        <v/>
      </c>
      <c r="U20" s="60">
        <f t="shared" si="2"/>
        <v>18</v>
      </c>
      <c r="V20" s="64">
        <f ca="1">DATE(YEAR(TODAY()),MONTH(TODAY())+Tabela7[[#This Row],[Mês]]-1,1)</f>
        <v>44986</v>
      </c>
    </row>
    <row r="21" spans="2:22" x14ac:dyDescent="0.25">
      <c r="B21" s="1"/>
      <c r="C21" s="1"/>
      <c r="D21" s="1"/>
      <c r="E21" s="1"/>
      <c r="G21">
        <v>19</v>
      </c>
      <c r="H21" s="47">
        <f>+Resultados!$D$10/12-SUM(J21:S21)</f>
        <v>1364.9166666666667</v>
      </c>
      <c r="I21" s="47">
        <f>+I20*(1+((Tab_Resultados[Taxa de retorno]-Tab_Resultados[Inflação]))/12)+H20</f>
        <v>76778.24858027116</v>
      </c>
      <c r="J21" s="48">
        <f t="shared" si="3"/>
        <v>0</v>
      </c>
      <c r="K21" s="48">
        <f>IF($G21&lt;=$D$4,$E$4/$D$4,0)</f>
        <v>0</v>
      </c>
      <c r="L21" s="48">
        <f>IF($G21&lt;=$D$5,$E$5/$D$5,0)</f>
        <v>0</v>
      </c>
      <c r="M21" s="48">
        <f>IF($G21&lt;=$D$6,$E$6/$D$6,0)</f>
        <v>0</v>
      </c>
      <c r="N21" s="48">
        <f>IF($G21&lt;=$D$7,$E$7/$D$7,0)</f>
        <v>0</v>
      </c>
      <c r="O21" s="48">
        <f>IF($G21&lt;=$D$8,$E$8/$D$8,0)</f>
        <v>0</v>
      </c>
      <c r="P21" s="48">
        <f>IF($G21&lt;=$D$9,$E$9/$D$9,0)</f>
        <v>0</v>
      </c>
      <c r="Q21" s="48">
        <f>IF($G21&lt;=$D$10,$E$10/$D$10,0)</f>
        <v>0</v>
      </c>
      <c r="R21" s="48">
        <f>IF($G21&lt;=$D$11,$E$11/$D$11,0)</f>
        <v>0</v>
      </c>
      <c r="S21" s="48">
        <f>IF($G21&lt;=$D$12,$E$12/$D$12,0)</f>
        <v>0</v>
      </c>
      <c r="T21" s="65" t="str">
        <f t="shared" si="1"/>
        <v/>
      </c>
      <c r="U21" s="60">
        <f t="shared" si="2"/>
        <v>19</v>
      </c>
      <c r="V21" s="64">
        <f ca="1">DATE(YEAR(TODAY()),MONTH(TODAY())+Tabela7[[#This Row],[Mês]]-1,1)</f>
        <v>45017</v>
      </c>
    </row>
    <row r="22" spans="2:22" x14ac:dyDescent="0.25">
      <c r="B22" s="1"/>
      <c r="C22" s="1"/>
      <c r="D22" s="1"/>
      <c r="E22" s="1"/>
      <c r="G22">
        <v>20</v>
      </c>
      <c r="H22" s="47">
        <f>+Resultados!$D$10/12-SUM(J22:S22)</f>
        <v>1364.9166666666667</v>
      </c>
      <c r="I22" s="47">
        <f>+I21*(1+((Tab_Resultados[Taxa de retorno]-Tab_Resultados[Inflação]))/12)+H21</f>
        <v>78613.432019491986</v>
      </c>
      <c r="J22" s="48">
        <f t="shared" si="3"/>
        <v>0</v>
      </c>
      <c r="K22" s="48">
        <f>IF($G22&lt;=$D$4,$E$4/$D$4,0)</f>
        <v>0</v>
      </c>
      <c r="L22" s="48">
        <f>IF($G22&lt;=$D$5,$E$5/$D$5,0)</f>
        <v>0</v>
      </c>
      <c r="M22" s="48">
        <f>IF($G22&lt;=$D$6,$E$6/$D$6,0)</f>
        <v>0</v>
      </c>
      <c r="N22" s="48">
        <f>IF($G22&lt;=$D$7,$E$7/$D$7,0)</f>
        <v>0</v>
      </c>
      <c r="O22" s="48">
        <f>IF($G22&lt;=$D$8,$E$8/$D$8,0)</f>
        <v>0</v>
      </c>
      <c r="P22" s="48">
        <f>IF($G22&lt;=$D$9,$E$9/$D$9,0)</f>
        <v>0</v>
      </c>
      <c r="Q22" s="48">
        <f>IF($G22&lt;=$D$10,$E$10/$D$10,0)</f>
        <v>0</v>
      </c>
      <c r="R22" s="48">
        <f>IF($G22&lt;=$D$11,$E$11/$D$11,0)</f>
        <v>0</v>
      </c>
      <c r="S22" s="48">
        <f>IF($G22&lt;=$D$12,$E$12/$D$12,0)</f>
        <v>0</v>
      </c>
      <c r="T22" s="65" t="str">
        <f t="shared" si="1"/>
        <v/>
      </c>
      <c r="U22" s="60">
        <f t="shared" si="2"/>
        <v>20</v>
      </c>
      <c r="V22" s="64">
        <f ca="1">DATE(YEAR(TODAY()),MONTH(TODAY())+Tabela7[[#This Row],[Mês]]-1,1)</f>
        <v>45047</v>
      </c>
    </row>
    <row r="23" spans="2:22" x14ac:dyDescent="0.25">
      <c r="B23" s="1"/>
      <c r="C23" s="1"/>
      <c r="D23" s="1"/>
      <c r="E23" s="1"/>
      <c r="G23">
        <v>21</v>
      </c>
      <c r="H23" s="47">
        <f>+Resultados!$D$10/12-SUM(J23:S23)</f>
        <v>1364.9166666666667</v>
      </c>
      <c r="I23" s="47">
        <f>+I22*(1+((Tab_Resultados[Taxa de retorno]-Tab_Resultados[Inflação]))/12)+H22</f>
        <v>80459.855957278036</v>
      </c>
      <c r="J23" s="48">
        <f t="shared" si="3"/>
        <v>0</v>
      </c>
      <c r="K23" s="48">
        <f>IF($G23&lt;=$D$4,$E$4/$D$4,0)</f>
        <v>0</v>
      </c>
      <c r="L23" s="48">
        <f>IF($G23&lt;=$D$5,$E$5/$D$5,0)</f>
        <v>0</v>
      </c>
      <c r="M23" s="48">
        <f>IF($G23&lt;=$D$6,$E$6/$D$6,0)</f>
        <v>0</v>
      </c>
      <c r="N23" s="48">
        <f>IF($G23&lt;=$D$7,$E$7/$D$7,0)</f>
        <v>0</v>
      </c>
      <c r="O23" s="48">
        <f>IF($G23&lt;=$D$8,$E$8/$D$8,0)</f>
        <v>0</v>
      </c>
      <c r="P23" s="48">
        <f>IF($G23&lt;=$D$9,$E$9/$D$9,0)</f>
        <v>0</v>
      </c>
      <c r="Q23" s="48">
        <f>IF($G23&lt;=$D$10,$E$10/$D$10,0)</f>
        <v>0</v>
      </c>
      <c r="R23" s="48">
        <f>IF($G23&lt;=$D$11,$E$11/$D$11,0)</f>
        <v>0</v>
      </c>
      <c r="S23" s="48">
        <f>IF($G23&lt;=$D$12,$E$12/$D$12,0)</f>
        <v>0</v>
      </c>
      <c r="T23" s="65" t="str">
        <f t="shared" si="1"/>
        <v/>
      </c>
      <c r="U23" s="60">
        <f t="shared" si="2"/>
        <v>21</v>
      </c>
      <c r="V23" s="64">
        <f ca="1">DATE(YEAR(TODAY()),MONTH(TODAY())+Tabela7[[#This Row],[Mês]]-1,1)</f>
        <v>45078</v>
      </c>
    </row>
    <row r="24" spans="2:22" x14ac:dyDescent="0.25">
      <c r="B24" s="1"/>
      <c r="C24" s="1"/>
      <c r="D24" s="1"/>
      <c r="E24" s="1"/>
      <c r="G24">
        <v>22</v>
      </c>
      <c r="H24" s="47">
        <f>+Resultados!$D$10/12-SUM(J24:S24)</f>
        <v>1364.9166666666667</v>
      </c>
      <c r="I24" s="47">
        <f>+I23*(1+((Tab_Resultados[Taxa de retorno]-Tab_Resultados[Inflação]))/12)+H23</f>
        <v>82317.589241683032</v>
      </c>
      <c r="J24" s="48">
        <f t="shared" ref="J24:J60" si="4">IF(G24&lt;=$D$3,$E$3/$D$3,0)</f>
        <v>0</v>
      </c>
      <c r="K24" s="48">
        <f>IF($G24&lt;=$D$4,$E$4/$D$4,0)</f>
        <v>0</v>
      </c>
      <c r="L24" s="48">
        <f>IF($G24&lt;=$D$5,$E$5/$D$5,0)</f>
        <v>0</v>
      </c>
      <c r="M24" s="48">
        <f>IF($G24&lt;=$D$6,$E$6/$D$6,0)</f>
        <v>0</v>
      </c>
      <c r="N24" s="48">
        <f>IF($G24&lt;=$D$7,$E$7/$D$7,0)</f>
        <v>0</v>
      </c>
      <c r="O24" s="48">
        <f>IF($G24&lt;=$D$8,$E$8/$D$8,0)</f>
        <v>0</v>
      </c>
      <c r="P24" s="48">
        <f>IF($G24&lt;=$D$9,$E$9/$D$9,0)</f>
        <v>0</v>
      </c>
      <c r="Q24" s="48">
        <f>IF($G24&lt;=$D$10,$E$10/$D$10,0)</f>
        <v>0</v>
      </c>
      <c r="R24" s="48">
        <f>IF($G24&lt;=$D$11,$E$11/$D$11,0)</f>
        <v>0</v>
      </c>
      <c r="S24" s="48">
        <f>IF($G24&lt;=$D$12,$E$12/$D$12,0)</f>
        <v>0</v>
      </c>
      <c r="T24" s="65" t="str">
        <f t="shared" si="1"/>
        <v/>
      </c>
      <c r="U24" s="60">
        <f t="shared" si="2"/>
        <v>22</v>
      </c>
      <c r="V24" s="64">
        <f ca="1">DATE(YEAR(TODAY()),MONTH(TODAY())+Tabela7[[#This Row],[Mês]]-1,1)</f>
        <v>45108</v>
      </c>
    </row>
    <row r="25" spans="2:22" x14ac:dyDescent="0.25">
      <c r="B25" s="1"/>
      <c r="C25" s="1"/>
      <c r="D25" s="1"/>
      <c r="E25" s="1"/>
      <c r="G25">
        <v>23</v>
      </c>
      <c r="H25" s="47">
        <f>+Resultados!$D$10/12-SUM(J25:S25)</f>
        <v>1364.9166666666667</v>
      </c>
      <c r="I25" s="47">
        <f>+I24*(1+((Tab_Resultados[Taxa de retorno]-Tab_Resultados[Inflação]))/12)+H24</f>
        <v>84186.701142455</v>
      </c>
      <c r="J25" s="48">
        <f t="shared" si="4"/>
        <v>0</v>
      </c>
      <c r="K25" s="48">
        <f>IF($G25&lt;=$D$4,$E$4/$D$4,0)</f>
        <v>0</v>
      </c>
      <c r="L25" s="48">
        <f>IF($G25&lt;=$D$5,$E$5/$D$5,0)</f>
        <v>0</v>
      </c>
      <c r="M25" s="48">
        <f>IF($G25&lt;=$D$6,$E$6/$D$6,0)</f>
        <v>0</v>
      </c>
      <c r="N25" s="48">
        <f>IF($G25&lt;=$D$7,$E$7/$D$7,0)</f>
        <v>0</v>
      </c>
      <c r="O25" s="48">
        <f>IF($G25&lt;=$D$8,$E$8/$D$8,0)</f>
        <v>0</v>
      </c>
      <c r="P25" s="48">
        <f>IF($G25&lt;=$D$9,$E$9/$D$9,0)</f>
        <v>0</v>
      </c>
      <c r="Q25" s="48">
        <f>IF($G25&lt;=$D$10,$E$10/$D$10,0)</f>
        <v>0</v>
      </c>
      <c r="R25" s="48">
        <f>IF($G25&lt;=$D$11,$E$11/$D$11,0)</f>
        <v>0</v>
      </c>
      <c r="S25" s="48">
        <f>IF($G25&lt;=$D$12,$E$12/$D$12,0)</f>
        <v>0</v>
      </c>
      <c r="T25" s="65" t="str">
        <f t="shared" si="1"/>
        <v/>
      </c>
      <c r="U25" s="60">
        <f t="shared" si="2"/>
        <v>23</v>
      </c>
      <c r="V25" s="64">
        <f ca="1">DATE(YEAR(TODAY()),MONTH(TODAY())+Tabela7[[#This Row],[Mês]]-1,1)</f>
        <v>45139</v>
      </c>
    </row>
    <row r="26" spans="2:22" x14ac:dyDescent="0.25">
      <c r="B26" s="1"/>
      <c r="C26" s="1"/>
      <c r="D26" s="1"/>
      <c r="E26" s="1"/>
      <c r="G26">
        <v>24</v>
      </c>
      <c r="H26" s="47">
        <f>+Resultados!$D$10/12-SUM(J26:S26)</f>
        <v>1364.9166666666667</v>
      </c>
      <c r="I26" s="47">
        <f>+I25*(1+((Tab_Resultados[Taxa de retorno]-Tab_Resultados[Inflação]))/12)+H25</f>
        <v>86067.261353619208</v>
      </c>
      <c r="J26" s="48">
        <f t="shared" si="4"/>
        <v>0</v>
      </c>
      <c r="K26" s="48">
        <f>IF($G26&lt;=$D$4,$E$4/$D$4,0)</f>
        <v>0</v>
      </c>
      <c r="L26" s="48">
        <f>IF($G26&lt;=$D$5,$E$5/$D$5,0)</f>
        <v>0</v>
      </c>
      <c r="M26" s="48">
        <f>IF($G26&lt;=$D$6,$E$6/$D$6,0)</f>
        <v>0</v>
      </c>
      <c r="N26" s="48">
        <f>IF($G26&lt;=$D$7,$E$7/$D$7,0)</f>
        <v>0</v>
      </c>
      <c r="O26" s="48">
        <f>IF($G26&lt;=$D$8,$E$8/$D$8,0)</f>
        <v>0</v>
      </c>
      <c r="P26" s="48">
        <f>IF($G26&lt;=$D$9,$E$9/$D$9,0)</f>
        <v>0</v>
      </c>
      <c r="Q26" s="48">
        <f>IF($G26&lt;=$D$10,$E$10/$D$10,0)</f>
        <v>0</v>
      </c>
      <c r="R26" s="48">
        <f>IF($G26&lt;=$D$11,$E$11/$D$11,0)</f>
        <v>0</v>
      </c>
      <c r="S26" s="48">
        <f>IF($G26&lt;=$D$12,$E$12/$D$12,0)</f>
        <v>0</v>
      </c>
      <c r="T26" s="65" t="str">
        <f t="shared" si="1"/>
        <v/>
      </c>
      <c r="U26" s="60">
        <f t="shared" si="2"/>
        <v>24</v>
      </c>
      <c r="V26" s="64">
        <f ca="1">DATE(YEAR(TODAY()),MONTH(TODAY())+Tabela7[[#This Row],[Mês]]-1,1)</f>
        <v>45170</v>
      </c>
    </row>
    <row r="27" spans="2:22" x14ac:dyDescent="0.25">
      <c r="B27" s="1"/>
      <c r="C27" s="1"/>
      <c r="D27" s="1"/>
      <c r="E27" s="1"/>
      <c r="G27">
        <v>25</v>
      </c>
      <c r="H27" s="47">
        <f>+Resultados!$D$10/12-SUM(J27:S27)</f>
        <v>1364.9166666666667</v>
      </c>
      <c r="I27" s="47">
        <f>+I26*(1+((Tab_Resultados[Taxa de retorno]-Tab_Resultados[Inflação]))/12)+H26</f>
        <v>87959.339996076786</v>
      </c>
      <c r="J27" s="48">
        <f t="shared" si="4"/>
        <v>0</v>
      </c>
      <c r="K27" s="48">
        <f>IF($G27&lt;=$D$4,$E$4/$D$4,0)</f>
        <v>0</v>
      </c>
      <c r="L27" s="48">
        <f>IF($G27&lt;=$D$5,$E$5/$D$5,0)</f>
        <v>0</v>
      </c>
      <c r="M27" s="48">
        <f>IF($G27&lt;=$D$6,$E$6/$D$6,0)</f>
        <v>0</v>
      </c>
      <c r="N27" s="48">
        <f>IF($G27&lt;=$D$7,$E$7/$D$7,0)</f>
        <v>0</v>
      </c>
      <c r="O27" s="48">
        <f>IF($G27&lt;=$D$8,$E$8/$D$8,0)</f>
        <v>0</v>
      </c>
      <c r="P27" s="48">
        <f>IF($G27&lt;=$D$9,$E$9/$D$9,0)</f>
        <v>0</v>
      </c>
      <c r="Q27" s="48">
        <f>IF($G27&lt;=$D$10,$E$10/$D$10,0)</f>
        <v>0</v>
      </c>
      <c r="R27" s="48">
        <f>IF($G27&lt;=$D$11,$E$11/$D$11,0)</f>
        <v>0</v>
      </c>
      <c r="S27" s="48">
        <f>IF($G27&lt;=$D$12,$E$12/$D$12,0)</f>
        <v>0</v>
      </c>
      <c r="T27" s="65" t="str">
        <f t="shared" si="1"/>
        <v/>
      </c>
      <c r="U27" s="60">
        <f t="shared" si="2"/>
        <v>25</v>
      </c>
      <c r="V27" s="64">
        <f ca="1">DATE(YEAR(TODAY()),MONTH(TODAY())+Tabela7[[#This Row],[Mês]]-1,1)</f>
        <v>45200</v>
      </c>
    </row>
    <row r="28" spans="2:22" x14ac:dyDescent="0.25">
      <c r="B28" s="1"/>
      <c r="C28" s="1"/>
      <c r="D28" s="1"/>
      <c r="E28" s="1"/>
      <c r="G28">
        <v>26</v>
      </c>
      <c r="H28" s="47">
        <f>+Resultados!$D$10/12-SUM(J28:S28)</f>
        <v>1364.9166666666667</v>
      </c>
      <c r="I28" s="47">
        <f>+I27*(1+((Tab_Resultados[Taxa de retorno]-Tab_Resultados[Inflação]))/12)+H27</f>
        <v>89863.007620219418</v>
      </c>
      <c r="J28" s="48">
        <f t="shared" si="4"/>
        <v>0</v>
      </c>
      <c r="K28" s="48">
        <f>IF($G28&lt;=$D$4,$E$4/$D$4,0)</f>
        <v>0</v>
      </c>
      <c r="L28" s="48">
        <f>IF($G28&lt;=$D$5,$E$5/$D$5,0)</f>
        <v>0</v>
      </c>
      <c r="M28" s="48">
        <f>IF($G28&lt;=$D$6,$E$6/$D$6,0)</f>
        <v>0</v>
      </c>
      <c r="N28" s="48">
        <f>IF($G28&lt;=$D$7,$E$7/$D$7,0)</f>
        <v>0</v>
      </c>
      <c r="O28" s="48">
        <f>IF($G28&lt;=$D$8,$E$8/$D$8,0)</f>
        <v>0</v>
      </c>
      <c r="P28" s="48">
        <f>IF($G28&lt;=$D$9,$E$9/$D$9,0)</f>
        <v>0</v>
      </c>
      <c r="Q28" s="48">
        <f>IF($G28&lt;=$D$10,$E$10/$D$10,0)</f>
        <v>0</v>
      </c>
      <c r="R28" s="48">
        <f>IF($G28&lt;=$D$11,$E$11/$D$11,0)</f>
        <v>0</v>
      </c>
      <c r="S28" s="48">
        <f>IF($G28&lt;=$D$12,$E$12/$D$12,0)</f>
        <v>0</v>
      </c>
      <c r="T28" s="65" t="str">
        <f t="shared" si="1"/>
        <v/>
      </c>
      <c r="U28" s="60">
        <f t="shared" si="2"/>
        <v>26</v>
      </c>
      <c r="V28" s="64">
        <f ca="1">DATE(YEAR(TODAY()),MONTH(TODAY())+Tabela7[[#This Row],[Mês]]-1,1)</f>
        <v>45231</v>
      </c>
    </row>
    <row r="29" spans="2:22" x14ac:dyDescent="0.25">
      <c r="B29" s="1"/>
      <c r="C29" s="1"/>
      <c r="D29" s="1"/>
      <c r="E29" s="1"/>
      <c r="G29">
        <v>27</v>
      </c>
      <c r="H29" s="47">
        <f>+Resultados!$D$10/12-SUM(J29:S29)</f>
        <v>1364.9166666666667</v>
      </c>
      <c r="I29" s="47">
        <f>+I28*(1+((Tab_Resultados[Taxa de retorno]-Tab_Resultados[Inflação]))/12)+H28</f>
        <v>91778.335208559933</v>
      </c>
      <c r="J29" s="48">
        <f t="shared" si="4"/>
        <v>0</v>
      </c>
      <c r="K29" s="48">
        <f>IF($G29&lt;=$D$4,$E$4/$D$4,0)</f>
        <v>0</v>
      </c>
      <c r="L29" s="48">
        <f>IF($G29&lt;=$D$5,$E$5/$D$5,0)</f>
        <v>0</v>
      </c>
      <c r="M29" s="48">
        <f>IF($G29&lt;=$D$6,$E$6/$D$6,0)</f>
        <v>0</v>
      </c>
      <c r="N29" s="48">
        <f>IF($G29&lt;=$D$7,$E$7/$D$7,0)</f>
        <v>0</v>
      </c>
      <c r="O29" s="48">
        <f>IF($G29&lt;=$D$8,$E$8/$D$8,0)</f>
        <v>0</v>
      </c>
      <c r="P29" s="48">
        <f>IF($G29&lt;=$D$9,$E$9/$D$9,0)</f>
        <v>0</v>
      </c>
      <c r="Q29" s="48">
        <f>IF($G29&lt;=$D$10,$E$10/$D$10,0)</f>
        <v>0</v>
      </c>
      <c r="R29" s="48">
        <f>IF($G29&lt;=$D$11,$E$11/$D$11,0)</f>
        <v>0</v>
      </c>
      <c r="S29" s="48">
        <f>IF($G29&lt;=$D$12,$E$12/$D$12,0)</f>
        <v>0</v>
      </c>
      <c r="T29" s="65" t="str">
        <f t="shared" si="1"/>
        <v/>
      </c>
      <c r="U29" s="60">
        <f t="shared" si="2"/>
        <v>27</v>
      </c>
      <c r="V29" s="64">
        <f ca="1">DATE(YEAR(TODAY()),MONTH(TODAY())+Tabela7[[#This Row],[Mês]]-1,1)</f>
        <v>45261</v>
      </c>
    </row>
    <row r="30" spans="2:22" x14ac:dyDescent="0.25">
      <c r="B30" s="1"/>
      <c r="C30" s="1"/>
      <c r="D30" s="1"/>
      <c r="E30" s="1"/>
      <c r="G30">
        <v>28</v>
      </c>
      <c r="H30" s="47">
        <f>+Resultados!$D$10/12-SUM(J30:S30)</f>
        <v>1364.9166666666667</v>
      </c>
      <c r="I30" s="47">
        <f>+I29*(1+((Tab_Resultados[Taxa de retorno]-Tab_Resultados[Inflação]))/12)+H29</f>
        <v>93705.394178379021</v>
      </c>
      <c r="J30" s="48">
        <f t="shared" si="4"/>
        <v>0</v>
      </c>
      <c r="K30" s="48">
        <f>IF($G30&lt;=$D$4,$E$4/$D$4,0)</f>
        <v>0</v>
      </c>
      <c r="L30" s="48">
        <f>IF($G30&lt;=$D$5,$E$5/$D$5,0)</f>
        <v>0</v>
      </c>
      <c r="M30" s="48">
        <f>IF($G30&lt;=$D$6,$E$6/$D$6,0)</f>
        <v>0</v>
      </c>
      <c r="N30" s="48">
        <f>IF($G30&lt;=$D$7,$E$7/$D$7,0)</f>
        <v>0</v>
      </c>
      <c r="O30" s="48">
        <f>IF($G30&lt;=$D$8,$E$8/$D$8,0)</f>
        <v>0</v>
      </c>
      <c r="P30" s="48">
        <f>IF($G30&lt;=$D$9,$E$9/$D$9,0)</f>
        <v>0</v>
      </c>
      <c r="Q30" s="48">
        <f>IF($G30&lt;=$D$10,$E$10/$D$10,0)</f>
        <v>0</v>
      </c>
      <c r="R30" s="48">
        <f>IF($G30&lt;=$D$11,$E$11/$D$11,0)</f>
        <v>0</v>
      </c>
      <c r="S30" s="48">
        <f>IF($G30&lt;=$D$12,$E$12/$D$12,0)</f>
        <v>0</v>
      </c>
      <c r="T30" s="65" t="str">
        <f t="shared" si="1"/>
        <v/>
      </c>
      <c r="U30" s="60">
        <f t="shared" si="2"/>
        <v>28</v>
      </c>
      <c r="V30" s="64">
        <f ca="1">DATE(YEAR(TODAY()),MONTH(TODAY())+Tabela7[[#This Row],[Mês]]-1,1)</f>
        <v>45292</v>
      </c>
    </row>
    <row r="31" spans="2:22" x14ac:dyDescent="0.25">
      <c r="B31" s="1"/>
      <c r="C31" s="1"/>
      <c r="D31" s="1"/>
      <c r="E31" s="1"/>
      <c r="G31">
        <v>29</v>
      </c>
      <c r="H31" s="47">
        <f>+Resultados!$D$10/12-SUM(J31:S31)</f>
        <v>1364.9166666666667</v>
      </c>
      <c r="I31" s="47">
        <f>+I30*(1+((Tab_Resultados[Taxa de retorno]-Tab_Resultados[Inflação]))/12)+H30</f>
        <v>95644.256384388253</v>
      </c>
      <c r="J31" s="48">
        <f t="shared" si="4"/>
        <v>0</v>
      </c>
      <c r="K31" s="48">
        <f>IF($G31&lt;=$D$4,$E$4/$D$4,0)</f>
        <v>0</v>
      </c>
      <c r="L31" s="48">
        <f>IF($G31&lt;=$D$5,$E$5/$D$5,0)</f>
        <v>0</v>
      </c>
      <c r="M31" s="48">
        <f>IF($G31&lt;=$D$6,$E$6/$D$6,0)</f>
        <v>0</v>
      </c>
      <c r="N31" s="48">
        <f>IF($G31&lt;=$D$7,$E$7/$D$7,0)</f>
        <v>0</v>
      </c>
      <c r="O31" s="48">
        <f>IF($G31&lt;=$D$8,$E$8/$D$8,0)</f>
        <v>0</v>
      </c>
      <c r="P31" s="48">
        <f>IF($G31&lt;=$D$9,$E$9/$D$9,0)</f>
        <v>0</v>
      </c>
      <c r="Q31" s="48">
        <f>IF($G31&lt;=$D$10,$E$10/$D$10,0)</f>
        <v>0</v>
      </c>
      <c r="R31" s="48">
        <f>IF($G31&lt;=$D$11,$E$11/$D$11,0)</f>
        <v>0</v>
      </c>
      <c r="S31" s="48">
        <f>IF($G31&lt;=$D$12,$E$12/$D$12,0)</f>
        <v>0</v>
      </c>
      <c r="T31" s="65" t="str">
        <f t="shared" si="1"/>
        <v/>
      </c>
      <c r="U31" s="60">
        <f t="shared" si="2"/>
        <v>29</v>
      </c>
      <c r="V31" s="64">
        <f ca="1">DATE(YEAR(TODAY()),MONTH(TODAY())+Tabela7[[#This Row],[Mês]]-1,1)</f>
        <v>45323</v>
      </c>
    </row>
    <row r="32" spans="2:22" x14ac:dyDescent="0.25">
      <c r="B32" s="1"/>
      <c r="C32" s="1"/>
      <c r="D32" s="1"/>
      <c r="E32" s="1"/>
      <c r="G32">
        <v>30</v>
      </c>
      <c r="H32" s="47">
        <f>+Resultados!$D$10/12-SUM(J32:S32)</f>
        <v>1364.9166666666667</v>
      </c>
      <c r="I32" s="47">
        <f>+I31*(1+((Tab_Resultados[Taxa de retorno]-Tab_Resultados[Inflação]))/12)+H31</f>
        <v>97594.994121409298</v>
      </c>
      <c r="J32" s="48">
        <f t="shared" si="4"/>
        <v>0</v>
      </c>
      <c r="K32" s="48">
        <f>IF($G32&lt;=$D$4,$E$4/$D$4,0)</f>
        <v>0</v>
      </c>
      <c r="L32" s="48">
        <f>IF($G32&lt;=$D$5,$E$5/$D$5,0)</f>
        <v>0</v>
      </c>
      <c r="M32" s="48">
        <f>IF($G32&lt;=$D$6,$E$6/$D$6,0)</f>
        <v>0</v>
      </c>
      <c r="N32" s="48">
        <f>IF($G32&lt;=$D$7,$E$7/$D$7,0)</f>
        <v>0</v>
      </c>
      <c r="O32" s="48">
        <f>IF($G32&lt;=$D$8,$E$8/$D$8,0)</f>
        <v>0</v>
      </c>
      <c r="P32" s="48">
        <f>IF($G32&lt;=$D$9,$E$9/$D$9,0)</f>
        <v>0</v>
      </c>
      <c r="Q32" s="48">
        <f>IF($G32&lt;=$D$10,$E$10/$D$10,0)</f>
        <v>0</v>
      </c>
      <c r="R32" s="48">
        <f>IF($G32&lt;=$D$11,$E$11/$D$11,0)</f>
        <v>0</v>
      </c>
      <c r="S32" s="48">
        <f>IF($G32&lt;=$D$12,$E$12/$D$12,0)</f>
        <v>0</v>
      </c>
      <c r="T32" s="65" t="str">
        <f t="shared" si="1"/>
        <v/>
      </c>
      <c r="U32" s="60">
        <f t="shared" si="2"/>
        <v>30</v>
      </c>
      <c r="V32" s="64">
        <f ca="1">DATE(YEAR(TODAY()),MONTH(TODAY())+Tabela7[[#This Row],[Mês]]-1,1)</f>
        <v>45352</v>
      </c>
    </row>
    <row r="33" spans="2:22" x14ac:dyDescent="0.25">
      <c r="B33" s="1"/>
      <c r="C33" s="1"/>
      <c r="D33" s="1"/>
      <c r="E33" s="1"/>
      <c r="G33">
        <v>31</v>
      </c>
      <c r="H33" s="47">
        <f>+Resultados!$D$10/12-SUM(J33:S33)</f>
        <v>1364.9166666666667</v>
      </c>
      <c r="I33" s="47">
        <f>+I32*(1+((Tab_Resultados[Taxa de retorno]-Tab_Resultados[Inflação]))/12)+H32</f>
        <v>99557.680127069601</v>
      </c>
      <c r="J33" s="48">
        <f t="shared" si="4"/>
        <v>0</v>
      </c>
      <c r="K33" s="48">
        <f>IF($G33&lt;=$D$4,$E$4/$D$4,0)</f>
        <v>0</v>
      </c>
      <c r="L33" s="48">
        <f>IF($G33&lt;=$D$5,$E$5/$D$5,0)</f>
        <v>0</v>
      </c>
      <c r="M33" s="48">
        <f>IF($G33&lt;=$D$6,$E$6/$D$6,0)</f>
        <v>0</v>
      </c>
      <c r="N33" s="48">
        <f>IF($G33&lt;=$D$7,$E$7/$D$7,0)</f>
        <v>0</v>
      </c>
      <c r="O33" s="48">
        <f>IF($G33&lt;=$D$8,$E$8/$D$8,0)</f>
        <v>0</v>
      </c>
      <c r="P33" s="48">
        <f>IF($G33&lt;=$D$9,$E$9/$D$9,0)</f>
        <v>0</v>
      </c>
      <c r="Q33" s="48">
        <f>IF($G33&lt;=$D$10,$E$10/$D$10,0)</f>
        <v>0</v>
      </c>
      <c r="R33" s="48">
        <f>IF($G33&lt;=$D$11,$E$11/$D$11,0)</f>
        <v>0</v>
      </c>
      <c r="S33" s="48">
        <f>IF($G33&lt;=$D$12,$E$12/$D$12,0)</f>
        <v>0</v>
      </c>
      <c r="T33" s="65" t="str">
        <f t="shared" si="1"/>
        <v/>
      </c>
      <c r="U33" s="60">
        <f t="shared" si="2"/>
        <v>31</v>
      </c>
      <c r="V33" s="64">
        <f ca="1">DATE(YEAR(TODAY()),MONTH(TODAY())+Tabela7[[#This Row],[Mês]]-1,1)</f>
        <v>45383</v>
      </c>
    </row>
    <row r="34" spans="2:22" x14ac:dyDescent="0.25">
      <c r="B34" s="1"/>
      <c r="C34" s="1"/>
      <c r="D34" s="1"/>
      <c r="E34" s="1"/>
      <c r="G34">
        <v>32</v>
      </c>
      <c r="H34" s="47">
        <f>+Resultados!$D$10/12-SUM(J34:S34)</f>
        <v>1364.9166666666667</v>
      </c>
      <c r="I34" s="47">
        <f>+I33*(1+((Tab_Resultados[Taxa de retorno]-Tab_Resultados[Inflação]))/12)+H33</f>
        <v>101532.38758451457</v>
      </c>
      <c r="J34" s="48">
        <f t="shared" si="4"/>
        <v>0</v>
      </c>
      <c r="K34" s="48">
        <f>IF($G34&lt;=$D$4,$E$4/$D$4,0)</f>
        <v>0</v>
      </c>
      <c r="L34" s="48">
        <f>IF($G34&lt;=$D$5,$E$5/$D$5,0)</f>
        <v>0</v>
      </c>
      <c r="M34" s="48">
        <f>IF($G34&lt;=$D$6,$E$6/$D$6,0)</f>
        <v>0</v>
      </c>
      <c r="N34" s="48">
        <f>IF($G34&lt;=$D$7,$E$7/$D$7,0)</f>
        <v>0</v>
      </c>
      <c r="O34" s="48">
        <f>IF($G34&lt;=$D$8,$E$8/$D$8,0)</f>
        <v>0</v>
      </c>
      <c r="P34" s="48">
        <f>IF($G34&lt;=$D$9,$E$9/$D$9,0)</f>
        <v>0</v>
      </c>
      <c r="Q34" s="48">
        <f>IF($G34&lt;=$D$10,$E$10/$D$10,0)</f>
        <v>0</v>
      </c>
      <c r="R34" s="48">
        <f>IF($G34&lt;=$D$11,$E$11/$D$11,0)</f>
        <v>0</v>
      </c>
      <c r="S34" s="48">
        <f>IF($G34&lt;=$D$12,$E$12/$D$12,0)</f>
        <v>0</v>
      </c>
      <c r="T34" s="65" t="str">
        <f t="shared" si="1"/>
        <v/>
      </c>
      <c r="U34" s="60">
        <f t="shared" si="2"/>
        <v>32</v>
      </c>
      <c r="V34" s="64">
        <f ca="1">DATE(YEAR(TODAY()),MONTH(TODAY())+Tabela7[[#This Row],[Mês]]-1,1)</f>
        <v>45413</v>
      </c>
    </row>
    <row r="35" spans="2:22" x14ac:dyDescent="0.25">
      <c r="B35" s="1"/>
      <c r="C35" s="1"/>
      <c r="D35" s="1"/>
      <c r="E35" s="1"/>
      <c r="G35">
        <v>33</v>
      </c>
      <c r="H35" s="47">
        <f>+Resultados!$D$10/12-SUM(J35:S35)</f>
        <v>1364.9166666666667</v>
      </c>
      <c r="I35" s="47">
        <f>+I34*(1+((Tab_Resultados[Taxa de retorno]-Tab_Resultados[Inflação]))/12)+H34</f>
        <v>103519.19012513639</v>
      </c>
      <c r="J35" s="48">
        <f t="shared" si="4"/>
        <v>0</v>
      </c>
      <c r="K35" s="48">
        <f>IF($G35&lt;=$D$4,$E$4/$D$4,0)</f>
        <v>0</v>
      </c>
      <c r="L35" s="48">
        <f>IF($G35&lt;=$D$5,$E$5/$D$5,0)</f>
        <v>0</v>
      </c>
      <c r="M35" s="48">
        <f>IF($G35&lt;=$D$6,$E$6/$D$6,0)</f>
        <v>0</v>
      </c>
      <c r="N35" s="48">
        <f>IF($G35&lt;=$D$7,$E$7/$D$7,0)</f>
        <v>0</v>
      </c>
      <c r="O35" s="48">
        <f>IF($G35&lt;=$D$8,$E$8/$D$8,0)</f>
        <v>0</v>
      </c>
      <c r="P35" s="48">
        <f>IF($G35&lt;=$D$9,$E$9/$D$9,0)</f>
        <v>0</v>
      </c>
      <c r="Q35" s="48">
        <f>IF($G35&lt;=$D$10,$E$10/$D$10,0)</f>
        <v>0</v>
      </c>
      <c r="R35" s="48">
        <f>IF($G35&lt;=$D$11,$E$11/$D$11,0)</f>
        <v>0</v>
      </c>
      <c r="S35" s="48">
        <f>IF($G35&lt;=$D$12,$E$12/$D$12,0)</f>
        <v>0</v>
      </c>
      <c r="T35" s="65" t="str">
        <f t="shared" si="1"/>
        <v/>
      </c>
      <c r="U35" s="60">
        <f t="shared" si="2"/>
        <v>33</v>
      </c>
      <c r="V35" s="64">
        <f ca="1">DATE(YEAR(TODAY()),MONTH(TODAY())+Tabela7[[#This Row],[Mês]]-1,1)</f>
        <v>45444</v>
      </c>
    </row>
    <row r="36" spans="2:22" x14ac:dyDescent="0.25">
      <c r="B36" s="1"/>
      <c r="C36" s="1"/>
      <c r="D36" s="1"/>
      <c r="E36" s="1"/>
      <c r="G36">
        <v>34</v>
      </c>
      <c r="H36" s="47">
        <f>+Resultados!$D$10/12-SUM(J36:S36)</f>
        <v>1364.9166666666667</v>
      </c>
      <c r="I36" s="47">
        <f>+I35*(1+((Tab_Resultados[Taxa de retorno]-Tab_Resultados[Inflação]))/12)+H35</f>
        <v>105518.16183131952</v>
      </c>
      <c r="J36" s="48">
        <f t="shared" si="4"/>
        <v>0</v>
      </c>
      <c r="K36" s="48">
        <f>IF($G36&lt;=$D$4,$E$4/$D$4,0)</f>
        <v>0</v>
      </c>
      <c r="L36" s="48">
        <f>IF($G36&lt;=$D$5,$E$5/$D$5,0)</f>
        <v>0</v>
      </c>
      <c r="M36" s="48">
        <f>IF($G36&lt;=$D$6,$E$6/$D$6,0)</f>
        <v>0</v>
      </c>
      <c r="N36" s="48">
        <f>IF($G36&lt;=$D$7,$E$7/$D$7,0)</f>
        <v>0</v>
      </c>
      <c r="O36" s="48">
        <f>IF($G36&lt;=$D$8,$E$8/$D$8,0)</f>
        <v>0</v>
      </c>
      <c r="P36" s="48">
        <f>IF($G36&lt;=$D$9,$E$9/$D$9,0)</f>
        <v>0</v>
      </c>
      <c r="Q36" s="48">
        <f>IF($G36&lt;=$D$10,$E$10/$D$10,0)</f>
        <v>0</v>
      </c>
      <c r="R36" s="48">
        <f>IF($G36&lt;=$D$11,$E$11/$D$11,0)</f>
        <v>0</v>
      </c>
      <c r="S36" s="48">
        <f>IF($G36&lt;=$D$12,$E$12/$D$12,0)</f>
        <v>0</v>
      </c>
      <c r="T36" s="65" t="str">
        <f t="shared" si="1"/>
        <v/>
      </c>
      <c r="U36" s="60">
        <f t="shared" si="2"/>
        <v>34</v>
      </c>
      <c r="V36" s="64">
        <f ca="1">DATE(YEAR(TODAY()),MONTH(TODAY())+Tabela7[[#This Row],[Mês]]-1,1)</f>
        <v>45474</v>
      </c>
    </row>
    <row r="37" spans="2:22" x14ac:dyDescent="0.25">
      <c r="B37" s="1"/>
      <c r="C37" s="1"/>
      <c r="D37" s="1"/>
      <c r="E37" s="1"/>
      <c r="G37">
        <v>35</v>
      </c>
      <c r="H37" s="47">
        <f>+Resultados!$D$10/12-SUM(J37:S37)</f>
        <v>1364.9166666666667</v>
      </c>
      <c r="I37" s="47">
        <f>+I36*(1+((Tab_Resultados[Taxa de retorno]-Tab_Resultados[Inflação]))/12)+H36</f>
        <v>107529.37723920302</v>
      </c>
      <c r="J37" s="48">
        <f t="shared" si="4"/>
        <v>0</v>
      </c>
      <c r="K37" s="48">
        <f>IF($G37&lt;=$D$4,$E$4/$D$4,0)</f>
        <v>0</v>
      </c>
      <c r="L37" s="48">
        <f>IF($G37&lt;=$D$5,$E$5/$D$5,0)</f>
        <v>0</v>
      </c>
      <c r="M37" s="48">
        <f>IF($G37&lt;=$D$6,$E$6/$D$6,0)</f>
        <v>0</v>
      </c>
      <c r="N37" s="48">
        <f>IF($G37&lt;=$D$7,$E$7/$D$7,0)</f>
        <v>0</v>
      </c>
      <c r="O37" s="48">
        <f>IF($G37&lt;=$D$8,$E$8/$D$8,0)</f>
        <v>0</v>
      </c>
      <c r="P37" s="48">
        <f>IF($G37&lt;=$D$9,$E$9/$D$9,0)</f>
        <v>0</v>
      </c>
      <c r="Q37" s="48">
        <f>IF($G37&lt;=$D$10,$E$10/$D$10,0)</f>
        <v>0</v>
      </c>
      <c r="R37" s="48">
        <f>IF($G37&lt;=$D$11,$E$11/$D$11,0)</f>
        <v>0</v>
      </c>
      <c r="S37" s="48">
        <f>IF($G37&lt;=$D$12,$E$12/$D$12,0)</f>
        <v>0</v>
      </c>
      <c r="T37" s="65" t="str">
        <f t="shared" si="1"/>
        <v/>
      </c>
      <c r="U37" s="60">
        <f t="shared" si="2"/>
        <v>35</v>
      </c>
      <c r="V37" s="64">
        <f ca="1">DATE(YEAR(TODAY()),MONTH(TODAY())+Tabela7[[#This Row],[Mês]]-1,1)</f>
        <v>45505</v>
      </c>
    </row>
    <row r="38" spans="2:22" x14ac:dyDescent="0.25">
      <c r="B38" s="1"/>
      <c r="C38" s="1"/>
      <c r="D38" s="1"/>
      <c r="E38" s="1"/>
      <c r="G38">
        <v>36</v>
      </c>
      <c r="H38" s="47">
        <f>+Resultados!$D$10/12-SUM(J38:S38)</f>
        <v>1364.9166666666667</v>
      </c>
      <c r="I38" s="47">
        <f>+I37*(1+((Tab_Resultados[Taxa de retorno]-Tab_Resultados[Inflação]))/12)+H37</f>
        <v>109552.91134145981</v>
      </c>
      <c r="J38" s="48">
        <f t="shared" si="4"/>
        <v>0</v>
      </c>
      <c r="K38" s="48">
        <f>IF($G38&lt;=$D$4,$E$4/$D$4,0)</f>
        <v>0</v>
      </c>
      <c r="L38" s="48">
        <f>IF($G38&lt;=$D$5,$E$5/$D$5,0)</f>
        <v>0</v>
      </c>
      <c r="M38" s="48">
        <f>IF($G38&lt;=$D$6,$E$6/$D$6,0)</f>
        <v>0</v>
      </c>
      <c r="N38" s="48">
        <f>IF($G38&lt;=$D$7,$E$7/$D$7,0)</f>
        <v>0</v>
      </c>
      <c r="O38" s="48">
        <f>IF($G38&lt;=$D$8,$E$8/$D$8,0)</f>
        <v>0</v>
      </c>
      <c r="P38" s="48">
        <f>IF($G38&lt;=$D$9,$E$9/$D$9,0)</f>
        <v>0</v>
      </c>
      <c r="Q38" s="48">
        <f>IF($G38&lt;=$D$10,$E$10/$D$10,0)</f>
        <v>0</v>
      </c>
      <c r="R38" s="48">
        <f>IF($G38&lt;=$D$11,$E$11/$D$11,0)</f>
        <v>0</v>
      </c>
      <c r="S38" s="48">
        <f>IF($G38&lt;=$D$12,$E$12/$D$12,0)</f>
        <v>0</v>
      </c>
      <c r="T38" s="65" t="str">
        <f t="shared" si="1"/>
        <v/>
      </c>
      <c r="U38" s="60">
        <f t="shared" si="2"/>
        <v>36</v>
      </c>
      <c r="V38" s="64">
        <f ca="1">DATE(YEAR(TODAY()),MONTH(TODAY())+Tabela7[[#This Row],[Mês]]-1,1)</f>
        <v>45536</v>
      </c>
    </row>
    <row r="39" spans="2:22" x14ac:dyDescent="0.25">
      <c r="B39" s="1"/>
      <c r="C39" s="1"/>
      <c r="D39" s="1"/>
      <c r="E39" s="1"/>
      <c r="G39">
        <v>37</v>
      </c>
      <c r="H39" s="47">
        <f>+Resultados!$D$10/12-SUM(J39:S39)</f>
        <v>1364.9166666666667</v>
      </c>
      <c r="I39" s="47">
        <f>+I38*(1+((Tab_Resultados[Taxa de retorno]-Tab_Resultados[Inflação]))/12)+H38</f>
        <v>111588.83959009292</v>
      </c>
      <c r="J39" s="48">
        <f t="shared" si="4"/>
        <v>0</v>
      </c>
      <c r="K39" s="48">
        <f>IF($G39&lt;=$D$4,$E$4/$D$4,0)</f>
        <v>0</v>
      </c>
      <c r="L39" s="48">
        <f>IF($G39&lt;=$D$5,$E$5/$D$5,0)</f>
        <v>0</v>
      </c>
      <c r="M39" s="48">
        <f>IF($G39&lt;=$D$6,$E$6/$D$6,0)</f>
        <v>0</v>
      </c>
      <c r="N39" s="48">
        <f>IF($G39&lt;=$D$7,$E$7/$D$7,0)</f>
        <v>0</v>
      </c>
      <c r="O39" s="48">
        <f>IF($G39&lt;=$D$8,$E$8/$D$8,0)</f>
        <v>0</v>
      </c>
      <c r="P39" s="48">
        <f>IF($G39&lt;=$D$9,$E$9/$D$9,0)</f>
        <v>0</v>
      </c>
      <c r="Q39" s="48">
        <f>IF($G39&lt;=$D$10,$E$10/$D$10,0)</f>
        <v>0</v>
      </c>
      <c r="R39" s="48">
        <f>IF($G39&lt;=$D$11,$E$11/$D$11,0)</f>
        <v>0</v>
      </c>
      <c r="S39" s="48">
        <f>IF($G39&lt;=$D$12,$E$12/$D$12,0)</f>
        <v>0</v>
      </c>
      <c r="T39" s="65" t="str">
        <f t="shared" si="1"/>
        <v/>
      </c>
      <c r="U39" s="60">
        <f t="shared" si="2"/>
        <v>37</v>
      </c>
      <c r="V39" s="64">
        <f ca="1">DATE(YEAR(TODAY()),MONTH(TODAY())+Tabela7[[#This Row],[Mês]]-1,1)</f>
        <v>45566</v>
      </c>
    </row>
    <row r="40" spans="2:22" x14ac:dyDescent="0.25">
      <c r="B40" s="1"/>
      <c r="C40" s="1"/>
      <c r="D40" s="1"/>
      <c r="E40" s="1"/>
      <c r="G40">
        <v>38</v>
      </c>
      <c r="H40" s="47">
        <f>+Resultados!$D$10/12-SUM(J40:S40)</f>
        <v>1364.9166666666667</v>
      </c>
      <c r="I40" s="47">
        <f>+I39*(1+((Tab_Resultados[Taxa de retorno]-Tab_Resultados[Inflação]))/12)+H39</f>
        <v>113637.2378992489</v>
      </c>
      <c r="J40" s="48">
        <f t="shared" si="4"/>
        <v>0</v>
      </c>
      <c r="K40" s="48">
        <f>IF($G40&lt;=$D$4,$E$4/$D$4,0)</f>
        <v>0</v>
      </c>
      <c r="L40" s="48">
        <f>IF($G40&lt;=$D$5,$E$5/$D$5,0)</f>
        <v>0</v>
      </c>
      <c r="M40" s="48">
        <f>IF($G40&lt;=$D$6,$E$6/$D$6,0)</f>
        <v>0</v>
      </c>
      <c r="N40" s="48">
        <f>IF($G40&lt;=$D$7,$E$7/$D$7,0)</f>
        <v>0</v>
      </c>
      <c r="O40" s="48">
        <f>IF($G40&lt;=$D$8,$E$8/$D$8,0)</f>
        <v>0</v>
      </c>
      <c r="P40" s="48">
        <f>IF($G40&lt;=$D$9,$E$9/$D$9,0)</f>
        <v>0</v>
      </c>
      <c r="Q40" s="48">
        <f>IF($G40&lt;=$D$10,$E$10/$D$10,0)</f>
        <v>0</v>
      </c>
      <c r="R40" s="48">
        <f>IF($G40&lt;=$D$11,$E$11/$D$11,0)</f>
        <v>0</v>
      </c>
      <c r="S40" s="48">
        <f>IF($G40&lt;=$D$12,$E$12/$D$12,0)</f>
        <v>0</v>
      </c>
      <c r="T40" s="65" t="str">
        <f t="shared" si="1"/>
        <v/>
      </c>
      <c r="U40" s="60">
        <f t="shared" si="2"/>
        <v>38</v>
      </c>
      <c r="V40" s="64">
        <f ca="1">DATE(YEAR(TODAY()),MONTH(TODAY())+Tabela7[[#This Row],[Mês]]-1,1)</f>
        <v>45597</v>
      </c>
    </row>
    <row r="41" spans="2:22" x14ac:dyDescent="0.25">
      <c r="B41" s="1"/>
      <c r="C41" s="1"/>
      <c r="D41" s="1"/>
      <c r="E41" s="1"/>
      <c r="G41">
        <v>39</v>
      </c>
      <c r="H41" s="47">
        <f>+Resultados!$D$10/12-SUM(J41:S41)</f>
        <v>1364.9166666666667</v>
      </c>
      <c r="I41" s="47">
        <f>+I40*(1+((Tab_Resultados[Taxa de retorno]-Tab_Resultados[Inflação]))/12)+H40</f>
        <v>115698.18264804846</v>
      </c>
      <c r="J41" s="48">
        <f t="shared" si="4"/>
        <v>0</v>
      </c>
      <c r="K41" s="48">
        <f>IF($G41&lt;=$D$4,$E$4/$D$4,0)</f>
        <v>0</v>
      </c>
      <c r="L41" s="48">
        <f>IF($G41&lt;=$D$5,$E$5/$D$5,0)</f>
        <v>0</v>
      </c>
      <c r="M41" s="48">
        <f>IF($G41&lt;=$D$6,$E$6/$D$6,0)</f>
        <v>0</v>
      </c>
      <c r="N41" s="48">
        <f>IF($G41&lt;=$D$7,$E$7/$D$7,0)</f>
        <v>0</v>
      </c>
      <c r="O41" s="48">
        <f>IF($G41&lt;=$D$8,$E$8/$D$8,0)</f>
        <v>0</v>
      </c>
      <c r="P41" s="48">
        <f>IF($G41&lt;=$D$9,$E$9/$D$9,0)</f>
        <v>0</v>
      </c>
      <c r="Q41" s="48">
        <f>IF($G41&lt;=$D$10,$E$10/$D$10,0)</f>
        <v>0</v>
      </c>
      <c r="R41" s="48">
        <f>IF($G41&lt;=$D$11,$E$11/$D$11,0)</f>
        <v>0</v>
      </c>
      <c r="S41" s="48">
        <f>IF($G41&lt;=$D$12,$E$12/$D$12,0)</f>
        <v>0</v>
      </c>
      <c r="T41" s="65" t="str">
        <f t="shared" si="1"/>
        <v/>
      </c>
      <c r="U41" s="60">
        <f t="shared" si="2"/>
        <v>39</v>
      </c>
      <c r="V41" s="64">
        <f ca="1">DATE(YEAR(TODAY()),MONTH(TODAY())+Tabela7[[#This Row],[Mês]]-1,1)</f>
        <v>45627</v>
      </c>
    </row>
    <row r="42" spans="2:22" x14ac:dyDescent="0.25">
      <c r="B42" s="1"/>
      <c r="C42" s="1"/>
      <c r="D42" s="1"/>
      <c r="E42" s="1"/>
      <c r="G42">
        <v>40</v>
      </c>
      <c r="H42" s="47">
        <f>+Resultados!$D$10/12-SUM(J42:S42)</f>
        <v>1364.9166666666667</v>
      </c>
      <c r="I42" s="47">
        <f>+I41*(1+((Tab_Resultados[Taxa de retorno]-Tab_Resultados[Inflação]))/12)+H41</f>
        <v>117771.75068343442</v>
      </c>
      <c r="J42" s="48">
        <f t="shared" si="4"/>
        <v>0</v>
      </c>
      <c r="K42" s="48">
        <f>IF($G42&lt;=$D$4,$E$4/$D$4,0)</f>
        <v>0</v>
      </c>
      <c r="L42" s="48">
        <f>IF($G42&lt;=$D$5,$E$5/$D$5,0)</f>
        <v>0</v>
      </c>
      <c r="M42" s="48">
        <f>IF($G42&lt;=$D$6,$E$6/$D$6,0)</f>
        <v>0</v>
      </c>
      <c r="N42" s="48">
        <f>IF($G42&lt;=$D$7,$E$7/$D$7,0)</f>
        <v>0</v>
      </c>
      <c r="O42" s="48">
        <f>IF($G42&lt;=$D$8,$E$8/$D$8,0)</f>
        <v>0</v>
      </c>
      <c r="P42" s="48">
        <f>IF($G42&lt;=$D$9,$E$9/$D$9,0)</f>
        <v>0</v>
      </c>
      <c r="Q42" s="48">
        <f>IF($G42&lt;=$D$10,$E$10/$D$10,0)</f>
        <v>0</v>
      </c>
      <c r="R42" s="48">
        <f>IF($G42&lt;=$D$11,$E$11/$D$11,0)</f>
        <v>0</v>
      </c>
      <c r="S42" s="48">
        <f>IF($G42&lt;=$D$12,$E$12/$D$12,0)</f>
        <v>0</v>
      </c>
      <c r="T42" s="65" t="str">
        <f t="shared" si="1"/>
        <v/>
      </c>
      <c r="U42" s="60">
        <f t="shared" si="2"/>
        <v>40</v>
      </c>
      <c r="V42" s="64">
        <f ca="1">DATE(YEAR(TODAY()),MONTH(TODAY())+Tabela7[[#This Row],[Mês]]-1,1)</f>
        <v>45658</v>
      </c>
    </row>
    <row r="43" spans="2:22" x14ac:dyDescent="0.25">
      <c r="B43" s="1"/>
      <c r="C43" s="1"/>
      <c r="D43" s="1"/>
      <c r="E43" s="1"/>
      <c r="G43">
        <v>41</v>
      </c>
      <c r="H43" s="47">
        <f>+Resultados!$D$10/12-SUM(J43:S43)</f>
        <v>1364.9166666666667</v>
      </c>
      <c r="I43" s="47">
        <f>+I42*(1+((Tab_Resultados[Taxa de retorno]-Tab_Resultados[Inflação]))/12)+H42</f>
        <v>119858.01932303712</v>
      </c>
      <c r="J43" s="48">
        <f t="shared" si="4"/>
        <v>0</v>
      </c>
      <c r="K43" s="48">
        <f>IF($G43&lt;=$D$4,$E$4/$D$4,0)</f>
        <v>0</v>
      </c>
      <c r="L43" s="48">
        <f>IF($G43&lt;=$D$5,$E$5/$D$5,0)</f>
        <v>0</v>
      </c>
      <c r="M43" s="48">
        <f>IF($G43&lt;=$D$6,$E$6/$D$6,0)</f>
        <v>0</v>
      </c>
      <c r="N43" s="48">
        <f>IF($G43&lt;=$D$7,$E$7/$D$7,0)</f>
        <v>0</v>
      </c>
      <c r="O43" s="48">
        <f>IF($G43&lt;=$D$8,$E$8/$D$8,0)</f>
        <v>0</v>
      </c>
      <c r="P43" s="48">
        <f>IF($G43&lt;=$D$9,$E$9/$D$9,0)</f>
        <v>0</v>
      </c>
      <c r="Q43" s="48">
        <f>IF($G43&lt;=$D$10,$E$10/$D$10,0)</f>
        <v>0</v>
      </c>
      <c r="R43" s="48">
        <f>IF($G43&lt;=$D$11,$E$11/$D$11,0)</f>
        <v>0</v>
      </c>
      <c r="S43" s="48">
        <f>IF($G43&lt;=$D$12,$E$12/$D$12,0)</f>
        <v>0</v>
      </c>
      <c r="T43" s="65" t="str">
        <f t="shared" si="1"/>
        <v/>
      </c>
      <c r="U43" s="60">
        <f t="shared" si="2"/>
        <v>41</v>
      </c>
      <c r="V43" s="64">
        <f ca="1">DATE(YEAR(TODAY()),MONTH(TODAY())+Tabela7[[#This Row],[Mês]]-1,1)</f>
        <v>45689</v>
      </c>
    </row>
    <row r="44" spans="2:22" x14ac:dyDescent="0.25">
      <c r="B44" s="1"/>
      <c r="C44" s="1"/>
      <c r="D44" s="1"/>
      <c r="E44" s="1"/>
      <c r="G44">
        <v>42</v>
      </c>
      <c r="H44" s="47">
        <f>+Resultados!$D$10/12-SUM(J44:S44)</f>
        <v>1364.9166666666667</v>
      </c>
      <c r="I44" s="47">
        <f>+I43*(1+((Tab_Resultados[Taxa de retorno]-Tab_Resultados[Inflação]))/12)+H43</f>
        <v>121957.06635805739</v>
      </c>
      <c r="J44" s="48">
        <f t="shared" si="4"/>
        <v>0</v>
      </c>
      <c r="K44" s="48">
        <f>IF($G44&lt;=$D$4,$E$4/$D$4,0)</f>
        <v>0</v>
      </c>
      <c r="L44" s="48">
        <f>IF($G44&lt;=$D$5,$E$5/$D$5,0)</f>
        <v>0</v>
      </c>
      <c r="M44" s="48">
        <f>IF($G44&lt;=$D$6,$E$6/$D$6,0)</f>
        <v>0</v>
      </c>
      <c r="N44" s="48">
        <f>IF($G44&lt;=$D$7,$E$7/$D$7,0)</f>
        <v>0</v>
      </c>
      <c r="O44" s="48">
        <f>IF($G44&lt;=$D$8,$E$8/$D$8,0)</f>
        <v>0</v>
      </c>
      <c r="P44" s="48">
        <f>IF($G44&lt;=$D$9,$E$9/$D$9,0)</f>
        <v>0</v>
      </c>
      <c r="Q44" s="48">
        <f>IF($G44&lt;=$D$10,$E$10/$D$10,0)</f>
        <v>0</v>
      </c>
      <c r="R44" s="48">
        <f>IF($G44&lt;=$D$11,$E$11/$D$11,0)</f>
        <v>0</v>
      </c>
      <c r="S44" s="48">
        <f>IF($G44&lt;=$D$12,$E$12/$D$12,0)</f>
        <v>0</v>
      </c>
      <c r="T44" s="65" t="str">
        <f t="shared" si="1"/>
        <v/>
      </c>
      <c r="U44" s="60">
        <f t="shared" si="2"/>
        <v>42</v>
      </c>
      <c r="V44" s="64">
        <f ca="1">DATE(YEAR(TODAY()),MONTH(TODAY())+Tabela7[[#This Row],[Mês]]-1,1)</f>
        <v>45717</v>
      </c>
    </row>
    <row r="45" spans="2:22" x14ac:dyDescent="0.25">
      <c r="B45" s="1"/>
      <c r="C45" s="1"/>
      <c r="D45" s="1"/>
      <c r="E45" s="1"/>
      <c r="G45">
        <v>43</v>
      </c>
      <c r="H45" s="47">
        <f>+Resultados!$D$10/12-SUM(J45:S45)</f>
        <v>1364.9166666666667</v>
      </c>
      <c r="I45" s="47">
        <f>+I44*(1+((Tab_Resultados[Taxa de retorno]-Tab_Resultados[Inflação]))/12)+H44</f>
        <v>124068.97005616715</v>
      </c>
      <c r="J45" s="48">
        <f t="shared" si="4"/>
        <v>0</v>
      </c>
      <c r="K45" s="48">
        <f>IF($G45&lt;=$D$4,$E$4/$D$4,0)</f>
        <v>0</v>
      </c>
      <c r="L45" s="48">
        <f>IF($G45&lt;=$D$5,$E$5/$D$5,0)</f>
        <v>0</v>
      </c>
      <c r="M45" s="48">
        <f>IF($G45&lt;=$D$6,$E$6/$D$6,0)</f>
        <v>0</v>
      </c>
      <c r="N45" s="48">
        <f>IF($G45&lt;=$D$7,$E$7/$D$7,0)</f>
        <v>0</v>
      </c>
      <c r="O45" s="48">
        <f>IF($G45&lt;=$D$8,$E$8/$D$8,0)</f>
        <v>0</v>
      </c>
      <c r="P45" s="48">
        <f>IF($G45&lt;=$D$9,$E$9/$D$9,0)</f>
        <v>0</v>
      </c>
      <c r="Q45" s="48">
        <f>IF($G45&lt;=$D$10,$E$10/$D$10,0)</f>
        <v>0</v>
      </c>
      <c r="R45" s="48">
        <f>IF($G45&lt;=$D$11,$E$11/$D$11,0)</f>
        <v>0</v>
      </c>
      <c r="S45" s="48">
        <f>IF($G45&lt;=$D$12,$E$12/$D$12,0)</f>
        <v>0</v>
      </c>
      <c r="T45" s="65" t="str">
        <f t="shared" si="1"/>
        <v/>
      </c>
      <c r="U45" s="60">
        <f t="shared" si="2"/>
        <v>43</v>
      </c>
      <c r="V45" s="64">
        <f ca="1">DATE(YEAR(TODAY()),MONTH(TODAY())+Tabela7[[#This Row],[Mês]]-1,1)</f>
        <v>45748</v>
      </c>
    </row>
    <row r="46" spans="2:22" x14ac:dyDescent="0.25">
      <c r="B46" s="1"/>
      <c r="C46" s="1"/>
      <c r="D46" s="1"/>
      <c r="E46" s="1"/>
      <c r="G46">
        <v>44</v>
      </c>
      <c r="H46" s="47">
        <f>+Resultados!$D$10/12-SUM(J46:S46)</f>
        <v>1364.9166666666667</v>
      </c>
      <c r="I46" s="47">
        <f>+I45*(1+((Tab_Resultados[Taxa de retorno]-Tab_Resultados[Inflação]))/12)+H45</f>
        <v>126193.80916442783</v>
      </c>
      <c r="J46" s="48">
        <f t="shared" si="4"/>
        <v>0</v>
      </c>
      <c r="K46" s="48">
        <f>IF($G46&lt;=$D$4,$E$4/$D$4,0)</f>
        <v>0</v>
      </c>
      <c r="L46" s="48">
        <f>IF($G46&lt;=$D$5,$E$5/$D$5,0)</f>
        <v>0</v>
      </c>
      <c r="M46" s="48">
        <f>IF($G46&lt;=$D$6,$E$6/$D$6,0)</f>
        <v>0</v>
      </c>
      <c r="N46" s="48">
        <f>IF($G46&lt;=$D$7,$E$7/$D$7,0)</f>
        <v>0</v>
      </c>
      <c r="O46" s="48">
        <f>IF($G46&lt;=$D$8,$E$8/$D$8,0)</f>
        <v>0</v>
      </c>
      <c r="P46" s="48">
        <f>IF($G46&lt;=$D$9,$E$9/$D$9,0)</f>
        <v>0</v>
      </c>
      <c r="Q46" s="48">
        <f>IF($G46&lt;=$D$10,$E$10/$D$10,0)</f>
        <v>0</v>
      </c>
      <c r="R46" s="48">
        <f>IF($G46&lt;=$D$11,$E$11/$D$11,0)</f>
        <v>0</v>
      </c>
      <c r="S46" s="48">
        <f>IF($G46&lt;=$D$12,$E$12/$D$12,0)</f>
        <v>0</v>
      </c>
      <c r="T46" s="65" t="str">
        <f t="shared" si="1"/>
        <v/>
      </c>
      <c r="U46" s="60">
        <f t="shared" si="2"/>
        <v>44</v>
      </c>
      <c r="V46" s="64">
        <f ca="1">DATE(YEAR(TODAY()),MONTH(TODAY())+Tabela7[[#This Row],[Mês]]-1,1)</f>
        <v>45778</v>
      </c>
    </row>
    <row r="47" spans="2:22" x14ac:dyDescent="0.25">
      <c r="B47" s="1"/>
      <c r="C47" s="1"/>
      <c r="D47" s="1"/>
      <c r="E47" s="1"/>
      <c r="G47">
        <v>45</v>
      </c>
      <c r="H47" s="47">
        <f>+Resultados!$D$10/12-SUM(J47:S47)</f>
        <v>1364.9166666666667</v>
      </c>
      <c r="I47" s="47">
        <f>+I46*(1+((Tab_Resultados[Taxa de retorno]-Tab_Resultados[Inflação]))/12)+H46</f>
        <v>128331.66291222662</v>
      </c>
      <c r="J47" s="48">
        <f t="shared" si="4"/>
        <v>0</v>
      </c>
      <c r="K47" s="48">
        <f>IF($G47&lt;=$D$4,$E$4/$D$4,0)</f>
        <v>0</v>
      </c>
      <c r="L47" s="48">
        <f>IF($G47&lt;=$D$5,$E$5/$D$5,0)</f>
        <v>0</v>
      </c>
      <c r="M47" s="48">
        <f>IF($G47&lt;=$D$6,$E$6/$D$6,0)</f>
        <v>0</v>
      </c>
      <c r="N47" s="48">
        <f>IF($G47&lt;=$D$7,$E$7/$D$7,0)</f>
        <v>0</v>
      </c>
      <c r="O47" s="48">
        <f>IF($G47&lt;=$D$8,$E$8/$D$8,0)</f>
        <v>0</v>
      </c>
      <c r="P47" s="48">
        <f>IF($G47&lt;=$D$9,$E$9/$D$9,0)</f>
        <v>0</v>
      </c>
      <c r="Q47" s="48">
        <f>IF($G47&lt;=$D$10,$E$10/$D$10,0)</f>
        <v>0</v>
      </c>
      <c r="R47" s="48">
        <f>IF($G47&lt;=$D$11,$E$11/$D$11,0)</f>
        <v>0</v>
      </c>
      <c r="S47" s="48">
        <f>IF($G47&lt;=$D$12,$E$12/$D$12,0)</f>
        <v>0</v>
      </c>
      <c r="T47" s="65" t="str">
        <f t="shared" si="1"/>
        <v/>
      </c>
      <c r="U47" s="60">
        <f t="shared" si="2"/>
        <v>45</v>
      </c>
      <c r="V47" s="64">
        <f ca="1">DATE(YEAR(TODAY()),MONTH(TODAY())+Tabela7[[#This Row],[Mês]]-1,1)</f>
        <v>45809</v>
      </c>
    </row>
    <row r="48" spans="2:22" x14ac:dyDescent="0.25">
      <c r="B48" s="1"/>
      <c r="C48" s="1"/>
      <c r="D48" s="1"/>
      <c r="E48" s="1"/>
      <c r="G48">
        <v>46</v>
      </c>
      <c r="H48" s="47">
        <f>+Resultados!$D$10/12-SUM(J48:S48)</f>
        <v>1364.9166666666667</v>
      </c>
      <c r="I48" s="47">
        <f>+I47*(1+((Tab_Resultados[Taxa de retorno]-Tab_Resultados[Inflação]))/12)+H47</f>
        <v>130482.61101423067</v>
      </c>
      <c r="J48" s="48">
        <f t="shared" si="4"/>
        <v>0</v>
      </c>
      <c r="K48" s="48">
        <f>IF($G48&lt;=$D$4,$E$4/$D$4,0)</f>
        <v>0</v>
      </c>
      <c r="L48" s="48">
        <f>IF($G48&lt;=$D$5,$E$5/$D$5,0)</f>
        <v>0</v>
      </c>
      <c r="M48" s="48">
        <f>IF($G48&lt;=$D$6,$E$6/$D$6,0)</f>
        <v>0</v>
      </c>
      <c r="N48" s="48">
        <f>IF($G48&lt;=$D$7,$E$7/$D$7,0)</f>
        <v>0</v>
      </c>
      <c r="O48" s="48">
        <f>IF($G48&lt;=$D$8,$E$8/$D$8,0)</f>
        <v>0</v>
      </c>
      <c r="P48" s="48">
        <f>IF($G48&lt;=$D$9,$E$9/$D$9,0)</f>
        <v>0</v>
      </c>
      <c r="Q48" s="48">
        <f>IF($G48&lt;=$D$10,$E$10/$D$10,0)</f>
        <v>0</v>
      </c>
      <c r="R48" s="48">
        <f>IF($G48&lt;=$D$11,$E$11/$D$11,0)</f>
        <v>0</v>
      </c>
      <c r="S48" s="48">
        <f>IF($G48&lt;=$D$12,$E$12/$D$12,0)</f>
        <v>0</v>
      </c>
      <c r="T48" s="65" t="str">
        <f t="shared" si="1"/>
        <v/>
      </c>
      <c r="U48" s="60">
        <f t="shared" si="2"/>
        <v>46</v>
      </c>
      <c r="V48" s="64">
        <f ca="1">DATE(YEAR(TODAY()),MONTH(TODAY())+Tabela7[[#This Row],[Mês]]-1,1)</f>
        <v>45839</v>
      </c>
    </row>
    <row r="49" spans="2:22" x14ac:dyDescent="0.25">
      <c r="B49" s="1"/>
      <c r="C49" s="1"/>
      <c r="D49" s="1"/>
      <c r="E49" s="1"/>
      <c r="G49">
        <v>47</v>
      </c>
      <c r="H49" s="47">
        <f>+Resultados!$D$10/12-SUM(J49:S49)</f>
        <v>1364.9166666666667</v>
      </c>
      <c r="I49" s="47">
        <f>+I48*(1+((Tab_Resultados[Taxa de retorno]-Tab_Resultados[Inflação]))/12)+H48</f>
        <v>132646.73367335947</v>
      </c>
      <c r="J49" s="48">
        <f t="shared" si="4"/>
        <v>0</v>
      </c>
      <c r="K49" s="48">
        <f>IF($G49&lt;=$D$4,$E$4/$D$4,0)</f>
        <v>0</v>
      </c>
      <c r="L49" s="48">
        <f>IF($G49&lt;=$D$5,$E$5/$D$5,0)</f>
        <v>0</v>
      </c>
      <c r="M49" s="48">
        <f>IF($G49&lt;=$D$6,$E$6/$D$6,0)</f>
        <v>0</v>
      </c>
      <c r="N49" s="48">
        <f>IF($G49&lt;=$D$7,$E$7/$D$7,0)</f>
        <v>0</v>
      </c>
      <c r="O49" s="48">
        <f>IF($G49&lt;=$D$8,$E$8/$D$8,0)</f>
        <v>0</v>
      </c>
      <c r="P49" s="48">
        <f>IF($G49&lt;=$D$9,$E$9/$D$9,0)</f>
        <v>0</v>
      </c>
      <c r="Q49" s="48">
        <f>IF($G49&lt;=$D$10,$E$10/$D$10,0)</f>
        <v>0</v>
      </c>
      <c r="R49" s="48">
        <f>IF($G49&lt;=$D$11,$E$11/$D$11,0)</f>
        <v>0</v>
      </c>
      <c r="S49" s="48">
        <f>IF($G49&lt;=$D$12,$E$12/$D$12,0)</f>
        <v>0</v>
      </c>
      <c r="T49" s="65" t="str">
        <f t="shared" si="1"/>
        <v/>
      </c>
      <c r="U49" s="60">
        <f t="shared" si="2"/>
        <v>47</v>
      </c>
      <c r="V49" s="64">
        <f ca="1">DATE(YEAR(TODAY()),MONTH(TODAY())+Tabela7[[#This Row],[Mês]]-1,1)</f>
        <v>45870</v>
      </c>
    </row>
    <row r="50" spans="2:22" x14ac:dyDescent="0.25">
      <c r="B50" s="1"/>
      <c r="C50" s="1"/>
      <c r="D50" s="1"/>
      <c r="E50" s="1"/>
      <c r="G50">
        <v>48</v>
      </c>
      <c r="H50" s="47">
        <f>+Resultados!$D$10/12-SUM(J50:S50)</f>
        <v>1364.9166666666667</v>
      </c>
      <c r="I50" s="47">
        <f>+I49*(1+((Tab_Resultados[Taxa de retorno]-Tab_Resultados[Inflação]))/12)+H49</f>
        <v>134824.11158377543</v>
      </c>
      <c r="J50" s="48">
        <f t="shared" si="4"/>
        <v>0</v>
      </c>
      <c r="K50" s="48">
        <f>IF($G50&lt;=$D$4,$E$4/$D$4,0)</f>
        <v>0</v>
      </c>
      <c r="L50" s="48">
        <f>IF($G50&lt;=$D$5,$E$5/$D$5,0)</f>
        <v>0</v>
      </c>
      <c r="M50" s="48">
        <f>IF($G50&lt;=$D$6,$E$6/$D$6,0)</f>
        <v>0</v>
      </c>
      <c r="N50" s="48">
        <f>IF($G50&lt;=$D$7,$E$7/$D$7,0)</f>
        <v>0</v>
      </c>
      <c r="O50" s="48">
        <f>IF($G50&lt;=$D$8,$E$8/$D$8,0)</f>
        <v>0</v>
      </c>
      <c r="P50" s="48">
        <f>IF($G50&lt;=$D$9,$E$9/$D$9,0)</f>
        <v>0</v>
      </c>
      <c r="Q50" s="48">
        <f>IF($G50&lt;=$D$10,$E$10/$D$10,0)</f>
        <v>0</v>
      </c>
      <c r="R50" s="48">
        <f>IF($G50&lt;=$D$11,$E$11/$D$11,0)</f>
        <v>0</v>
      </c>
      <c r="S50" s="48">
        <f>IF($G50&lt;=$D$12,$E$12/$D$12,0)</f>
        <v>0</v>
      </c>
      <c r="T50" s="65" t="str">
        <f t="shared" si="1"/>
        <v/>
      </c>
      <c r="U50" s="60">
        <f t="shared" si="2"/>
        <v>48</v>
      </c>
      <c r="V50" s="64">
        <f ca="1">DATE(YEAR(TODAY()),MONTH(TODAY())+Tabela7[[#This Row],[Mês]]-1,1)</f>
        <v>45901</v>
      </c>
    </row>
    <row r="51" spans="2:22" x14ac:dyDescent="0.25">
      <c r="B51" s="1"/>
      <c r="C51" s="1"/>
      <c r="D51" s="1"/>
      <c r="E51" s="1"/>
      <c r="G51">
        <v>49</v>
      </c>
      <c r="H51" s="47">
        <f>+Resultados!$D$10/12-SUM(J51:S51)</f>
        <v>1364.9166666666667</v>
      </c>
      <c r="I51" s="47">
        <f>+I50*(1+((Tab_Resultados[Taxa de retorno]-Tab_Resultados[Inflação]))/12)+H50</f>
        <v>137014.82593389272</v>
      </c>
      <c r="J51" s="48">
        <f t="shared" si="4"/>
        <v>0</v>
      </c>
      <c r="K51" s="48">
        <f>IF($G51&lt;=$D$4,$E$4/$D$4,0)</f>
        <v>0</v>
      </c>
      <c r="L51" s="48">
        <f>IF($G51&lt;=$D$5,$E$5/$D$5,0)</f>
        <v>0</v>
      </c>
      <c r="M51" s="48">
        <f>IF($G51&lt;=$D$6,$E$6/$D$6,0)</f>
        <v>0</v>
      </c>
      <c r="N51" s="48">
        <f>IF($G51&lt;=$D$7,$E$7/$D$7,0)</f>
        <v>0</v>
      </c>
      <c r="O51" s="48">
        <f>IF($G51&lt;=$D$8,$E$8/$D$8,0)</f>
        <v>0</v>
      </c>
      <c r="P51" s="48">
        <f>IF($G51&lt;=$D$9,$E$9/$D$9,0)</f>
        <v>0</v>
      </c>
      <c r="Q51" s="48">
        <f>IF($G51&lt;=$D$10,$E$10/$D$10,0)</f>
        <v>0</v>
      </c>
      <c r="R51" s="48">
        <f>IF($G51&lt;=$D$11,$E$11/$D$11,0)</f>
        <v>0</v>
      </c>
      <c r="S51" s="48">
        <f>IF($G51&lt;=$D$12,$E$12/$D$12,0)</f>
        <v>0</v>
      </c>
      <c r="T51" s="65" t="str">
        <f t="shared" si="1"/>
        <v/>
      </c>
      <c r="U51" s="60">
        <f t="shared" si="2"/>
        <v>49</v>
      </c>
      <c r="V51" s="64">
        <f ca="1">DATE(YEAR(TODAY()),MONTH(TODAY())+Tabela7[[#This Row],[Mês]]-1,1)</f>
        <v>45931</v>
      </c>
    </row>
    <row r="52" spans="2:22" x14ac:dyDescent="0.25">
      <c r="B52" s="1"/>
      <c r="C52" s="1"/>
      <c r="D52" s="1"/>
      <c r="E52" s="1"/>
      <c r="G52">
        <v>50</v>
      </c>
      <c r="H52" s="47">
        <f>+Resultados!$D$10/12-SUM(J52:S52)</f>
        <v>1364.9166666666667</v>
      </c>
      <c r="I52" s="47">
        <f>+I51*(1+((Tab_Resultados[Taxa de retorno]-Tab_Resultados[Inflação]))/12)+H51</f>
        <v>139218.95840940447</v>
      </c>
      <c r="J52" s="48">
        <f t="shared" si="4"/>
        <v>0</v>
      </c>
      <c r="K52" s="48">
        <f>IF($G52&lt;=$D$4,$E$4/$D$4,0)</f>
        <v>0</v>
      </c>
      <c r="L52" s="48">
        <f>IF($G52&lt;=$D$5,$E$5/$D$5,0)</f>
        <v>0</v>
      </c>
      <c r="M52" s="48">
        <f>IF($G52&lt;=$D$6,$E$6/$D$6,0)</f>
        <v>0</v>
      </c>
      <c r="N52" s="48">
        <f>IF($G52&lt;=$D$7,$E$7/$D$7,0)</f>
        <v>0</v>
      </c>
      <c r="O52" s="48">
        <f>IF($G52&lt;=$D$8,$E$8/$D$8,0)</f>
        <v>0</v>
      </c>
      <c r="P52" s="48">
        <f>IF($G52&lt;=$D$9,$E$9/$D$9,0)</f>
        <v>0</v>
      </c>
      <c r="Q52" s="48">
        <f>IF($G52&lt;=$D$10,$E$10/$D$10,0)</f>
        <v>0</v>
      </c>
      <c r="R52" s="48">
        <f>IF($G52&lt;=$D$11,$E$11/$D$11,0)</f>
        <v>0</v>
      </c>
      <c r="S52" s="48">
        <f>IF($G52&lt;=$D$12,$E$12/$D$12,0)</f>
        <v>0</v>
      </c>
      <c r="T52" s="65" t="str">
        <f t="shared" si="1"/>
        <v/>
      </c>
      <c r="U52" s="60">
        <f t="shared" si="2"/>
        <v>50</v>
      </c>
      <c r="V52" s="64">
        <f ca="1">DATE(YEAR(TODAY()),MONTH(TODAY())+Tabela7[[#This Row],[Mês]]-1,1)</f>
        <v>45962</v>
      </c>
    </row>
    <row r="53" spans="2:22" x14ac:dyDescent="0.25">
      <c r="B53" s="1"/>
      <c r="C53" s="1"/>
      <c r="D53" s="1"/>
      <c r="E53" s="1"/>
      <c r="G53">
        <v>51</v>
      </c>
      <c r="H53" s="47">
        <f>+Resultados!$D$10/12-SUM(J53:S53)</f>
        <v>1364.9166666666667</v>
      </c>
      <c r="I53" s="47">
        <f>+I52*(1+((Tab_Resultados[Taxa de retorno]-Tab_Resultados[Inflação]))/12)+H52</f>
        <v>141436.59119632872</v>
      </c>
      <c r="J53" s="48">
        <f t="shared" si="4"/>
        <v>0</v>
      </c>
      <c r="K53" s="48">
        <f>IF($G53&lt;=$D$4,$E$4/$D$4,0)</f>
        <v>0</v>
      </c>
      <c r="L53" s="48">
        <f>IF($G53&lt;=$D$5,$E$5/$D$5,0)</f>
        <v>0</v>
      </c>
      <c r="M53" s="48">
        <f>IF($G53&lt;=$D$6,$E$6/$D$6,0)</f>
        <v>0</v>
      </c>
      <c r="N53" s="48">
        <f>IF($G53&lt;=$D$7,$E$7/$D$7,0)</f>
        <v>0</v>
      </c>
      <c r="O53" s="48">
        <f>IF($G53&lt;=$D$8,$E$8/$D$8,0)</f>
        <v>0</v>
      </c>
      <c r="P53" s="48">
        <f>IF($G53&lt;=$D$9,$E$9/$D$9,0)</f>
        <v>0</v>
      </c>
      <c r="Q53" s="48">
        <f>IF($G53&lt;=$D$10,$E$10/$D$10,0)</f>
        <v>0</v>
      </c>
      <c r="R53" s="48">
        <f>IF($G53&lt;=$D$11,$E$11/$D$11,0)</f>
        <v>0</v>
      </c>
      <c r="S53" s="48">
        <f>IF($G53&lt;=$D$12,$E$12/$D$12,0)</f>
        <v>0</v>
      </c>
      <c r="T53" s="65" t="str">
        <f t="shared" si="1"/>
        <v/>
      </c>
      <c r="U53" s="60">
        <f t="shared" si="2"/>
        <v>51</v>
      </c>
      <c r="V53" s="64">
        <f ca="1">DATE(YEAR(TODAY()),MONTH(TODAY())+Tabela7[[#This Row],[Mês]]-1,1)</f>
        <v>45992</v>
      </c>
    </row>
    <row r="54" spans="2:22" x14ac:dyDescent="0.25">
      <c r="B54" s="1"/>
      <c r="C54" s="1"/>
      <c r="D54" s="1"/>
      <c r="E54" s="1"/>
      <c r="G54">
        <v>52</v>
      </c>
      <c r="H54" s="47">
        <f>+Resultados!$D$10/12-SUM(J54:S54)</f>
        <v>1364.9166666666667</v>
      </c>
      <c r="I54" s="47">
        <f>+I53*(1+((Tab_Resultados[Taxa de retorno]-Tab_Resultados[Inflação]))/12)+H53</f>
        <v>143667.80698407287</v>
      </c>
      <c r="J54" s="48">
        <f t="shared" si="4"/>
        <v>0</v>
      </c>
      <c r="K54" s="48">
        <f>IF($G54&lt;=$D$4,$E$4/$D$4,0)</f>
        <v>0</v>
      </c>
      <c r="L54" s="48">
        <f>IF($G54&lt;=$D$5,$E$5/$D$5,0)</f>
        <v>0</v>
      </c>
      <c r="M54" s="48">
        <f>IF($G54&lt;=$D$6,$E$6/$D$6,0)</f>
        <v>0</v>
      </c>
      <c r="N54" s="48">
        <f>IF($G54&lt;=$D$7,$E$7/$D$7,0)</f>
        <v>0</v>
      </c>
      <c r="O54" s="48">
        <f>IF($G54&lt;=$D$8,$E$8/$D$8,0)</f>
        <v>0</v>
      </c>
      <c r="P54" s="48">
        <f>IF($G54&lt;=$D$9,$E$9/$D$9,0)</f>
        <v>0</v>
      </c>
      <c r="Q54" s="48">
        <f>IF($G54&lt;=$D$10,$E$10/$D$10,0)</f>
        <v>0</v>
      </c>
      <c r="R54" s="48">
        <f>IF($G54&lt;=$D$11,$E$11/$D$11,0)</f>
        <v>0</v>
      </c>
      <c r="S54" s="48">
        <f>IF($G54&lt;=$D$12,$E$12/$D$12,0)</f>
        <v>0</v>
      </c>
      <c r="T54" s="65" t="str">
        <f t="shared" si="1"/>
        <v/>
      </c>
      <c r="U54" s="60">
        <f t="shared" si="2"/>
        <v>52</v>
      </c>
      <c r="V54" s="64">
        <f ca="1">DATE(YEAR(TODAY()),MONTH(TODAY())+Tabela7[[#This Row],[Mês]]-1,1)</f>
        <v>46023</v>
      </c>
    </row>
    <row r="55" spans="2:22" x14ac:dyDescent="0.25">
      <c r="B55" s="1"/>
      <c r="C55" s="1"/>
      <c r="D55" s="1"/>
      <c r="E55" s="1"/>
      <c r="G55">
        <v>53</v>
      </c>
      <c r="H55" s="47">
        <f>+Resultados!$D$10/12-SUM(J55:S55)</f>
        <v>1364.9166666666667</v>
      </c>
      <c r="I55" s="47">
        <f>+I54*(1+((Tab_Resultados[Taxa de retorno]-Tab_Resultados[Inflação]))/12)+H54</f>
        <v>145912.68896851697</v>
      </c>
      <c r="J55" s="48">
        <f t="shared" si="4"/>
        <v>0</v>
      </c>
      <c r="K55" s="48">
        <f>IF($G55&lt;=$D$4,$E$4/$D$4,0)</f>
        <v>0</v>
      </c>
      <c r="L55" s="48">
        <f>IF($G55&lt;=$D$5,$E$5/$D$5,0)</f>
        <v>0</v>
      </c>
      <c r="M55" s="48">
        <f>IF($G55&lt;=$D$6,$E$6/$D$6,0)</f>
        <v>0</v>
      </c>
      <c r="N55" s="48">
        <f>IF($G55&lt;=$D$7,$E$7/$D$7,0)</f>
        <v>0</v>
      </c>
      <c r="O55" s="48">
        <f>IF($G55&lt;=$D$8,$E$8/$D$8,0)</f>
        <v>0</v>
      </c>
      <c r="P55" s="48">
        <f>IF($G55&lt;=$D$9,$E$9/$D$9,0)</f>
        <v>0</v>
      </c>
      <c r="Q55" s="48">
        <f>IF($G55&lt;=$D$10,$E$10/$D$10,0)</f>
        <v>0</v>
      </c>
      <c r="R55" s="48">
        <f>IF($G55&lt;=$D$11,$E$11/$D$11,0)</f>
        <v>0</v>
      </c>
      <c r="S55" s="48">
        <f>IF($G55&lt;=$D$12,$E$12/$D$12,0)</f>
        <v>0</v>
      </c>
      <c r="T55" s="65" t="str">
        <f t="shared" si="1"/>
        <v/>
      </c>
      <c r="U55" s="60">
        <f t="shared" si="2"/>
        <v>53</v>
      </c>
      <c r="V55" s="64">
        <f ca="1">DATE(YEAR(TODAY()),MONTH(TODAY())+Tabela7[[#This Row],[Mês]]-1,1)</f>
        <v>46054</v>
      </c>
    </row>
    <row r="56" spans="2:22" x14ac:dyDescent="0.25">
      <c r="B56" s="1"/>
      <c r="C56" s="1"/>
      <c r="D56" s="1"/>
      <c r="E56" s="1"/>
      <c r="G56">
        <v>54</v>
      </c>
      <c r="H56" s="47">
        <f>+Resultados!$D$10/12-SUM(J56:S56)</f>
        <v>1364.9166666666667</v>
      </c>
      <c r="I56" s="47">
        <f>+I55*(1+((Tab_Resultados[Taxa de retorno]-Tab_Resultados[Inflação]))/12)+H55</f>
        <v>148171.32085511577</v>
      </c>
      <c r="J56" s="48">
        <f t="shared" si="4"/>
        <v>0</v>
      </c>
      <c r="K56" s="48">
        <f>IF($G56&lt;=$D$4,$E$4/$D$4,0)</f>
        <v>0</v>
      </c>
      <c r="L56" s="48">
        <f>IF($G56&lt;=$D$5,$E$5/$D$5,0)</f>
        <v>0</v>
      </c>
      <c r="M56" s="48">
        <f>IF($G56&lt;=$D$6,$E$6/$D$6,0)</f>
        <v>0</v>
      </c>
      <c r="N56" s="48">
        <f>IF($G56&lt;=$D$7,$E$7/$D$7,0)</f>
        <v>0</v>
      </c>
      <c r="O56" s="48">
        <f>IF($G56&lt;=$D$8,$E$8/$D$8,0)</f>
        <v>0</v>
      </c>
      <c r="P56" s="48">
        <f>IF($G56&lt;=$D$9,$E$9/$D$9,0)</f>
        <v>0</v>
      </c>
      <c r="Q56" s="48">
        <f>IF($G56&lt;=$D$10,$E$10/$D$10,0)</f>
        <v>0</v>
      </c>
      <c r="R56" s="48">
        <f>IF($G56&lt;=$D$11,$E$11/$D$11,0)</f>
        <v>0</v>
      </c>
      <c r="S56" s="48">
        <f>IF($G56&lt;=$D$12,$E$12/$D$12,0)</f>
        <v>0</v>
      </c>
      <c r="T56" s="65" t="str">
        <f t="shared" si="1"/>
        <v/>
      </c>
      <c r="U56" s="60">
        <f t="shared" si="2"/>
        <v>54</v>
      </c>
      <c r="V56" s="64">
        <f ca="1">DATE(YEAR(TODAY()),MONTH(TODAY())+Tabela7[[#This Row],[Mês]]-1,1)</f>
        <v>46082</v>
      </c>
    </row>
    <row r="57" spans="2:22" x14ac:dyDescent="0.25">
      <c r="B57" s="1"/>
      <c r="C57" s="1"/>
      <c r="D57" s="1"/>
      <c r="E57" s="1"/>
      <c r="G57">
        <v>55</v>
      </c>
      <c r="H57" s="47">
        <f>+Resultados!$D$10/12-SUM(J57:S57)</f>
        <v>1364.9166666666667</v>
      </c>
      <c r="I57" s="47">
        <f>+I56*(1+((Tab_Resultados[Taxa de retorno]-Tab_Resultados[Inflação]))/12)+H56</f>
        <v>150443.78686202</v>
      </c>
      <c r="J57" s="48">
        <f t="shared" si="4"/>
        <v>0</v>
      </c>
      <c r="K57" s="48">
        <f>IF($G57&lt;=$D$4,$E$4/$D$4,0)</f>
        <v>0</v>
      </c>
      <c r="L57" s="48">
        <f>IF($G57&lt;=$D$5,$E$5/$D$5,0)</f>
        <v>0</v>
      </c>
      <c r="M57" s="48">
        <f>IF($G57&lt;=$D$6,$E$6/$D$6,0)</f>
        <v>0</v>
      </c>
      <c r="N57" s="48">
        <f>IF($G57&lt;=$D$7,$E$7/$D$7,0)</f>
        <v>0</v>
      </c>
      <c r="O57" s="48">
        <f>IF($G57&lt;=$D$8,$E$8/$D$8,0)</f>
        <v>0</v>
      </c>
      <c r="P57" s="48">
        <f>IF($G57&lt;=$D$9,$E$9/$D$9,0)</f>
        <v>0</v>
      </c>
      <c r="Q57" s="48">
        <f>IF($G57&lt;=$D$10,$E$10/$D$10,0)</f>
        <v>0</v>
      </c>
      <c r="R57" s="48">
        <f>IF($G57&lt;=$D$11,$E$11/$D$11,0)</f>
        <v>0</v>
      </c>
      <c r="S57" s="48">
        <f>IF($G57&lt;=$D$12,$E$12/$D$12,0)</f>
        <v>0</v>
      </c>
      <c r="T57" s="65" t="str">
        <f t="shared" si="1"/>
        <v/>
      </c>
      <c r="U57" s="60">
        <f t="shared" si="2"/>
        <v>55</v>
      </c>
      <c r="V57" s="64">
        <f ca="1">DATE(YEAR(TODAY()),MONTH(TODAY())+Tabela7[[#This Row],[Mês]]-1,1)</f>
        <v>46113</v>
      </c>
    </row>
    <row r="58" spans="2:22" x14ac:dyDescent="0.25">
      <c r="B58" s="1"/>
      <c r="C58" s="1"/>
      <c r="D58" s="1"/>
      <c r="E58" s="1"/>
      <c r="G58">
        <v>56</v>
      </c>
      <c r="H58" s="47">
        <f>+Resultados!$D$10/12-SUM(J58:S58)</f>
        <v>1364.9166666666667</v>
      </c>
      <c r="I58" s="47">
        <f>+I57*(1+((Tab_Resultados[Taxa de retorno]-Tab_Resultados[Inflação]))/12)+H57</f>
        <v>152730.17172321651</v>
      </c>
      <c r="J58" s="48">
        <f t="shared" si="4"/>
        <v>0</v>
      </c>
      <c r="K58" s="48">
        <f>IF($G58&lt;=$D$4,$E$4/$D$4,0)</f>
        <v>0</v>
      </c>
      <c r="L58" s="48">
        <f>IF($G58&lt;=$D$5,$E$5/$D$5,0)</f>
        <v>0</v>
      </c>
      <c r="M58" s="48">
        <f>IF($G58&lt;=$D$6,$E$6/$D$6,0)</f>
        <v>0</v>
      </c>
      <c r="N58" s="48">
        <f>IF($G58&lt;=$D$7,$E$7/$D$7,0)</f>
        <v>0</v>
      </c>
      <c r="O58" s="48">
        <f>IF($G58&lt;=$D$8,$E$8/$D$8,0)</f>
        <v>0</v>
      </c>
      <c r="P58" s="48">
        <f>IF($G58&lt;=$D$9,$E$9/$D$9,0)</f>
        <v>0</v>
      </c>
      <c r="Q58" s="48">
        <f>IF($G58&lt;=$D$10,$E$10/$D$10,0)</f>
        <v>0</v>
      </c>
      <c r="R58" s="48">
        <f>IF($G58&lt;=$D$11,$E$11/$D$11,0)</f>
        <v>0</v>
      </c>
      <c r="S58" s="48">
        <f>IF($G58&lt;=$D$12,$E$12/$D$12,0)</f>
        <v>0</v>
      </c>
      <c r="T58" s="65" t="str">
        <f t="shared" si="1"/>
        <v/>
      </c>
      <c r="U58" s="60">
        <f t="shared" si="2"/>
        <v>56</v>
      </c>
      <c r="V58" s="64">
        <f ca="1">DATE(YEAR(TODAY()),MONTH(TODAY())+Tabela7[[#This Row],[Mês]]-1,1)</f>
        <v>46143</v>
      </c>
    </row>
    <row r="59" spans="2:22" x14ac:dyDescent="0.25">
      <c r="B59" s="1"/>
      <c r="C59" s="1"/>
      <c r="D59" s="1"/>
      <c r="E59" s="1"/>
      <c r="G59">
        <v>57</v>
      </c>
      <c r="H59" s="47">
        <f>+Resultados!$D$10/12-SUM(J59:S59)</f>
        <v>1364.9166666666667</v>
      </c>
      <c r="I59" s="47">
        <f>+I58*(1+((Tab_Resultados[Taxa de retorno]-Tab_Resultados[Inflação]))/12)+H58</f>
        <v>155030.56069168786</v>
      </c>
      <c r="J59" s="48">
        <f t="shared" si="4"/>
        <v>0</v>
      </c>
      <c r="K59" s="48">
        <f>IF($G59&lt;=$D$4,$E$4/$D$4,0)</f>
        <v>0</v>
      </c>
      <c r="L59" s="48">
        <f>IF($G59&lt;=$D$5,$E$5/$D$5,0)</f>
        <v>0</v>
      </c>
      <c r="M59" s="48">
        <f>IF($G59&lt;=$D$6,$E$6/$D$6,0)</f>
        <v>0</v>
      </c>
      <c r="N59" s="48">
        <f>IF($G59&lt;=$D$7,$E$7/$D$7,0)</f>
        <v>0</v>
      </c>
      <c r="O59" s="48">
        <f>IF($G59&lt;=$D$8,$E$8/$D$8,0)</f>
        <v>0</v>
      </c>
      <c r="P59" s="48">
        <f>IF($G59&lt;=$D$9,$E$9/$D$9,0)</f>
        <v>0</v>
      </c>
      <c r="Q59" s="48">
        <f>IF($G59&lt;=$D$10,$E$10/$D$10,0)</f>
        <v>0</v>
      </c>
      <c r="R59" s="48">
        <f>IF($G59&lt;=$D$11,$E$11/$D$11,0)</f>
        <v>0</v>
      </c>
      <c r="S59" s="48">
        <f>IF($G59&lt;=$D$12,$E$12/$D$12,0)</f>
        <v>0</v>
      </c>
      <c r="T59" s="65" t="str">
        <f t="shared" si="1"/>
        <v/>
      </c>
      <c r="U59" s="60">
        <f t="shared" si="2"/>
        <v>57</v>
      </c>
      <c r="V59" s="64">
        <f ca="1">DATE(YEAR(TODAY()),MONTH(TODAY())+Tabela7[[#This Row],[Mês]]-1,1)</f>
        <v>46174</v>
      </c>
    </row>
    <row r="60" spans="2:22" x14ac:dyDescent="0.25">
      <c r="B60" s="1"/>
      <c r="C60" s="1"/>
      <c r="D60" s="1"/>
      <c r="E60" s="1"/>
      <c r="G60">
        <v>58</v>
      </c>
      <c r="H60" s="47">
        <f>+Resultados!$D$10/12-SUM(J60:S60)</f>
        <v>1364.9166666666667</v>
      </c>
      <c r="I60" s="47">
        <f>+I59*(1+((Tab_Resultados[Taxa de retorno]-Tab_Resultados[Inflação]))/12)+H59</f>
        <v>157345.03954259108</v>
      </c>
      <c r="J60" s="48">
        <f t="shared" si="4"/>
        <v>0</v>
      </c>
      <c r="K60" s="48">
        <f>IF($G60&lt;=$D$4,$E$4/$D$4,0)</f>
        <v>0</v>
      </c>
      <c r="L60" s="48">
        <f>IF($G60&lt;=$D$5,$E$5/$D$5,0)</f>
        <v>0</v>
      </c>
      <c r="M60" s="48">
        <f>IF($G60&lt;=$D$6,$E$6/$D$6,0)</f>
        <v>0</v>
      </c>
      <c r="N60" s="48">
        <f>IF($G60&lt;=$D$7,$E$7/$D$7,0)</f>
        <v>0</v>
      </c>
      <c r="O60" s="48">
        <f>IF($G60&lt;=$D$8,$E$8/$D$8,0)</f>
        <v>0</v>
      </c>
      <c r="P60" s="48">
        <f>IF($G60&lt;=$D$9,$E$9/$D$9,0)</f>
        <v>0</v>
      </c>
      <c r="Q60" s="48">
        <f>IF($G60&lt;=$D$10,$E$10/$D$10,0)</f>
        <v>0</v>
      </c>
      <c r="R60" s="48">
        <f>IF($G60&lt;=$D$11,$E$11/$D$11,0)</f>
        <v>0</v>
      </c>
      <c r="S60" s="48">
        <f>IF($G60&lt;=$D$12,$E$12/$D$12,0)</f>
        <v>0</v>
      </c>
      <c r="T60" s="65" t="str">
        <f t="shared" si="1"/>
        <v/>
      </c>
      <c r="U60" s="60">
        <f t="shared" si="2"/>
        <v>58</v>
      </c>
      <c r="V60" s="64">
        <f ca="1">DATE(YEAR(TODAY()),MONTH(TODAY())+Tabela7[[#This Row],[Mês]]-1,1)</f>
        <v>46204</v>
      </c>
    </row>
    <row r="61" spans="2:22" x14ac:dyDescent="0.25">
      <c r="B61" s="1"/>
      <c r="C61" s="1"/>
      <c r="D61" s="1"/>
      <c r="E61" s="1"/>
      <c r="G61">
        <v>59</v>
      </c>
      <c r="H61" s="47">
        <f>+Resultados!$D$10/12-SUM(J61:S61)</f>
        <v>1364.9166666666667</v>
      </c>
      <c r="I61" s="47">
        <f>+I60*(1+((Tab_Resultados[Taxa de retorno]-Tab_Resultados[Inflação]))/12)+H60</f>
        <v>159673.6945764561</v>
      </c>
      <c r="J61" s="48">
        <f t="shared" ref="J61:J73" si="5">IF(G61&lt;=$D$3,$E$3/$D$3,0)</f>
        <v>0</v>
      </c>
      <c r="K61" s="48">
        <f>IF($G61&lt;=$D$4,$E$4/$D$4,0)</f>
        <v>0</v>
      </c>
      <c r="L61" s="48">
        <f>IF($G61&lt;=$D$5,$E$5/$D$5,0)</f>
        <v>0</v>
      </c>
      <c r="M61" s="48">
        <f>IF($G61&lt;=$D$6,$E$6/$D$6,0)</f>
        <v>0</v>
      </c>
      <c r="N61" s="48">
        <f>IF($G61&lt;=$D$7,$E$7/$D$7,0)</f>
        <v>0</v>
      </c>
      <c r="O61" s="48">
        <f>IF($G61&lt;=$D$8,$E$8/$D$8,0)</f>
        <v>0</v>
      </c>
      <c r="P61" s="48">
        <f>IF($G61&lt;=$D$9,$E$9/$D$9,0)</f>
        <v>0</v>
      </c>
      <c r="Q61" s="48">
        <f>IF($G61&lt;=$D$10,$E$10/$D$10,0)</f>
        <v>0</v>
      </c>
      <c r="R61" s="48">
        <f>IF($G61&lt;=$D$11,$E$11/$D$11,0)</f>
        <v>0</v>
      </c>
      <c r="S61" s="48">
        <f>IF($G61&lt;=$D$12,$E$12/$D$12,0)</f>
        <v>0</v>
      </c>
      <c r="T61" s="65" t="str">
        <f t="shared" si="1"/>
        <v/>
      </c>
      <c r="U61" s="60">
        <f t="shared" si="2"/>
        <v>59</v>
      </c>
      <c r="V61" s="64">
        <f ca="1">DATE(YEAR(TODAY()),MONTH(TODAY())+Tabela7[[#This Row],[Mês]]-1,1)</f>
        <v>46235</v>
      </c>
    </row>
    <row r="62" spans="2:22" x14ac:dyDescent="0.25">
      <c r="B62" s="1"/>
      <c r="C62" s="1"/>
      <c r="D62" s="1"/>
      <c r="E62" s="1"/>
      <c r="G62">
        <v>60</v>
      </c>
      <c r="H62" s="47">
        <f>+Resultados!$D$10/12-SUM(J62:S62)</f>
        <v>1364.9166666666667</v>
      </c>
      <c r="I62" s="47">
        <f>+I61*(1+((Tab_Resultados[Taxa de retorno]-Tab_Resultados[Inflação]))/12)+H61</f>
        <v>162016.61262240354</v>
      </c>
      <c r="J62" s="48">
        <f t="shared" si="5"/>
        <v>0</v>
      </c>
      <c r="K62" s="48">
        <f>IF($G62&lt;=$D$4,$E$4/$D$4,0)</f>
        <v>0</v>
      </c>
      <c r="L62" s="48">
        <f>IF($G62&lt;=$D$5,$E$5/$D$5,0)</f>
        <v>0</v>
      </c>
      <c r="M62" s="48">
        <f>IF($G62&lt;=$D$6,$E$6/$D$6,0)</f>
        <v>0</v>
      </c>
      <c r="N62" s="48">
        <f>IF($G62&lt;=$D$7,$E$7/$D$7,0)</f>
        <v>0</v>
      </c>
      <c r="O62" s="48">
        <f>IF($G62&lt;=$D$8,$E$8/$D$8,0)</f>
        <v>0</v>
      </c>
      <c r="P62" s="48">
        <f>IF($G62&lt;=$D$9,$E$9/$D$9,0)</f>
        <v>0</v>
      </c>
      <c r="Q62" s="48">
        <f>IF($G62&lt;=$D$10,$E$10/$D$10,0)</f>
        <v>0</v>
      </c>
      <c r="R62" s="48">
        <f>IF($G62&lt;=$D$11,$E$11/$D$11,0)</f>
        <v>0</v>
      </c>
      <c r="S62" s="48">
        <f>IF($G62&lt;=$D$12,$E$12/$D$12,0)</f>
        <v>0</v>
      </c>
      <c r="T62" s="65" t="str">
        <f t="shared" si="1"/>
        <v/>
      </c>
      <c r="U62" s="60">
        <f t="shared" si="2"/>
        <v>60</v>
      </c>
      <c r="V62" s="64">
        <f ca="1">DATE(YEAR(TODAY()),MONTH(TODAY())+Tabela7[[#This Row],[Mês]]-1,1)</f>
        <v>46266</v>
      </c>
    </row>
    <row r="63" spans="2:22" x14ac:dyDescent="0.25">
      <c r="B63" s="1"/>
      <c r="C63" s="1"/>
      <c r="D63" s="1"/>
      <c r="E63" s="1"/>
      <c r="G63">
        <v>61</v>
      </c>
      <c r="H63" s="47">
        <f>+Resultados!$D$10/12-SUM(J63:S63)</f>
        <v>1364.9166666666667</v>
      </c>
      <c r="I63" s="47">
        <f>+I62*(1+((Tab_Resultados[Taxa de retorno]-Tab_Resultados[Inflação]))/12)+H62</f>
        <v>164373.88104138241</v>
      </c>
      <c r="J63" s="48">
        <f t="shared" si="5"/>
        <v>0</v>
      </c>
      <c r="K63" s="48">
        <f>IF($G63&lt;=$D$4,$E$4/$D$4,0)</f>
        <v>0</v>
      </c>
      <c r="L63" s="48">
        <f>IF($G63&lt;=$D$5,$E$5/$D$5,0)</f>
        <v>0</v>
      </c>
      <c r="M63" s="48">
        <f>IF($G63&lt;=$D$6,$E$6/$D$6,0)</f>
        <v>0</v>
      </c>
      <c r="N63" s="48">
        <f>IF($G63&lt;=$D$7,$E$7/$D$7,0)</f>
        <v>0</v>
      </c>
      <c r="O63" s="48">
        <f>IF($G63&lt;=$D$8,$E$8/$D$8,0)</f>
        <v>0</v>
      </c>
      <c r="P63" s="48">
        <f>IF($G63&lt;=$D$9,$E$9/$D$9,0)</f>
        <v>0</v>
      </c>
      <c r="Q63" s="48">
        <f>IF($G63&lt;=$D$10,$E$10/$D$10,0)</f>
        <v>0</v>
      </c>
      <c r="R63" s="48">
        <f>IF($G63&lt;=$D$11,$E$11/$D$11,0)</f>
        <v>0</v>
      </c>
      <c r="S63" s="48">
        <f>IF($G63&lt;=$D$12,$E$12/$D$12,0)</f>
        <v>0</v>
      </c>
      <c r="T63" s="65" t="str">
        <f t="shared" si="1"/>
        <v/>
      </c>
      <c r="U63" s="60">
        <f t="shared" si="2"/>
        <v>61</v>
      </c>
      <c r="V63" s="64">
        <f ca="1">DATE(YEAR(TODAY()),MONTH(TODAY())+Tabela7[[#This Row],[Mês]]-1,1)</f>
        <v>46296</v>
      </c>
    </row>
    <row r="64" spans="2:22" x14ac:dyDescent="0.25">
      <c r="B64" s="1"/>
      <c r="C64" s="1"/>
      <c r="D64" s="1"/>
      <c r="E64" s="1"/>
      <c r="G64">
        <v>62</v>
      </c>
      <c r="H64" s="47">
        <f>+Resultados!$D$10/12-SUM(J64:S64)</f>
        <v>1364.9166666666667</v>
      </c>
      <c r="I64" s="47">
        <f>+I63*(1+((Tab_Resultados[Taxa de retorno]-Tab_Resultados[Inflação]))/12)+H63</f>
        <v>166745.58772942753</v>
      </c>
      <c r="J64" s="48">
        <f t="shared" si="5"/>
        <v>0</v>
      </c>
      <c r="K64" s="48">
        <f>IF($G64&lt;=$D$4,$E$4/$D$4,0)</f>
        <v>0</v>
      </c>
      <c r="L64" s="48">
        <f>IF($G64&lt;=$D$5,$E$5/$D$5,0)</f>
        <v>0</v>
      </c>
      <c r="M64" s="48">
        <f>IF($G64&lt;=$D$6,$E$6/$D$6,0)</f>
        <v>0</v>
      </c>
      <c r="N64" s="48">
        <f>IF($G64&lt;=$D$7,$E$7/$D$7,0)</f>
        <v>0</v>
      </c>
      <c r="O64" s="48">
        <f>IF($G64&lt;=$D$8,$E$8/$D$8,0)</f>
        <v>0</v>
      </c>
      <c r="P64" s="48">
        <f>IF($G64&lt;=$D$9,$E$9/$D$9,0)</f>
        <v>0</v>
      </c>
      <c r="Q64" s="48">
        <f>IF($G64&lt;=$D$10,$E$10/$D$10,0)</f>
        <v>0</v>
      </c>
      <c r="R64" s="48">
        <f>IF($G64&lt;=$D$11,$E$11/$D$11,0)</f>
        <v>0</v>
      </c>
      <c r="S64" s="48">
        <f>IF($G64&lt;=$D$12,$E$12/$D$12,0)</f>
        <v>0</v>
      </c>
      <c r="T64" s="65" t="str">
        <f t="shared" si="1"/>
        <v/>
      </c>
      <c r="U64" s="60">
        <f t="shared" si="2"/>
        <v>62</v>
      </c>
      <c r="V64" s="64">
        <f ca="1">DATE(YEAR(TODAY()),MONTH(TODAY())+Tabela7[[#This Row],[Mês]]-1,1)</f>
        <v>46327</v>
      </c>
    </row>
    <row r="65" spans="2:22" x14ac:dyDescent="0.25">
      <c r="B65" s="1"/>
      <c r="C65" s="1"/>
      <c r="D65" s="1"/>
      <c r="E65" s="1"/>
      <c r="G65">
        <v>63</v>
      </c>
      <c r="H65" s="47">
        <f>+Resultados!$D$10/12-SUM(J65:S65)</f>
        <v>1364.9166666666667</v>
      </c>
      <c r="I65" s="47">
        <f>+I64*(1+((Tab_Resultados[Taxa de retorno]-Tab_Resultados[Inflação]))/12)+H64</f>
        <v>169131.82112093692</v>
      </c>
      <c r="J65" s="48">
        <f t="shared" si="5"/>
        <v>0</v>
      </c>
      <c r="K65" s="48">
        <f>IF($G65&lt;=$D$4,$E$4/$D$4,0)</f>
        <v>0</v>
      </c>
      <c r="L65" s="48">
        <f>IF($G65&lt;=$D$5,$E$5/$D$5,0)</f>
        <v>0</v>
      </c>
      <c r="M65" s="48">
        <f>IF($G65&lt;=$D$6,$E$6/$D$6,0)</f>
        <v>0</v>
      </c>
      <c r="N65" s="48">
        <f>IF($G65&lt;=$D$7,$E$7/$D$7,0)</f>
        <v>0</v>
      </c>
      <c r="O65" s="48">
        <f>IF($G65&lt;=$D$8,$E$8/$D$8,0)</f>
        <v>0</v>
      </c>
      <c r="P65" s="48">
        <f>IF($G65&lt;=$D$9,$E$9/$D$9,0)</f>
        <v>0</v>
      </c>
      <c r="Q65" s="48">
        <f>IF($G65&lt;=$D$10,$E$10/$D$10,0)</f>
        <v>0</v>
      </c>
      <c r="R65" s="48">
        <f>IF($G65&lt;=$D$11,$E$11/$D$11,0)</f>
        <v>0</v>
      </c>
      <c r="S65" s="48">
        <f>IF($G65&lt;=$D$12,$E$12/$D$12,0)</f>
        <v>0</v>
      </c>
      <c r="T65" s="65" t="str">
        <f t="shared" si="1"/>
        <v/>
      </c>
      <c r="U65" s="60">
        <f t="shared" si="2"/>
        <v>63</v>
      </c>
      <c r="V65" s="64">
        <f ca="1">DATE(YEAR(TODAY()),MONTH(TODAY())+Tabela7[[#This Row],[Mês]]-1,1)</f>
        <v>46357</v>
      </c>
    </row>
    <row r="66" spans="2:22" x14ac:dyDescent="0.25">
      <c r="B66" s="1"/>
      <c r="C66" s="1"/>
      <c r="D66" s="1"/>
      <c r="E66" s="1"/>
      <c r="G66">
        <v>64</v>
      </c>
      <c r="H66" s="47">
        <f>+Resultados!$D$10/12-SUM(J66:S66)</f>
        <v>1364.9166666666667</v>
      </c>
      <c r="I66" s="47">
        <f>+I65*(1+((Tab_Resultados[Taxa de retorno]-Tab_Resultados[Inflação]))/12)+H65</f>
        <v>171532.67019196932</v>
      </c>
      <c r="J66" s="48">
        <f t="shared" si="5"/>
        <v>0</v>
      </c>
      <c r="K66" s="48">
        <f>IF($G66&lt;=$D$4,$E$4/$D$4,0)</f>
        <v>0</v>
      </c>
      <c r="L66" s="48">
        <f>IF($G66&lt;=$D$5,$E$5/$D$5,0)</f>
        <v>0</v>
      </c>
      <c r="M66" s="48">
        <f>IF($G66&lt;=$D$6,$E$6/$D$6,0)</f>
        <v>0</v>
      </c>
      <c r="N66" s="48">
        <f>IF($G66&lt;=$D$7,$E$7/$D$7,0)</f>
        <v>0</v>
      </c>
      <c r="O66" s="48">
        <f>IF($G66&lt;=$D$8,$E$8/$D$8,0)</f>
        <v>0</v>
      </c>
      <c r="P66" s="48">
        <f>IF($G66&lt;=$D$9,$E$9/$D$9,0)</f>
        <v>0</v>
      </c>
      <c r="Q66" s="48">
        <f>IF($G66&lt;=$D$10,$E$10/$D$10,0)</f>
        <v>0</v>
      </c>
      <c r="R66" s="48">
        <f>IF($G66&lt;=$D$11,$E$11/$D$11,0)</f>
        <v>0</v>
      </c>
      <c r="S66" s="48">
        <f>IF($G66&lt;=$D$12,$E$12/$D$12,0)</f>
        <v>0</v>
      </c>
      <c r="T66" s="65" t="str">
        <f t="shared" si="1"/>
        <v/>
      </c>
      <c r="U66" s="60">
        <f t="shared" si="2"/>
        <v>64</v>
      </c>
      <c r="V66" s="64">
        <f ca="1">DATE(YEAR(TODAY()),MONTH(TODAY())+Tabela7[[#This Row],[Mês]]-1,1)</f>
        <v>46388</v>
      </c>
    </row>
    <row r="67" spans="2:22" x14ac:dyDescent="0.25">
      <c r="B67" s="1"/>
      <c r="C67" s="1"/>
      <c r="D67" s="1"/>
      <c r="E67" s="1"/>
      <c r="G67">
        <v>65</v>
      </c>
      <c r="H67" s="47">
        <f>+Resultados!$D$10/12-SUM(J67:S67)</f>
        <v>1364.9166666666667</v>
      </c>
      <c r="I67" s="47">
        <f>+I66*(1+((Tab_Resultados[Taxa de retorno]-Tab_Resultados[Inflação]))/12)+H66</f>
        <v>173948.22446356178</v>
      </c>
      <c r="J67" s="48">
        <f t="shared" si="5"/>
        <v>0</v>
      </c>
      <c r="K67" s="48">
        <f>IF($G67&lt;=$D$4,$E$4/$D$4,0)</f>
        <v>0</v>
      </c>
      <c r="L67" s="48">
        <f>IF($G67&lt;=$D$5,$E$5/$D$5,0)</f>
        <v>0</v>
      </c>
      <c r="M67" s="48">
        <f>IF($G67&lt;=$D$6,$E$6/$D$6,0)</f>
        <v>0</v>
      </c>
      <c r="N67" s="48">
        <f>IF($G67&lt;=$D$7,$E$7/$D$7,0)</f>
        <v>0</v>
      </c>
      <c r="O67" s="48">
        <f>IF($G67&lt;=$D$8,$E$8/$D$8,0)</f>
        <v>0</v>
      </c>
      <c r="P67" s="48">
        <f>IF($G67&lt;=$D$9,$E$9/$D$9,0)</f>
        <v>0</v>
      </c>
      <c r="Q67" s="48">
        <f>IF($G67&lt;=$D$10,$E$10/$D$10,0)</f>
        <v>0</v>
      </c>
      <c r="R67" s="48">
        <f>IF($G67&lt;=$D$11,$E$11/$D$11,0)</f>
        <v>0</v>
      </c>
      <c r="S67" s="48">
        <f>IF($G67&lt;=$D$12,$E$12/$D$12,0)</f>
        <v>0</v>
      </c>
      <c r="T67" s="65" t="str">
        <f t="shared" si="1"/>
        <v/>
      </c>
      <c r="U67" s="60">
        <f t="shared" si="2"/>
        <v>65</v>
      </c>
      <c r="V67" s="64">
        <f ca="1">DATE(YEAR(TODAY()),MONTH(TODAY())+Tabela7[[#This Row],[Mês]]-1,1)</f>
        <v>46419</v>
      </c>
    </row>
    <row r="68" spans="2:22" x14ac:dyDescent="0.25">
      <c r="B68" s="1"/>
      <c r="C68" s="1"/>
      <c r="D68" s="1"/>
      <c r="E68" s="1"/>
      <c r="G68">
        <v>66</v>
      </c>
      <c r="H68" s="47">
        <f>+Resultados!$D$10/12-SUM(J68:S68)</f>
        <v>1364.9166666666667</v>
      </c>
      <c r="I68" s="47">
        <f>+I67*(1+((Tab_Resultados[Taxa de retorno]-Tab_Resultados[Inflação]))/12)+H67</f>
        <v>176378.57400506776</v>
      </c>
      <c r="J68" s="48">
        <f t="shared" si="5"/>
        <v>0</v>
      </c>
      <c r="K68" s="48">
        <f>IF($G68&lt;=$D$4,$E$4/$D$4,0)</f>
        <v>0</v>
      </c>
      <c r="L68" s="48">
        <f>IF($G68&lt;=$D$5,$E$5/$D$5,0)</f>
        <v>0</v>
      </c>
      <c r="M68" s="48">
        <f>IF($G68&lt;=$D$6,$E$6/$D$6,0)</f>
        <v>0</v>
      </c>
      <c r="N68" s="48">
        <f>IF($G68&lt;=$D$7,$E$7/$D$7,0)</f>
        <v>0</v>
      </c>
      <c r="O68" s="48">
        <f>IF($G68&lt;=$D$8,$E$8/$D$8,0)</f>
        <v>0</v>
      </c>
      <c r="P68" s="48">
        <f>IF($G68&lt;=$D$9,$E$9/$D$9,0)</f>
        <v>0</v>
      </c>
      <c r="Q68" s="48">
        <f>IF($G68&lt;=$D$10,$E$10/$D$10,0)</f>
        <v>0</v>
      </c>
      <c r="R68" s="48">
        <f>IF($G68&lt;=$D$11,$E$11/$D$11,0)</f>
        <v>0</v>
      </c>
      <c r="S68" s="48">
        <f>IF($G68&lt;=$D$12,$E$12/$D$12,0)</f>
        <v>0</v>
      </c>
      <c r="T68" s="65" t="str">
        <f t="shared" ref="T68:T131" si="6">+IF(H68&lt;0,"Infelizmente não é possível! Aumenta prazo dos objetivos","")</f>
        <v/>
      </c>
      <c r="U68" s="60">
        <f t="shared" ref="U68:U131" si="7">+G68</f>
        <v>66</v>
      </c>
      <c r="V68" s="64">
        <f ca="1">DATE(YEAR(TODAY()),MONTH(TODAY())+Tabela7[[#This Row],[Mês]]-1,1)</f>
        <v>46447</v>
      </c>
    </row>
    <row r="69" spans="2:22" x14ac:dyDescent="0.25">
      <c r="B69" s="1"/>
      <c r="C69" s="1"/>
      <c r="D69" s="1"/>
      <c r="E69" s="1"/>
      <c r="G69">
        <v>67</v>
      </c>
      <c r="H69" s="47">
        <f>+Resultados!$D$10/12-SUM(J69:S69)</f>
        <v>1364.9166666666667</v>
      </c>
      <c r="I69" s="47">
        <f>+I68*(1+((Tab_Resultados[Taxa de retorno]-Tab_Resultados[Inflação]))/12)+H68</f>
        <v>178823.80943751545</v>
      </c>
      <c r="J69" s="48">
        <f t="shared" si="5"/>
        <v>0</v>
      </c>
      <c r="K69" s="48">
        <f>IF($G69&lt;=$D$4,$E$4/$D$4,0)</f>
        <v>0</v>
      </c>
      <c r="L69" s="48">
        <f>IF($G69&lt;=$D$5,$E$5/$D$5,0)</f>
        <v>0</v>
      </c>
      <c r="M69" s="48">
        <f>IF($G69&lt;=$D$6,$E$6/$D$6,0)</f>
        <v>0</v>
      </c>
      <c r="N69" s="48">
        <f>IF($G69&lt;=$D$7,$E$7/$D$7,0)</f>
        <v>0</v>
      </c>
      <c r="O69" s="48">
        <f>IF($G69&lt;=$D$8,$E$8/$D$8,0)</f>
        <v>0</v>
      </c>
      <c r="P69" s="48">
        <f>IF($G69&lt;=$D$9,$E$9/$D$9,0)</f>
        <v>0</v>
      </c>
      <c r="Q69" s="48">
        <f>IF($G69&lt;=$D$10,$E$10/$D$10,0)</f>
        <v>0</v>
      </c>
      <c r="R69" s="48">
        <f>IF($G69&lt;=$D$11,$E$11/$D$11,0)</f>
        <v>0</v>
      </c>
      <c r="S69" s="48">
        <f>IF($G69&lt;=$D$12,$E$12/$D$12,0)</f>
        <v>0</v>
      </c>
      <c r="T69" s="65" t="str">
        <f t="shared" si="6"/>
        <v/>
      </c>
      <c r="U69" s="60">
        <f t="shared" si="7"/>
        <v>67</v>
      </c>
      <c r="V69" s="64">
        <f ca="1">DATE(YEAR(TODAY()),MONTH(TODAY())+Tabela7[[#This Row],[Mês]]-1,1)</f>
        <v>46478</v>
      </c>
    </row>
    <row r="70" spans="2:22" x14ac:dyDescent="0.25">
      <c r="B70" s="1"/>
      <c r="C70" s="1"/>
      <c r="D70" s="1"/>
      <c r="E70" s="1"/>
      <c r="G70">
        <v>68</v>
      </c>
      <c r="H70" s="47">
        <f>+Resultados!$D$10/12-SUM(J70:S70)</f>
        <v>1364.9166666666667</v>
      </c>
      <c r="I70" s="47">
        <f>+I69*(1+((Tab_Resultados[Taxa de retorno]-Tab_Resultados[Inflação]))/12)+H69</f>
        <v>181284.02193698689</v>
      </c>
      <c r="J70" s="48">
        <f t="shared" si="5"/>
        <v>0</v>
      </c>
      <c r="K70" s="48">
        <f>IF($G70&lt;=$D$4,$E$4/$D$4,0)</f>
        <v>0</v>
      </c>
      <c r="L70" s="48">
        <f>IF($G70&lt;=$D$5,$E$5/$D$5,0)</f>
        <v>0</v>
      </c>
      <c r="M70" s="48">
        <f>IF($G70&lt;=$D$6,$E$6/$D$6,0)</f>
        <v>0</v>
      </c>
      <c r="N70" s="48">
        <f>IF($G70&lt;=$D$7,$E$7/$D$7,0)</f>
        <v>0</v>
      </c>
      <c r="O70" s="48">
        <f>IF($G70&lt;=$D$8,$E$8/$D$8,0)</f>
        <v>0</v>
      </c>
      <c r="P70" s="48">
        <f>IF($G70&lt;=$D$9,$E$9/$D$9,0)</f>
        <v>0</v>
      </c>
      <c r="Q70" s="48">
        <f>IF($G70&lt;=$D$10,$E$10/$D$10,0)</f>
        <v>0</v>
      </c>
      <c r="R70" s="48">
        <f>IF($G70&lt;=$D$11,$E$11/$D$11,0)</f>
        <v>0</v>
      </c>
      <c r="S70" s="48">
        <f>IF($G70&lt;=$D$12,$E$12/$D$12,0)</f>
        <v>0</v>
      </c>
      <c r="T70" s="65" t="str">
        <f t="shared" si="6"/>
        <v/>
      </c>
      <c r="U70" s="60">
        <f t="shared" si="7"/>
        <v>68</v>
      </c>
      <c r="V70" s="64">
        <f ca="1">DATE(YEAR(TODAY()),MONTH(TODAY())+Tabela7[[#This Row],[Mês]]-1,1)</f>
        <v>46508</v>
      </c>
    </row>
    <row r="71" spans="2:22" x14ac:dyDescent="0.25">
      <c r="B71" s="1"/>
      <c r="C71" s="1"/>
      <c r="D71" s="1"/>
      <c r="E71" s="1"/>
      <c r="G71">
        <v>69</v>
      </c>
      <c r="H71" s="47">
        <f>+Resultados!$D$10/12-SUM(J71:S71)</f>
        <v>1364.9166666666667</v>
      </c>
      <c r="I71" s="47">
        <f>+I70*(1+((Tab_Resultados[Taxa de retorno]-Tab_Resultados[Inflação]))/12)+H70</f>
        <v>183759.30323801757</v>
      </c>
      <c r="J71" s="48">
        <f t="shared" si="5"/>
        <v>0</v>
      </c>
      <c r="K71" s="48">
        <f>IF($G71&lt;=$D$4,$E$4/$D$4,0)</f>
        <v>0</v>
      </c>
      <c r="L71" s="48">
        <f>IF($G71&lt;=$D$5,$E$5/$D$5,0)</f>
        <v>0</v>
      </c>
      <c r="M71" s="48">
        <f>IF($G71&lt;=$D$6,$E$6/$D$6,0)</f>
        <v>0</v>
      </c>
      <c r="N71" s="48">
        <f>IF($G71&lt;=$D$7,$E$7/$D$7,0)</f>
        <v>0</v>
      </c>
      <c r="O71" s="48">
        <f>IF($G71&lt;=$D$8,$E$8/$D$8,0)</f>
        <v>0</v>
      </c>
      <c r="P71" s="48">
        <f>IF($G71&lt;=$D$9,$E$9/$D$9,0)</f>
        <v>0</v>
      </c>
      <c r="Q71" s="48">
        <f>IF($G71&lt;=$D$10,$E$10/$D$10,0)</f>
        <v>0</v>
      </c>
      <c r="R71" s="48">
        <f>IF($G71&lt;=$D$11,$E$11/$D$11,0)</f>
        <v>0</v>
      </c>
      <c r="S71" s="48">
        <f>IF($G71&lt;=$D$12,$E$12/$D$12,0)</f>
        <v>0</v>
      </c>
      <c r="T71" s="65" t="str">
        <f t="shared" si="6"/>
        <v/>
      </c>
      <c r="U71" s="60">
        <f t="shared" si="7"/>
        <v>69</v>
      </c>
      <c r="V71" s="64">
        <f ca="1">DATE(YEAR(TODAY()),MONTH(TODAY())+Tabela7[[#This Row],[Mês]]-1,1)</f>
        <v>46539</v>
      </c>
    </row>
    <row r="72" spans="2:22" x14ac:dyDescent="0.25">
      <c r="B72" s="1"/>
      <c r="C72" s="1"/>
      <c r="D72" s="1"/>
      <c r="E72" s="1"/>
      <c r="G72">
        <v>70</v>
      </c>
      <c r="H72" s="47">
        <f>+Resultados!$D$10/12-SUM(J72:S72)</f>
        <v>1364.9166666666667</v>
      </c>
      <c r="I72" s="47">
        <f>+I71*(1+((Tab_Resultados[Taxa de retorno]-Tab_Resultados[Inflação]))/12)+H71</f>
        <v>186249.74563701707</v>
      </c>
      <c r="J72" s="48">
        <f t="shared" si="5"/>
        <v>0</v>
      </c>
      <c r="K72" s="48">
        <f>IF($G72&lt;=$D$4,$E$4/$D$4,0)</f>
        <v>0</v>
      </c>
      <c r="L72" s="48">
        <f>IF($G72&lt;=$D$5,$E$5/$D$5,0)</f>
        <v>0</v>
      </c>
      <c r="M72" s="48">
        <f>IF($G72&lt;=$D$6,$E$6/$D$6,0)</f>
        <v>0</v>
      </c>
      <c r="N72" s="48">
        <f>IF($G72&lt;=$D$7,$E$7/$D$7,0)</f>
        <v>0</v>
      </c>
      <c r="O72" s="48">
        <f>IF($G72&lt;=$D$8,$E$8/$D$8,0)</f>
        <v>0</v>
      </c>
      <c r="P72" s="48">
        <f>IF($G72&lt;=$D$9,$E$9/$D$9,0)</f>
        <v>0</v>
      </c>
      <c r="Q72" s="48">
        <f>IF($G72&lt;=$D$10,$E$10/$D$10,0)</f>
        <v>0</v>
      </c>
      <c r="R72" s="48">
        <f>IF($G72&lt;=$D$11,$E$11/$D$11,0)</f>
        <v>0</v>
      </c>
      <c r="S72" s="48">
        <f>IF($G72&lt;=$D$12,$E$12/$D$12,0)</f>
        <v>0</v>
      </c>
      <c r="T72" s="65" t="str">
        <f t="shared" si="6"/>
        <v/>
      </c>
      <c r="U72" s="60">
        <f t="shared" si="7"/>
        <v>70</v>
      </c>
      <c r="V72" s="64">
        <f ca="1">DATE(YEAR(TODAY()),MONTH(TODAY())+Tabela7[[#This Row],[Mês]]-1,1)</f>
        <v>46569</v>
      </c>
    </row>
    <row r="73" spans="2:22" x14ac:dyDescent="0.25">
      <c r="B73" s="1"/>
      <c r="C73" s="1"/>
      <c r="D73" s="1"/>
      <c r="E73" s="1"/>
      <c r="G73">
        <v>71</v>
      </c>
      <c r="H73" s="47">
        <f>+Resultados!$D$10/12-SUM(J73:S73)</f>
        <v>1364.9166666666667</v>
      </c>
      <c r="I73" s="47">
        <f>+I72*(1+((Tab_Resultados[Taxa de retorno]-Tab_Resultados[Inflação]))/12)+H72</f>
        <v>188755.44199571045</v>
      </c>
      <c r="J73" s="48">
        <f t="shared" si="5"/>
        <v>0</v>
      </c>
      <c r="K73" s="48">
        <f>IF($G73&lt;=$D$4,$E$4/$D$4,0)</f>
        <v>0</v>
      </c>
      <c r="L73" s="48">
        <f>IF($G73&lt;=$D$5,$E$5/$D$5,0)</f>
        <v>0</v>
      </c>
      <c r="M73" s="48">
        <f>IF($G73&lt;=$D$6,$E$6/$D$6,0)</f>
        <v>0</v>
      </c>
      <c r="N73" s="48">
        <f>IF($G73&lt;=$D$7,$E$7/$D$7,0)</f>
        <v>0</v>
      </c>
      <c r="O73" s="48">
        <f>IF($G73&lt;=$D$8,$E$8/$D$8,0)</f>
        <v>0</v>
      </c>
      <c r="P73" s="48">
        <f>IF($G73&lt;=$D$9,$E$9/$D$9,0)</f>
        <v>0</v>
      </c>
      <c r="Q73" s="48">
        <f>IF($G73&lt;=$D$10,$E$10/$D$10,0)</f>
        <v>0</v>
      </c>
      <c r="R73" s="48">
        <f>IF($G73&lt;=$D$11,$E$11/$D$11,0)</f>
        <v>0</v>
      </c>
      <c r="S73" s="48">
        <f>IF($G73&lt;=$D$12,$E$12/$D$12,0)</f>
        <v>0</v>
      </c>
      <c r="T73" s="65" t="str">
        <f t="shared" si="6"/>
        <v/>
      </c>
      <c r="U73" s="60">
        <f t="shared" si="7"/>
        <v>71</v>
      </c>
      <c r="V73" s="64">
        <f ca="1">DATE(YEAR(TODAY()),MONTH(TODAY())+Tabela7[[#This Row],[Mês]]-1,1)</f>
        <v>46600</v>
      </c>
    </row>
    <row r="74" spans="2:22" x14ac:dyDescent="0.25">
      <c r="B74" s="1"/>
      <c r="C74" s="1"/>
      <c r="D74" s="1"/>
      <c r="E74" s="1"/>
      <c r="G74">
        <v>72</v>
      </c>
      <c r="H74" s="47">
        <f>+Resultados!$D$10/12-SUM(J74:S74)</f>
        <v>1364.9166666666667</v>
      </c>
      <c r="I74" s="47">
        <f>+I73*(1+((Tab_Resultados[Taxa de retorno]-Tab_Resultados[Inflação]))/12)+H73</f>
        <v>191276.48574460082</v>
      </c>
      <c r="J74" s="48">
        <f t="shared" ref="J74:J90" si="8">IF(G74&lt;=$D$3,$E$3/$D$3,0)</f>
        <v>0</v>
      </c>
      <c r="K74" s="48">
        <f>IF($G74&lt;=$D$4,$E$4/$D$4,0)</f>
        <v>0</v>
      </c>
      <c r="L74" s="48">
        <f>IF($G74&lt;=$D$5,$E$5/$D$5,0)</f>
        <v>0</v>
      </c>
      <c r="M74" s="48">
        <f>IF($G74&lt;=$D$6,$E$6/$D$6,0)</f>
        <v>0</v>
      </c>
      <c r="N74" s="48">
        <f>IF($G74&lt;=$D$7,$E$7/$D$7,0)</f>
        <v>0</v>
      </c>
      <c r="O74" s="48">
        <f>IF($G74&lt;=$D$8,$E$8/$D$8,0)</f>
        <v>0</v>
      </c>
      <c r="P74" s="48">
        <f>IF($G74&lt;=$D$9,$E$9/$D$9,0)</f>
        <v>0</v>
      </c>
      <c r="Q74" s="48">
        <f>IF($G74&lt;=$D$10,$E$10/$D$10,0)</f>
        <v>0</v>
      </c>
      <c r="R74" s="48">
        <f>IF($G74&lt;=$D$11,$E$11/$D$11,0)</f>
        <v>0</v>
      </c>
      <c r="S74" s="48">
        <f>IF($G74&lt;=$D$12,$E$12/$D$12,0)</f>
        <v>0</v>
      </c>
      <c r="T74" s="65" t="str">
        <f t="shared" si="6"/>
        <v/>
      </c>
      <c r="U74" s="60">
        <f t="shared" si="7"/>
        <v>72</v>
      </c>
      <c r="V74" s="64">
        <f ca="1">DATE(YEAR(TODAY()),MONTH(TODAY())+Tabela7[[#This Row],[Mês]]-1,1)</f>
        <v>46631</v>
      </c>
    </row>
    <row r="75" spans="2:22" x14ac:dyDescent="0.25">
      <c r="B75" s="1"/>
      <c r="C75" s="1"/>
      <c r="D75" s="1"/>
      <c r="E75" s="1"/>
      <c r="G75">
        <v>73</v>
      </c>
      <c r="H75" s="47">
        <f>+Resultados!$D$10/12-SUM(J75:S75)</f>
        <v>1364.9166666666667</v>
      </c>
      <c r="I75" s="47">
        <f>+I74*(1+((Tab_Resultados[Taxa de retorno]-Tab_Resultados[Inflação]))/12)+H74</f>
        <v>193812.97088645314</v>
      </c>
      <c r="J75" s="48">
        <f t="shared" si="8"/>
        <v>0</v>
      </c>
      <c r="K75" s="48">
        <f>IF($G75&lt;=$D$4,$E$4/$D$4,0)</f>
        <v>0</v>
      </c>
      <c r="L75" s="48">
        <f>IF($G75&lt;=$D$5,$E$5/$D$5,0)</f>
        <v>0</v>
      </c>
      <c r="M75" s="48">
        <f>IF($G75&lt;=$D$6,$E$6/$D$6,0)</f>
        <v>0</v>
      </c>
      <c r="N75" s="48">
        <f>IF($G75&lt;=$D$7,$E$7/$D$7,0)</f>
        <v>0</v>
      </c>
      <c r="O75" s="48">
        <f>IF($G75&lt;=$D$8,$E$8/$D$8,0)</f>
        <v>0</v>
      </c>
      <c r="P75" s="48">
        <f>IF($G75&lt;=$D$9,$E$9/$D$9,0)</f>
        <v>0</v>
      </c>
      <c r="Q75" s="48">
        <f>IF($G75&lt;=$D$10,$E$10/$D$10,0)</f>
        <v>0</v>
      </c>
      <c r="R75" s="48">
        <f>IF($G75&lt;=$D$11,$E$11/$D$11,0)</f>
        <v>0</v>
      </c>
      <c r="S75" s="48">
        <f>IF($G75&lt;=$D$12,$E$12/$D$12,0)</f>
        <v>0</v>
      </c>
      <c r="T75" s="65" t="str">
        <f t="shared" si="6"/>
        <v/>
      </c>
      <c r="U75" s="60">
        <f t="shared" si="7"/>
        <v>73</v>
      </c>
      <c r="V75" s="64">
        <f ca="1">DATE(YEAR(TODAY()),MONTH(TODAY())+Tabela7[[#This Row],[Mês]]-1,1)</f>
        <v>46661</v>
      </c>
    </row>
    <row r="76" spans="2:22" x14ac:dyDescent="0.25">
      <c r="B76" s="1"/>
      <c r="C76" s="1"/>
      <c r="D76" s="1"/>
      <c r="E76" s="1"/>
      <c r="G76">
        <v>74</v>
      </c>
      <c r="H76" s="47">
        <f>+Resultados!$D$10/12-SUM(J76:S76)</f>
        <v>1364.9166666666667</v>
      </c>
      <c r="I76" s="47">
        <f>+I75*(1+((Tab_Resultados[Taxa de retorno]-Tab_Resultados[Inflação]))/12)+H75</f>
        <v>196364.9919997993</v>
      </c>
      <c r="J76" s="48">
        <f t="shared" si="8"/>
        <v>0</v>
      </c>
      <c r="K76" s="48">
        <f>IF($G76&lt;=$D$4,$E$4/$D$4,0)</f>
        <v>0</v>
      </c>
      <c r="L76" s="48">
        <f>IF($G76&lt;=$D$5,$E$5/$D$5,0)</f>
        <v>0</v>
      </c>
      <c r="M76" s="48">
        <f>IF($G76&lt;=$D$6,$E$6/$D$6,0)</f>
        <v>0</v>
      </c>
      <c r="N76" s="48">
        <f>IF($G76&lt;=$D$7,$E$7/$D$7,0)</f>
        <v>0</v>
      </c>
      <c r="O76" s="48">
        <f>IF($G76&lt;=$D$8,$E$8/$D$8,0)</f>
        <v>0</v>
      </c>
      <c r="P76" s="48">
        <f>IF($G76&lt;=$D$9,$E$9/$D$9,0)</f>
        <v>0</v>
      </c>
      <c r="Q76" s="48">
        <f>IF($G76&lt;=$D$10,$E$10/$D$10,0)</f>
        <v>0</v>
      </c>
      <c r="R76" s="48">
        <f>IF($G76&lt;=$D$11,$E$11/$D$11,0)</f>
        <v>0</v>
      </c>
      <c r="S76" s="48">
        <f>IF($G76&lt;=$D$12,$E$12/$D$12,0)</f>
        <v>0</v>
      </c>
      <c r="T76" s="65" t="str">
        <f t="shared" si="6"/>
        <v/>
      </c>
      <c r="U76" s="60">
        <f t="shared" si="7"/>
        <v>74</v>
      </c>
      <c r="V76" s="64">
        <f ca="1">DATE(YEAR(TODAY()),MONTH(TODAY())+Tabela7[[#This Row],[Mês]]-1,1)</f>
        <v>46692</v>
      </c>
    </row>
    <row r="77" spans="2:22" x14ac:dyDescent="0.25">
      <c r="B77" s="1"/>
      <c r="C77" s="1"/>
      <c r="D77" s="1"/>
      <c r="E77" s="1"/>
      <c r="G77">
        <v>75</v>
      </c>
      <c r="H77" s="47">
        <f>+Resultados!$D$10/12-SUM(J77:S77)</f>
        <v>1364.9166666666667</v>
      </c>
      <c r="I77" s="47">
        <f>+I76*(1+((Tab_Resultados[Taxa de retorno]-Tab_Resultados[Inflação]))/12)+H76</f>
        <v>198932.64424246471</v>
      </c>
      <c r="J77" s="48">
        <f t="shared" si="8"/>
        <v>0</v>
      </c>
      <c r="K77" s="48">
        <f>IF($G77&lt;=$D$4,$E$4/$D$4,0)</f>
        <v>0</v>
      </c>
      <c r="L77" s="48">
        <f>IF($G77&lt;=$D$5,$E$5/$D$5,0)</f>
        <v>0</v>
      </c>
      <c r="M77" s="48">
        <f>IF($G77&lt;=$D$6,$E$6/$D$6,0)</f>
        <v>0</v>
      </c>
      <c r="N77" s="48">
        <f>IF($G77&lt;=$D$7,$E$7/$D$7,0)</f>
        <v>0</v>
      </c>
      <c r="O77" s="48">
        <f>IF($G77&lt;=$D$8,$E$8/$D$8,0)</f>
        <v>0</v>
      </c>
      <c r="P77" s="48">
        <f>IF($G77&lt;=$D$9,$E$9/$D$9,0)</f>
        <v>0</v>
      </c>
      <c r="Q77" s="48">
        <f>IF($G77&lt;=$D$10,$E$10/$D$10,0)</f>
        <v>0</v>
      </c>
      <c r="R77" s="48">
        <f>IF($G77&lt;=$D$11,$E$11/$D$11,0)</f>
        <v>0</v>
      </c>
      <c r="S77" s="48">
        <f>IF($G77&lt;=$D$12,$E$12/$D$12,0)</f>
        <v>0</v>
      </c>
      <c r="T77" s="65" t="str">
        <f t="shared" si="6"/>
        <v/>
      </c>
      <c r="U77" s="60">
        <f t="shared" si="7"/>
        <v>75</v>
      </c>
      <c r="V77" s="64">
        <f ca="1">DATE(YEAR(TODAY()),MONTH(TODAY())+Tabela7[[#This Row],[Mês]]-1,1)</f>
        <v>46722</v>
      </c>
    </row>
    <row r="78" spans="2:22" x14ac:dyDescent="0.25">
      <c r="B78" s="1"/>
      <c r="C78" s="1"/>
      <c r="D78" s="1"/>
      <c r="E78" s="1"/>
      <c r="G78">
        <v>76</v>
      </c>
      <c r="H78" s="47">
        <f>+Resultados!$D$10/12-SUM(J78:S78)</f>
        <v>1364.9166666666667</v>
      </c>
      <c r="I78" s="47">
        <f>+I77*(1+((Tab_Resultados[Taxa de retorno]-Tab_Resultados[Inflação]))/12)+H77</f>
        <v>201516.02335511646</v>
      </c>
      <c r="J78" s="48">
        <f t="shared" si="8"/>
        <v>0</v>
      </c>
      <c r="K78" s="48">
        <f>IF($G78&lt;=$D$4,$E$4/$D$4,0)</f>
        <v>0</v>
      </c>
      <c r="L78" s="48">
        <f>IF($G78&lt;=$D$5,$E$5/$D$5,0)</f>
        <v>0</v>
      </c>
      <c r="M78" s="48">
        <f>IF($G78&lt;=$D$6,$E$6/$D$6,0)</f>
        <v>0</v>
      </c>
      <c r="N78" s="48">
        <f>IF($G78&lt;=$D$7,$E$7/$D$7,0)</f>
        <v>0</v>
      </c>
      <c r="O78" s="48">
        <f>IF($G78&lt;=$D$8,$E$8/$D$8,0)</f>
        <v>0</v>
      </c>
      <c r="P78" s="48">
        <f>IF($G78&lt;=$D$9,$E$9/$D$9,0)</f>
        <v>0</v>
      </c>
      <c r="Q78" s="48">
        <f>IF($G78&lt;=$D$10,$E$10/$D$10,0)</f>
        <v>0</v>
      </c>
      <c r="R78" s="48">
        <f>IF($G78&lt;=$D$11,$E$11/$D$11,0)</f>
        <v>0</v>
      </c>
      <c r="S78" s="48">
        <f>IF($G78&lt;=$D$12,$E$12/$D$12,0)</f>
        <v>0</v>
      </c>
      <c r="T78" s="65" t="str">
        <f t="shared" si="6"/>
        <v/>
      </c>
      <c r="U78" s="60">
        <f t="shared" si="7"/>
        <v>76</v>
      </c>
      <c r="V78" s="64">
        <f ca="1">DATE(YEAR(TODAY()),MONTH(TODAY())+Tabela7[[#This Row],[Mês]]-1,1)</f>
        <v>46753</v>
      </c>
    </row>
    <row r="79" spans="2:22" x14ac:dyDescent="0.25">
      <c r="B79" s="1"/>
      <c r="C79" s="1"/>
      <c r="D79" s="1"/>
      <c r="E79" s="1"/>
      <c r="G79">
        <v>77</v>
      </c>
      <c r="H79" s="47">
        <f>+Resultados!$D$10/12-SUM(J79:S79)</f>
        <v>1364.9166666666667</v>
      </c>
      <c r="I79" s="47">
        <f>+I78*(1+((Tab_Resultados[Taxa de retorno]-Tab_Resultados[Inflação]))/12)+H78</f>
        <v>204115.22566483318</v>
      </c>
      <c r="J79" s="48">
        <f t="shared" si="8"/>
        <v>0</v>
      </c>
      <c r="K79" s="48">
        <f>IF($G79&lt;=$D$4,$E$4/$D$4,0)</f>
        <v>0</v>
      </c>
      <c r="L79" s="48">
        <f>IF($G79&lt;=$D$5,$E$5/$D$5,0)</f>
        <v>0</v>
      </c>
      <c r="M79" s="48">
        <f>IF($G79&lt;=$D$6,$E$6/$D$6,0)</f>
        <v>0</v>
      </c>
      <c r="N79" s="48">
        <f>IF($G79&lt;=$D$7,$E$7/$D$7,0)</f>
        <v>0</v>
      </c>
      <c r="O79" s="48">
        <f>IF($G79&lt;=$D$8,$E$8/$D$8,0)</f>
        <v>0</v>
      </c>
      <c r="P79" s="48">
        <f>IF($G79&lt;=$D$9,$E$9/$D$9,0)</f>
        <v>0</v>
      </c>
      <c r="Q79" s="48">
        <f>IF($G79&lt;=$D$10,$E$10/$D$10,0)</f>
        <v>0</v>
      </c>
      <c r="R79" s="48">
        <f>IF($G79&lt;=$D$11,$E$11/$D$11,0)</f>
        <v>0</v>
      </c>
      <c r="S79" s="48">
        <f>IF($G79&lt;=$D$12,$E$12/$D$12,0)</f>
        <v>0</v>
      </c>
      <c r="T79" s="65" t="str">
        <f t="shared" si="6"/>
        <v/>
      </c>
      <c r="U79" s="60">
        <f t="shared" si="7"/>
        <v>77</v>
      </c>
      <c r="V79" s="64">
        <f ca="1">DATE(YEAR(TODAY()),MONTH(TODAY())+Tabela7[[#This Row],[Mês]]-1,1)</f>
        <v>46784</v>
      </c>
    </row>
    <row r="80" spans="2:22" x14ac:dyDescent="0.25">
      <c r="B80" s="1"/>
      <c r="C80" s="1"/>
      <c r="D80" s="1"/>
      <c r="E80" s="1"/>
      <c r="G80">
        <v>78</v>
      </c>
      <c r="H80" s="47">
        <f>+Resultados!$D$10/12-SUM(J80:S80)</f>
        <v>1364.9166666666667</v>
      </c>
      <c r="I80" s="47">
        <f>+I79*(1+((Tab_Resultados[Taxa de retorno]-Tab_Resultados[Inflação]))/12)+H79</f>
        <v>206730.34808869692</v>
      </c>
      <c r="J80" s="48">
        <f t="shared" si="8"/>
        <v>0</v>
      </c>
      <c r="K80" s="48">
        <f>IF($G80&lt;=$D$4,$E$4/$D$4,0)</f>
        <v>0</v>
      </c>
      <c r="L80" s="48">
        <f>IF($G80&lt;=$D$5,$E$5/$D$5,0)</f>
        <v>0</v>
      </c>
      <c r="M80" s="48">
        <f>IF($G80&lt;=$D$6,$E$6/$D$6,0)</f>
        <v>0</v>
      </c>
      <c r="N80" s="48">
        <f>IF($G80&lt;=$D$7,$E$7/$D$7,0)</f>
        <v>0</v>
      </c>
      <c r="O80" s="48">
        <f>IF($G80&lt;=$D$8,$E$8/$D$8,0)</f>
        <v>0</v>
      </c>
      <c r="P80" s="48">
        <f>IF($G80&lt;=$D$9,$E$9/$D$9,0)</f>
        <v>0</v>
      </c>
      <c r="Q80" s="48">
        <f>IF($G80&lt;=$D$10,$E$10/$D$10,0)</f>
        <v>0</v>
      </c>
      <c r="R80" s="48">
        <f>IF($G80&lt;=$D$11,$E$11/$D$11,0)</f>
        <v>0</v>
      </c>
      <c r="S80" s="48">
        <f>IF($G80&lt;=$D$12,$E$12/$D$12,0)</f>
        <v>0</v>
      </c>
      <c r="T80" s="65" t="str">
        <f t="shared" si="6"/>
        <v/>
      </c>
      <c r="U80" s="60">
        <f t="shared" si="7"/>
        <v>78</v>
      </c>
      <c r="V80" s="64">
        <f ca="1">DATE(YEAR(TODAY()),MONTH(TODAY())+Tabela7[[#This Row],[Mês]]-1,1)</f>
        <v>46813</v>
      </c>
    </row>
    <row r="81" spans="2:22" x14ac:dyDescent="0.25">
      <c r="B81" s="1"/>
      <c r="C81" s="1"/>
      <c r="D81" s="1"/>
      <c r="E81" s="1"/>
      <c r="G81">
        <v>79</v>
      </c>
      <c r="H81" s="47">
        <f>+Resultados!$D$10/12-SUM(J81:S81)</f>
        <v>1364.9166666666667</v>
      </c>
      <c r="I81" s="47">
        <f>+I80*(1+((Tab_Resultados[Taxa de retorno]-Tab_Resultados[Inflação]))/12)+H80</f>
        <v>209361.48813740682</v>
      </c>
      <c r="J81" s="48">
        <f t="shared" si="8"/>
        <v>0</v>
      </c>
      <c r="K81" s="48">
        <f>IF($G81&lt;=$D$4,$E$4/$D$4,0)</f>
        <v>0</v>
      </c>
      <c r="L81" s="48">
        <f>IF($G81&lt;=$D$5,$E$5/$D$5,0)</f>
        <v>0</v>
      </c>
      <c r="M81" s="48">
        <f>IF($G81&lt;=$D$6,$E$6/$D$6,0)</f>
        <v>0</v>
      </c>
      <c r="N81" s="48">
        <f>IF($G81&lt;=$D$7,$E$7/$D$7,0)</f>
        <v>0</v>
      </c>
      <c r="O81" s="48">
        <f>IF($G81&lt;=$D$8,$E$8/$D$8,0)</f>
        <v>0</v>
      </c>
      <c r="P81" s="48">
        <f>IF($G81&lt;=$D$9,$E$9/$D$9,0)</f>
        <v>0</v>
      </c>
      <c r="Q81" s="48">
        <f>IF($G81&lt;=$D$10,$E$10/$D$10,0)</f>
        <v>0</v>
      </c>
      <c r="R81" s="48">
        <f>IF($G81&lt;=$D$11,$E$11/$D$11,0)</f>
        <v>0</v>
      </c>
      <c r="S81" s="48">
        <f>IF($G81&lt;=$D$12,$E$12/$D$12,0)</f>
        <v>0</v>
      </c>
      <c r="T81" s="65" t="str">
        <f t="shared" si="6"/>
        <v/>
      </c>
      <c r="U81" s="60">
        <f t="shared" si="7"/>
        <v>79</v>
      </c>
      <c r="V81" s="64">
        <f ca="1">DATE(YEAR(TODAY()),MONTH(TODAY())+Tabela7[[#This Row],[Mês]]-1,1)</f>
        <v>46844</v>
      </c>
    </row>
    <row r="82" spans="2:22" x14ac:dyDescent="0.25">
      <c r="B82" s="1"/>
      <c r="C82" s="1"/>
      <c r="D82" s="1"/>
      <c r="E82" s="1"/>
      <c r="G82">
        <v>80</v>
      </c>
      <c r="H82" s="47">
        <f>+Resultados!$D$10/12-SUM(J82:S82)</f>
        <v>1364.9166666666667</v>
      </c>
      <c r="I82" s="47">
        <f>+I81*(1+((Tab_Resultados[Taxa de retorno]-Tab_Resultados[Inflação]))/12)+H81</f>
        <v>212008.74391891508</v>
      </c>
      <c r="J82" s="48">
        <f t="shared" si="8"/>
        <v>0</v>
      </c>
      <c r="K82" s="48">
        <f>IF($G82&lt;=$D$4,$E$4/$D$4,0)</f>
        <v>0</v>
      </c>
      <c r="L82" s="48">
        <f>IF($G82&lt;=$D$5,$E$5/$D$5,0)</f>
        <v>0</v>
      </c>
      <c r="M82" s="48">
        <f>IF($G82&lt;=$D$6,$E$6/$D$6,0)</f>
        <v>0</v>
      </c>
      <c r="N82" s="48">
        <f>IF($G82&lt;=$D$7,$E$7/$D$7,0)</f>
        <v>0</v>
      </c>
      <c r="O82" s="48">
        <f>IF($G82&lt;=$D$8,$E$8/$D$8,0)</f>
        <v>0</v>
      </c>
      <c r="P82" s="48">
        <f>IF($G82&lt;=$D$9,$E$9/$D$9,0)</f>
        <v>0</v>
      </c>
      <c r="Q82" s="48">
        <f>IF($G82&lt;=$D$10,$E$10/$D$10,0)</f>
        <v>0</v>
      </c>
      <c r="R82" s="48">
        <f>IF($G82&lt;=$D$11,$E$11/$D$11,0)</f>
        <v>0</v>
      </c>
      <c r="S82" s="48">
        <f>IF($G82&lt;=$D$12,$E$12/$D$12,0)</f>
        <v>0</v>
      </c>
      <c r="T82" s="65" t="str">
        <f t="shared" si="6"/>
        <v/>
      </c>
      <c r="U82" s="60">
        <f t="shared" si="7"/>
        <v>80</v>
      </c>
      <c r="V82" s="64">
        <f ca="1">DATE(YEAR(TODAY()),MONTH(TODAY())+Tabela7[[#This Row],[Mês]]-1,1)</f>
        <v>46874</v>
      </c>
    </row>
    <row r="83" spans="2:22" x14ac:dyDescent="0.25">
      <c r="B83" s="1"/>
      <c r="C83" s="1"/>
      <c r="D83" s="1"/>
      <c r="E83" s="1"/>
      <c r="G83">
        <v>81</v>
      </c>
      <c r="H83" s="47">
        <f>+Resultados!$D$10/12-SUM(J83:S83)</f>
        <v>1364.9166666666667</v>
      </c>
      <c r="I83" s="47">
        <f>+I82*(1+((Tab_Resultados[Taxa de retorno]-Tab_Resultados[Inflação]))/12)+H82</f>
        <v>214672.21414208508</v>
      </c>
      <c r="J83" s="48">
        <f t="shared" si="8"/>
        <v>0</v>
      </c>
      <c r="K83" s="48">
        <f>IF($G83&lt;=$D$4,$E$4/$D$4,0)</f>
        <v>0</v>
      </c>
      <c r="L83" s="48">
        <f>IF($G83&lt;=$D$5,$E$5/$D$5,0)</f>
        <v>0</v>
      </c>
      <c r="M83" s="48">
        <f>IF($G83&lt;=$D$6,$E$6/$D$6,0)</f>
        <v>0</v>
      </c>
      <c r="N83" s="48">
        <f>IF($G83&lt;=$D$7,$E$7/$D$7,0)</f>
        <v>0</v>
      </c>
      <c r="O83" s="48">
        <f>IF($G83&lt;=$D$8,$E$8/$D$8,0)</f>
        <v>0</v>
      </c>
      <c r="P83" s="48">
        <f>IF($G83&lt;=$D$9,$E$9/$D$9,0)</f>
        <v>0</v>
      </c>
      <c r="Q83" s="48">
        <f>IF($G83&lt;=$D$10,$E$10/$D$10,0)</f>
        <v>0</v>
      </c>
      <c r="R83" s="48">
        <f>IF($G83&lt;=$D$11,$E$11/$D$11,0)</f>
        <v>0</v>
      </c>
      <c r="S83" s="48">
        <f>IF($G83&lt;=$D$12,$E$12/$D$12,0)</f>
        <v>0</v>
      </c>
      <c r="T83" s="65" t="str">
        <f t="shared" si="6"/>
        <v/>
      </c>
      <c r="U83" s="60">
        <f t="shared" si="7"/>
        <v>81</v>
      </c>
      <c r="V83" s="64">
        <f ca="1">DATE(YEAR(TODAY()),MONTH(TODAY())+Tabela7[[#This Row],[Mês]]-1,1)</f>
        <v>46905</v>
      </c>
    </row>
    <row r="84" spans="2:22" x14ac:dyDescent="0.25">
      <c r="B84" s="1"/>
      <c r="C84" s="1"/>
      <c r="D84" s="1"/>
      <c r="E84" s="1"/>
      <c r="G84">
        <v>82</v>
      </c>
      <c r="H84" s="47">
        <f>+Resultados!$D$10/12-SUM(J84:S84)</f>
        <v>1364.9166666666667</v>
      </c>
      <c r="I84" s="47">
        <f>+I83*(1+((Tab_Resultados[Taxa de retorno]-Tab_Resultados[Inflação]))/12)+H83</f>
        <v>217351.99812037201</v>
      </c>
      <c r="J84" s="48">
        <f t="shared" si="8"/>
        <v>0</v>
      </c>
      <c r="K84" s="48">
        <f>IF($G84&lt;=$D$4,$E$4/$D$4,0)</f>
        <v>0</v>
      </c>
      <c r="L84" s="48">
        <f>IF($G84&lt;=$D$5,$E$5/$D$5,0)</f>
        <v>0</v>
      </c>
      <c r="M84" s="48">
        <f>IF($G84&lt;=$D$6,$E$6/$D$6,0)</f>
        <v>0</v>
      </c>
      <c r="N84" s="48">
        <f>IF($G84&lt;=$D$7,$E$7/$D$7,0)</f>
        <v>0</v>
      </c>
      <c r="O84" s="48">
        <f>IF($G84&lt;=$D$8,$E$8/$D$8,0)</f>
        <v>0</v>
      </c>
      <c r="P84" s="48">
        <f>IF($G84&lt;=$D$9,$E$9/$D$9,0)</f>
        <v>0</v>
      </c>
      <c r="Q84" s="48">
        <f>IF($G84&lt;=$D$10,$E$10/$D$10,0)</f>
        <v>0</v>
      </c>
      <c r="R84" s="48">
        <f>IF($G84&lt;=$D$11,$E$11/$D$11,0)</f>
        <v>0</v>
      </c>
      <c r="S84" s="48">
        <f>IF($G84&lt;=$D$12,$E$12/$D$12,0)</f>
        <v>0</v>
      </c>
      <c r="T84" s="65" t="str">
        <f t="shared" si="6"/>
        <v/>
      </c>
      <c r="U84" s="60">
        <f t="shared" si="7"/>
        <v>82</v>
      </c>
      <c r="V84" s="64">
        <f ca="1">DATE(YEAR(TODAY()),MONTH(TODAY())+Tabela7[[#This Row],[Mês]]-1,1)</f>
        <v>46935</v>
      </c>
    </row>
    <row r="85" spans="2:22" x14ac:dyDescent="0.25">
      <c r="B85" s="1"/>
      <c r="C85" s="1"/>
      <c r="D85" s="1"/>
      <c r="E85" s="1"/>
      <c r="G85">
        <v>83</v>
      </c>
      <c r="H85" s="47">
        <f>+Resultados!$D$10/12-SUM(J85:S85)</f>
        <v>1364.9166666666667</v>
      </c>
      <c r="I85" s="47">
        <f>+I84*(1+((Tab_Resultados[Taxa de retorno]-Tab_Resultados[Inflação]))/12)+H84</f>
        <v>220048.19577552594</v>
      </c>
      <c r="J85" s="48">
        <f t="shared" si="8"/>
        <v>0</v>
      </c>
      <c r="K85" s="48">
        <f>IF($G85&lt;=$D$4,$E$4/$D$4,0)</f>
        <v>0</v>
      </c>
      <c r="L85" s="48">
        <f>IF($G85&lt;=$D$5,$E$5/$D$5,0)</f>
        <v>0</v>
      </c>
      <c r="M85" s="48">
        <f>IF($G85&lt;=$D$6,$E$6/$D$6,0)</f>
        <v>0</v>
      </c>
      <c r="N85" s="48">
        <f>IF($G85&lt;=$D$7,$E$7/$D$7,0)</f>
        <v>0</v>
      </c>
      <c r="O85" s="48">
        <f>IF($G85&lt;=$D$8,$E$8/$D$8,0)</f>
        <v>0</v>
      </c>
      <c r="P85" s="48">
        <f>IF($G85&lt;=$D$9,$E$9/$D$9,0)</f>
        <v>0</v>
      </c>
      <c r="Q85" s="48">
        <f>IF($G85&lt;=$D$10,$E$10/$D$10,0)</f>
        <v>0</v>
      </c>
      <c r="R85" s="48">
        <f>IF($G85&lt;=$D$11,$E$11/$D$11,0)</f>
        <v>0</v>
      </c>
      <c r="S85" s="48">
        <f>IF($G85&lt;=$D$12,$E$12/$D$12,0)</f>
        <v>0</v>
      </c>
      <c r="T85" s="65" t="str">
        <f t="shared" si="6"/>
        <v/>
      </c>
      <c r="U85" s="60">
        <f t="shared" si="7"/>
        <v>83</v>
      </c>
      <c r="V85" s="64">
        <f ca="1">DATE(YEAR(TODAY()),MONTH(TODAY())+Tabela7[[#This Row],[Mês]]-1,1)</f>
        <v>46966</v>
      </c>
    </row>
    <row r="86" spans="2:22" x14ac:dyDescent="0.25">
      <c r="B86" s="1"/>
      <c r="C86" s="1"/>
      <c r="D86" s="1"/>
      <c r="E86" s="1"/>
      <c r="G86">
        <v>84</v>
      </c>
      <c r="H86" s="47">
        <f>+Resultados!$D$10/12-SUM(J86:S86)</f>
        <v>1364.9166666666667</v>
      </c>
      <c r="I86" s="47">
        <f>+I85*(1+((Tab_Resultados[Taxa de retorno]-Tab_Resultados[Inflação]))/12)+H85</f>
        <v>222760.90764131767</v>
      </c>
      <c r="J86" s="48">
        <f t="shared" si="8"/>
        <v>0</v>
      </c>
      <c r="K86" s="48">
        <f>IF($G86&lt;=$D$4,$E$4/$D$4,0)</f>
        <v>0</v>
      </c>
      <c r="L86" s="48">
        <f>IF($G86&lt;=$D$5,$E$5/$D$5,0)</f>
        <v>0</v>
      </c>
      <c r="M86" s="48">
        <f>IF($G86&lt;=$D$6,$E$6/$D$6,0)</f>
        <v>0</v>
      </c>
      <c r="N86" s="48">
        <f>IF($G86&lt;=$D$7,$E$7/$D$7,0)</f>
        <v>0</v>
      </c>
      <c r="O86" s="48">
        <f>IF($G86&lt;=$D$8,$E$8/$D$8,0)</f>
        <v>0</v>
      </c>
      <c r="P86" s="48">
        <f>IF($G86&lt;=$D$9,$E$9/$D$9,0)</f>
        <v>0</v>
      </c>
      <c r="Q86" s="48">
        <f>IF($G86&lt;=$D$10,$E$10/$D$10,0)</f>
        <v>0</v>
      </c>
      <c r="R86" s="48">
        <f>IF($G86&lt;=$D$11,$E$11/$D$11,0)</f>
        <v>0</v>
      </c>
      <c r="S86" s="48">
        <f>IF($G86&lt;=$D$12,$E$12/$D$12,0)</f>
        <v>0</v>
      </c>
      <c r="T86" s="65" t="str">
        <f t="shared" si="6"/>
        <v/>
      </c>
      <c r="U86" s="60">
        <f t="shared" si="7"/>
        <v>84</v>
      </c>
      <c r="V86" s="64">
        <f ca="1">DATE(YEAR(TODAY()),MONTH(TODAY())+Tabela7[[#This Row],[Mês]]-1,1)</f>
        <v>46997</v>
      </c>
    </row>
    <row r="87" spans="2:22" x14ac:dyDescent="0.25">
      <c r="B87" s="1"/>
      <c r="C87" s="1"/>
      <c r="D87" s="1"/>
      <c r="E87" s="1"/>
      <c r="G87">
        <v>85</v>
      </c>
      <c r="H87" s="47">
        <f>+Resultados!$D$10/12-SUM(J87:S87)</f>
        <v>1364.9166666666667</v>
      </c>
      <c r="I87" s="47">
        <f>+I86*(1+((Tab_Resultados[Taxa de retorno]-Tab_Resultados[Inflação]))/12)+H86</f>
        <v>225490.23486728739</v>
      </c>
      <c r="J87" s="48">
        <f t="shared" si="8"/>
        <v>0</v>
      </c>
      <c r="K87" s="48">
        <f>IF($G87&lt;=$D$4,$E$4/$D$4,0)</f>
        <v>0</v>
      </c>
      <c r="L87" s="48">
        <f>IF($G87&lt;=$D$5,$E$5/$D$5,0)</f>
        <v>0</v>
      </c>
      <c r="M87" s="48">
        <f>IF($G87&lt;=$D$6,$E$6/$D$6,0)</f>
        <v>0</v>
      </c>
      <c r="N87" s="48">
        <f>IF($G87&lt;=$D$7,$E$7/$D$7,0)</f>
        <v>0</v>
      </c>
      <c r="O87" s="48">
        <f>IF($G87&lt;=$D$8,$E$8/$D$8,0)</f>
        <v>0</v>
      </c>
      <c r="P87" s="48">
        <f>IF($G87&lt;=$D$9,$E$9/$D$9,0)</f>
        <v>0</v>
      </c>
      <c r="Q87" s="48">
        <f>IF($G87&lt;=$D$10,$E$10/$D$10,0)</f>
        <v>0</v>
      </c>
      <c r="R87" s="48">
        <f>IF($G87&lt;=$D$11,$E$11/$D$11,0)</f>
        <v>0</v>
      </c>
      <c r="S87" s="48">
        <f>IF($G87&lt;=$D$12,$E$12/$D$12,0)</f>
        <v>0</v>
      </c>
      <c r="T87" s="65" t="str">
        <f t="shared" si="6"/>
        <v/>
      </c>
      <c r="U87" s="60">
        <f t="shared" si="7"/>
        <v>85</v>
      </c>
      <c r="V87" s="64">
        <f ca="1">DATE(YEAR(TODAY()),MONTH(TODAY())+Tabela7[[#This Row],[Mês]]-1,1)</f>
        <v>47027</v>
      </c>
    </row>
    <row r="88" spans="2:22" x14ac:dyDescent="0.25">
      <c r="B88" s="1"/>
      <c r="C88" s="1"/>
      <c r="D88" s="1"/>
      <c r="E88" s="1"/>
      <c r="G88">
        <v>86</v>
      </c>
      <c r="H88" s="47">
        <f>+Resultados!$D$10/12-SUM(J88:S88)</f>
        <v>1364.9166666666667</v>
      </c>
      <c r="I88" s="47">
        <f>+I87*(1+((Tab_Resultados[Taxa de retorno]-Tab_Resultados[Inflação]))/12)+H87</f>
        <v>228236.27922251617</v>
      </c>
      <c r="J88" s="48">
        <f t="shared" si="8"/>
        <v>0</v>
      </c>
      <c r="K88" s="48">
        <f>IF($G88&lt;=$D$4,$E$4/$D$4,0)</f>
        <v>0</v>
      </c>
      <c r="L88" s="48">
        <f>IF($G88&lt;=$D$5,$E$5/$D$5,0)</f>
        <v>0</v>
      </c>
      <c r="M88" s="48">
        <f>IF($G88&lt;=$D$6,$E$6/$D$6,0)</f>
        <v>0</v>
      </c>
      <c r="N88" s="48">
        <f>IF($G88&lt;=$D$7,$E$7/$D$7,0)</f>
        <v>0</v>
      </c>
      <c r="O88" s="48">
        <f>IF($G88&lt;=$D$8,$E$8/$D$8,0)</f>
        <v>0</v>
      </c>
      <c r="P88" s="48">
        <f>IF($G88&lt;=$D$9,$E$9/$D$9,0)</f>
        <v>0</v>
      </c>
      <c r="Q88" s="48">
        <f>IF($G88&lt;=$D$10,$E$10/$D$10,0)</f>
        <v>0</v>
      </c>
      <c r="R88" s="48">
        <f>IF($G88&lt;=$D$11,$E$11/$D$11,0)</f>
        <v>0</v>
      </c>
      <c r="S88" s="48">
        <f>IF($G88&lt;=$D$12,$E$12/$D$12,0)</f>
        <v>0</v>
      </c>
      <c r="T88" s="65" t="str">
        <f t="shared" si="6"/>
        <v/>
      </c>
      <c r="U88" s="60">
        <f t="shared" si="7"/>
        <v>86</v>
      </c>
      <c r="V88" s="64">
        <f ca="1">DATE(YEAR(TODAY()),MONTH(TODAY())+Tabela7[[#This Row],[Mês]]-1,1)</f>
        <v>47058</v>
      </c>
    </row>
    <row r="89" spans="2:22" x14ac:dyDescent="0.25">
      <c r="B89" s="1"/>
      <c r="C89" s="1"/>
      <c r="D89" s="1"/>
      <c r="E89" s="1"/>
      <c r="G89">
        <v>87</v>
      </c>
      <c r="H89" s="47">
        <f>+Resultados!$D$10/12-SUM(J89:S89)</f>
        <v>1364.9166666666667</v>
      </c>
      <c r="I89" s="47">
        <f>+I88*(1+((Tab_Resultados[Taxa de retorno]-Tab_Resultados[Inflação]))/12)+H88</f>
        <v>230999.14309942073</v>
      </c>
      <c r="J89" s="48">
        <f t="shared" si="8"/>
        <v>0</v>
      </c>
      <c r="K89" s="48">
        <f>IF($G89&lt;=$D$4,$E$4/$D$4,0)</f>
        <v>0</v>
      </c>
      <c r="L89" s="48">
        <f>IF($G89&lt;=$D$5,$E$5/$D$5,0)</f>
        <v>0</v>
      </c>
      <c r="M89" s="48">
        <f>IF($G89&lt;=$D$6,$E$6/$D$6,0)</f>
        <v>0</v>
      </c>
      <c r="N89" s="48">
        <f>IF($G89&lt;=$D$7,$E$7/$D$7,0)</f>
        <v>0</v>
      </c>
      <c r="O89" s="48">
        <f>IF($G89&lt;=$D$8,$E$8/$D$8,0)</f>
        <v>0</v>
      </c>
      <c r="P89" s="48">
        <f>IF($G89&lt;=$D$9,$E$9/$D$9,0)</f>
        <v>0</v>
      </c>
      <c r="Q89" s="48">
        <f>IF($G89&lt;=$D$10,$E$10/$D$10,0)</f>
        <v>0</v>
      </c>
      <c r="R89" s="48">
        <f>IF($G89&lt;=$D$11,$E$11/$D$11,0)</f>
        <v>0</v>
      </c>
      <c r="S89" s="48">
        <f>IF($G89&lt;=$D$12,$E$12/$D$12,0)</f>
        <v>0</v>
      </c>
      <c r="T89" s="65" t="str">
        <f t="shared" si="6"/>
        <v/>
      </c>
      <c r="U89" s="60">
        <f t="shared" si="7"/>
        <v>87</v>
      </c>
      <c r="V89" s="64">
        <f ca="1">DATE(YEAR(TODAY()),MONTH(TODAY())+Tabela7[[#This Row],[Mês]]-1,1)</f>
        <v>47088</v>
      </c>
    </row>
    <row r="90" spans="2:22" x14ac:dyDescent="0.25">
      <c r="B90" s="1"/>
      <c r="C90" s="1"/>
      <c r="D90" s="1"/>
      <c r="E90" s="1"/>
      <c r="G90">
        <v>88</v>
      </c>
      <c r="H90" s="47">
        <f>+Resultados!$D$10/12-SUM(J90:S90)</f>
        <v>1364.9166666666667</v>
      </c>
      <c r="I90" s="47">
        <f>+I89*(1+((Tab_Resultados[Taxa de retorno]-Tab_Resultados[Inflação]))/12)+H89</f>
        <v>233778.92951757132</v>
      </c>
      <c r="J90" s="48">
        <f t="shared" si="8"/>
        <v>0</v>
      </c>
      <c r="K90" s="48">
        <f>IF($G90&lt;=$D$4,$E$4/$D$4,0)</f>
        <v>0</v>
      </c>
      <c r="L90" s="48">
        <f>IF($G90&lt;=$D$5,$E$5/$D$5,0)</f>
        <v>0</v>
      </c>
      <c r="M90" s="48">
        <f>IF($G90&lt;=$D$6,$E$6/$D$6,0)</f>
        <v>0</v>
      </c>
      <c r="N90" s="48">
        <f>IF($G90&lt;=$D$7,$E$7/$D$7,0)</f>
        <v>0</v>
      </c>
      <c r="O90" s="48">
        <f>IF($G90&lt;=$D$8,$E$8/$D$8,0)</f>
        <v>0</v>
      </c>
      <c r="P90" s="48">
        <f>IF($G90&lt;=$D$9,$E$9/$D$9,0)</f>
        <v>0</v>
      </c>
      <c r="Q90" s="48">
        <f>IF($G90&lt;=$D$10,$E$10/$D$10,0)</f>
        <v>0</v>
      </c>
      <c r="R90" s="48">
        <f>IF($G90&lt;=$D$11,$E$11/$D$11,0)</f>
        <v>0</v>
      </c>
      <c r="S90" s="48">
        <f>IF($G90&lt;=$D$12,$E$12/$D$12,0)</f>
        <v>0</v>
      </c>
      <c r="T90" s="65" t="str">
        <f t="shared" si="6"/>
        <v/>
      </c>
      <c r="U90" s="60">
        <f t="shared" si="7"/>
        <v>88</v>
      </c>
      <c r="V90" s="64">
        <f ca="1">DATE(YEAR(TODAY()),MONTH(TODAY())+Tabela7[[#This Row],[Mês]]-1,1)</f>
        <v>47119</v>
      </c>
    </row>
    <row r="91" spans="2:22" x14ac:dyDescent="0.25">
      <c r="B91" s="1"/>
      <c r="C91" s="1"/>
      <c r="D91" s="1"/>
      <c r="E91" s="1"/>
      <c r="G91">
        <v>89</v>
      </c>
      <c r="H91" s="47">
        <f>+Resultados!$D$10/12-SUM(J91:S91)</f>
        <v>1364.9166666666667</v>
      </c>
      <c r="I91" s="47">
        <f>+I90*(1+((Tab_Resultados[Taxa de retorno]-Tab_Resultados[Inflação]))/12)+H90</f>
        <v>236575.7421275331</v>
      </c>
      <c r="J91" s="48">
        <f t="shared" ref="J91:J154" si="9">IF(G91&lt;=$D$3,$E$3/$D$3,0)</f>
        <v>0</v>
      </c>
      <c r="K91" s="48">
        <f>IF($G91&lt;=$D$4,$E$4/$D$4,0)</f>
        <v>0</v>
      </c>
      <c r="L91" s="48">
        <f>IF($G91&lt;=$D$5,$E$5/$D$5,0)</f>
        <v>0</v>
      </c>
      <c r="M91" s="48">
        <f>IF($G91&lt;=$D$6,$E$6/$D$6,0)</f>
        <v>0</v>
      </c>
      <c r="N91" s="48">
        <f>IF($G91&lt;=$D$7,$E$7/$D$7,0)</f>
        <v>0</v>
      </c>
      <c r="O91" s="48">
        <f>IF($G91&lt;=$D$8,$E$8/$D$8,0)</f>
        <v>0</v>
      </c>
      <c r="P91" s="48">
        <f>IF($G91&lt;=$D$9,$E$9/$D$9,0)</f>
        <v>0</v>
      </c>
      <c r="Q91" s="48">
        <f>IF($G91&lt;=$D$10,$E$10/$D$10,0)</f>
        <v>0</v>
      </c>
      <c r="R91" s="48">
        <f>IF($G91&lt;=$D$11,$E$11/$D$11,0)</f>
        <v>0</v>
      </c>
      <c r="S91" s="48">
        <f>IF($G91&lt;=$D$12,$E$12/$D$12,0)</f>
        <v>0</v>
      </c>
      <c r="T91" s="65" t="str">
        <f t="shared" si="6"/>
        <v/>
      </c>
      <c r="U91" s="60">
        <f t="shared" si="7"/>
        <v>89</v>
      </c>
      <c r="V91" s="64">
        <f ca="1">DATE(YEAR(TODAY()),MONTH(TODAY())+Tabela7[[#This Row],[Mês]]-1,1)</f>
        <v>47150</v>
      </c>
    </row>
    <row r="92" spans="2:22" x14ac:dyDescent="0.25">
      <c r="B92" s="1"/>
      <c r="C92" s="1"/>
      <c r="D92" s="1"/>
      <c r="E92" s="1"/>
      <c r="G92">
        <v>90</v>
      </c>
      <c r="H92" s="47">
        <f>+Resultados!$D$10/12-SUM(J92:S92)</f>
        <v>1364.9166666666667</v>
      </c>
      <c r="I92" s="47">
        <f>+I91*(1+((Tab_Resultados[Taxa de retorno]-Tab_Resultados[Inflação]))/12)+H91</f>
        <v>239389.68521473088</v>
      </c>
      <c r="J92" s="48">
        <f t="shared" si="9"/>
        <v>0</v>
      </c>
      <c r="K92" s="48">
        <f>IF($G92&lt;=$D$4,$E$4/$D$4,0)</f>
        <v>0</v>
      </c>
      <c r="L92" s="48">
        <f>IF($G92&lt;=$D$5,$E$5/$D$5,0)</f>
        <v>0</v>
      </c>
      <c r="M92" s="48">
        <f>IF($G92&lt;=$D$6,$E$6/$D$6,0)</f>
        <v>0</v>
      </c>
      <c r="N92" s="48">
        <f>IF($G92&lt;=$D$7,$E$7/$D$7,0)</f>
        <v>0</v>
      </c>
      <c r="O92" s="48">
        <f>IF($G92&lt;=$D$8,$E$8/$D$8,0)</f>
        <v>0</v>
      </c>
      <c r="P92" s="48">
        <f>IF($G92&lt;=$D$9,$E$9/$D$9,0)</f>
        <v>0</v>
      </c>
      <c r="Q92" s="48">
        <f>IF($G92&lt;=$D$10,$E$10/$D$10,0)</f>
        <v>0</v>
      </c>
      <c r="R92" s="48">
        <f>IF($G92&lt;=$D$11,$E$11/$D$11,0)</f>
        <v>0</v>
      </c>
      <c r="S92" s="48">
        <f>IF($G92&lt;=$D$12,$E$12/$D$12,0)</f>
        <v>0</v>
      </c>
      <c r="T92" s="65" t="str">
        <f t="shared" si="6"/>
        <v/>
      </c>
      <c r="U92" s="60">
        <f t="shared" si="7"/>
        <v>90</v>
      </c>
      <c r="V92" s="64">
        <f ca="1">DATE(YEAR(TODAY()),MONTH(TODAY())+Tabela7[[#This Row],[Mês]]-1,1)</f>
        <v>47178</v>
      </c>
    </row>
    <row r="93" spans="2:22" x14ac:dyDescent="0.25">
      <c r="B93" s="1"/>
      <c r="C93" s="1"/>
      <c r="D93" s="1"/>
      <c r="E93" s="1"/>
      <c r="G93">
        <v>91</v>
      </c>
      <c r="H93" s="47">
        <f>+Resultados!$D$10/12-SUM(J93:S93)</f>
        <v>1364.9166666666667</v>
      </c>
      <c r="I93" s="47">
        <f>+I92*(1+((Tab_Resultados[Taxa de retorno]-Tab_Resultados[Inflação]))/12)+H92</f>
        <v>242220.86370333776</v>
      </c>
      <c r="J93" s="48">
        <f t="shared" si="9"/>
        <v>0</v>
      </c>
      <c r="K93" s="48">
        <f>IF($G93&lt;=$D$4,$E$4/$D$4,0)</f>
        <v>0</v>
      </c>
      <c r="L93" s="48">
        <f>IF($G93&lt;=$D$5,$E$5/$D$5,0)</f>
        <v>0</v>
      </c>
      <c r="M93" s="48">
        <f>IF($G93&lt;=$D$6,$E$6/$D$6,0)</f>
        <v>0</v>
      </c>
      <c r="N93" s="48">
        <f>IF($G93&lt;=$D$7,$E$7/$D$7,0)</f>
        <v>0</v>
      </c>
      <c r="O93" s="48">
        <f>IF($G93&lt;=$D$8,$E$8/$D$8,0)</f>
        <v>0</v>
      </c>
      <c r="P93" s="48">
        <f>IF($G93&lt;=$D$9,$E$9/$D$9,0)</f>
        <v>0</v>
      </c>
      <c r="Q93" s="48">
        <f>IF($G93&lt;=$D$10,$E$10/$D$10,0)</f>
        <v>0</v>
      </c>
      <c r="R93" s="48">
        <f>IF($G93&lt;=$D$11,$E$11/$D$11,0)</f>
        <v>0</v>
      </c>
      <c r="S93" s="48">
        <f>IF($G93&lt;=$D$12,$E$12/$D$12,0)</f>
        <v>0</v>
      </c>
      <c r="T93" s="65" t="str">
        <f t="shared" si="6"/>
        <v/>
      </c>
      <c r="U93" s="60">
        <f t="shared" si="7"/>
        <v>91</v>
      </c>
      <c r="V93" s="64">
        <f ca="1">DATE(YEAR(TODAY()),MONTH(TODAY())+Tabela7[[#This Row],[Mês]]-1,1)</f>
        <v>47209</v>
      </c>
    </row>
    <row r="94" spans="2:22" x14ac:dyDescent="0.25">
      <c r="B94" s="1"/>
      <c r="C94" s="1"/>
      <c r="D94" s="1"/>
      <c r="E94" s="1"/>
      <c r="G94">
        <v>92</v>
      </c>
      <c r="H94" s="47">
        <f>+Resultados!$D$10/12-SUM(J94:S94)</f>
        <v>1364.9166666666667</v>
      </c>
      <c r="I94" s="47">
        <f>+I93*(1+((Tab_Resultados[Taxa de retorno]-Tab_Resultados[Inflação]))/12)+H93</f>
        <v>245069.38316018734</v>
      </c>
      <c r="J94" s="48">
        <f t="shared" si="9"/>
        <v>0</v>
      </c>
      <c r="K94" s="48">
        <f>IF($G94&lt;=$D$4,$E$4/$D$4,0)</f>
        <v>0</v>
      </c>
      <c r="L94" s="48">
        <f>IF($G94&lt;=$D$5,$E$5/$D$5,0)</f>
        <v>0</v>
      </c>
      <c r="M94" s="48">
        <f>IF($G94&lt;=$D$6,$E$6/$D$6,0)</f>
        <v>0</v>
      </c>
      <c r="N94" s="48">
        <f>IF($G94&lt;=$D$7,$E$7/$D$7,0)</f>
        <v>0</v>
      </c>
      <c r="O94" s="48">
        <f>IF($G94&lt;=$D$8,$E$8/$D$8,0)</f>
        <v>0</v>
      </c>
      <c r="P94" s="48">
        <f>IF($G94&lt;=$D$9,$E$9/$D$9,0)</f>
        <v>0</v>
      </c>
      <c r="Q94" s="48">
        <f>IF($G94&lt;=$D$10,$E$10/$D$10,0)</f>
        <v>0</v>
      </c>
      <c r="R94" s="48">
        <f>IF($G94&lt;=$D$11,$E$11/$D$11,0)</f>
        <v>0</v>
      </c>
      <c r="S94" s="48">
        <f>IF($G94&lt;=$D$12,$E$12/$D$12,0)</f>
        <v>0</v>
      </c>
      <c r="T94" s="65" t="str">
        <f t="shared" si="6"/>
        <v/>
      </c>
      <c r="U94" s="60">
        <f t="shared" si="7"/>
        <v>92</v>
      </c>
      <c r="V94" s="64">
        <f ca="1">DATE(YEAR(TODAY()),MONTH(TODAY())+Tabela7[[#This Row],[Mês]]-1,1)</f>
        <v>47239</v>
      </c>
    </row>
    <row r="95" spans="2:22" x14ac:dyDescent="0.25">
      <c r="B95" s="1"/>
      <c r="C95" s="1"/>
      <c r="D95" s="1"/>
      <c r="E95" s="1"/>
      <c r="G95">
        <v>93</v>
      </c>
      <c r="H95" s="47">
        <f>+Resultados!$D$10/12-SUM(J95:S95)</f>
        <v>1364.9166666666667</v>
      </c>
      <c r="I95" s="47">
        <f>+I94*(1+((Tab_Resultados[Taxa de retorno]-Tab_Resultados[Inflação]))/12)+H94</f>
        <v>247935.34979871011</v>
      </c>
      <c r="J95" s="48">
        <f t="shared" si="9"/>
        <v>0</v>
      </c>
      <c r="K95" s="48">
        <f>IF($G95&lt;=$D$4,$E$4/$D$4,0)</f>
        <v>0</v>
      </c>
      <c r="L95" s="48">
        <f>IF($G95&lt;=$D$5,$E$5/$D$5,0)</f>
        <v>0</v>
      </c>
      <c r="M95" s="48">
        <f>IF($G95&lt;=$D$6,$E$6/$D$6,0)</f>
        <v>0</v>
      </c>
      <c r="N95" s="48">
        <f>IF($G95&lt;=$D$7,$E$7/$D$7,0)</f>
        <v>0</v>
      </c>
      <c r="O95" s="48">
        <f>IF($G95&lt;=$D$8,$E$8/$D$8,0)</f>
        <v>0</v>
      </c>
      <c r="P95" s="48">
        <f>IF($G95&lt;=$D$9,$E$9/$D$9,0)</f>
        <v>0</v>
      </c>
      <c r="Q95" s="48">
        <f>IF($G95&lt;=$D$10,$E$10/$D$10,0)</f>
        <v>0</v>
      </c>
      <c r="R95" s="48">
        <f>IF($G95&lt;=$D$11,$E$11/$D$11,0)</f>
        <v>0</v>
      </c>
      <c r="S95" s="48">
        <f>IF($G95&lt;=$D$12,$E$12/$D$12,0)</f>
        <v>0</v>
      </c>
      <c r="T95" s="65" t="str">
        <f t="shared" si="6"/>
        <v/>
      </c>
      <c r="U95" s="60">
        <f t="shared" si="7"/>
        <v>93</v>
      </c>
      <c r="V95" s="64">
        <f ca="1">DATE(YEAR(TODAY()),MONTH(TODAY())+Tabela7[[#This Row],[Mês]]-1,1)</f>
        <v>47270</v>
      </c>
    </row>
    <row r="96" spans="2:22" x14ac:dyDescent="0.25">
      <c r="B96" s="1"/>
      <c r="C96" s="1"/>
      <c r="D96" s="1"/>
      <c r="E96" s="1"/>
      <c r="G96">
        <v>94</v>
      </c>
      <c r="H96" s="47">
        <f>+Resultados!$D$10/12-SUM(J96:S96)</f>
        <v>1364.9166666666667</v>
      </c>
      <c r="I96" s="47">
        <f>+I95*(1+((Tab_Resultados[Taxa de retorno]-Tab_Resultados[Inflação]))/12)+H95</f>
        <v>250818.87048289386</v>
      </c>
      <c r="J96" s="48">
        <f t="shared" si="9"/>
        <v>0</v>
      </c>
      <c r="K96" s="48">
        <f>IF($G96&lt;=$D$4,$E$4/$D$4,0)</f>
        <v>0</v>
      </c>
      <c r="L96" s="48">
        <f>IF($G96&lt;=$D$5,$E$5/$D$5,0)</f>
        <v>0</v>
      </c>
      <c r="M96" s="48">
        <f>IF($G96&lt;=$D$6,$E$6/$D$6,0)</f>
        <v>0</v>
      </c>
      <c r="N96" s="48">
        <f>IF($G96&lt;=$D$7,$E$7/$D$7,0)</f>
        <v>0</v>
      </c>
      <c r="O96" s="48">
        <f>IF($G96&lt;=$D$8,$E$8/$D$8,0)</f>
        <v>0</v>
      </c>
      <c r="P96" s="48">
        <f>IF($G96&lt;=$D$9,$E$9/$D$9,0)</f>
        <v>0</v>
      </c>
      <c r="Q96" s="48">
        <f>IF($G96&lt;=$D$10,$E$10/$D$10,0)</f>
        <v>0</v>
      </c>
      <c r="R96" s="48">
        <f>IF($G96&lt;=$D$11,$E$11/$D$11,0)</f>
        <v>0</v>
      </c>
      <c r="S96" s="48">
        <f>IF($G96&lt;=$D$12,$E$12/$D$12,0)</f>
        <v>0</v>
      </c>
      <c r="T96" s="65" t="str">
        <f t="shared" si="6"/>
        <v/>
      </c>
      <c r="U96" s="60">
        <f t="shared" si="7"/>
        <v>94</v>
      </c>
      <c r="V96" s="64">
        <f ca="1">DATE(YEAR(TODAY()),MONTH(TODAY())+Tabela7[[#This Row],[Mês]]-1,1)</f>
        <v>47300</v>
      </c>
    </row>
    <row r="97" spans="2:22" x14ac:dyDescent="0.25">
      <c r="B97" s="1"/>
      <c r="C97" s="1"/>
      <c r="D97" s="1"/>
      <c r="E97" s="1"/>
      <c r="G97">
        <v>95</v>
      </c>
      <c r="H97" s="47">
        <f>+Resultados!$D$10/12-SUM(J97:S97)</f>
        <v>1364.9166666666667</v>
      </c>
      <c r="I97" s="47">
        <f>+I96*(1+((Tab_Resultados[Taxa de retorno]-Tab_Resultados[Inflação]))/12)+H96</f>
        <v>253720.05273126822</v>
      </c>
      <c r="J97" s="48">
        <f t="shared" si="9"/>
        <v>0</v>
      </c>
      <c r="K97" s="48">
        <f>IF($G97&lt;=$D$4,$E$4/$D$4,0)</f>
        <v>0</v>
      </c>
      <c r="L97" s="48">
        <f>IF($G97&lt;=$D$5,$E$5/$D$5,0)</f>
        <v>0</v>
      </c>
      <c r="M97" s="48">
        <f>IF($G97&lt;=$D$6,$E$6/$D$6,0)</f>
        <v>0</v>
      </c>
      <c r="N97" s="48">
        <f>IF($G97&lt;=$D$7,$E$7/$D$7,0)</f>
        <v>0</v>
      </c>
      <c r="O97" s="48">
        <f>IF($G97&lt;=$D$8,$E$8/$D$8,0)</f>
        <v>0</v>
      </c>
      <c r="P97" s="48">
        <f>IF($G97&lt;=$D$9,$E$9/$D$9,0)</f>
        <v>0</v>
      </c>
      <c r="Q97" s="48">
        <f>IF($G97&lt;=$D$10,$E$10/$D$10,0)</f>
        <v>0</v>
      </c>
      <c r="R97" s="48">
        <f>IF($G97&lt;=$D$11,$E$11/$D$11,0)</f>
        <v>0</v>
      </c>
      <c r="S97" s="48">
        <f>IF($G97&lt;=$D$12,$E$12/$D$12,0)</f>
        <v>0</v>
      </c>
      <c r="T97" s="65" t="str">
        <f t="shared" si="6"/>
        <v/>
      </c>
      <c r="U97" s="60">
        <f t="shared" si="7"/>
        <v>95</v>
      </c>
      <c r="V97" s="64">
        <f ca="1">DATE(YEAR(TODAY()),MONTH(TODAY())+Tabela7[[#This Row],[Mês]]-1,1)</f>
        <v>47331</v>
      </c>
    </row>
    <row r="98" spans="2:22" x14ac:dyDescent="0.25">
      <c r="B98" s="1"/>
      <c r="C98" s="1"/>
      <c r="D98" s="1"/>
      <c r="E98" s="1"/>
      <c r="G98">
        <v>96</v>
      </c>
      <c r="H98" s="47">
        <f>+Resultados!$D$10/12-SUM(J98:S98)</f>
        <v>1364.9166666666667</v>
      </c>
      <c r="I98" s="47">
        <f>+I97*(1+((Tab_Resultados[Taxa de retorno]-Tab_Resultados[Inflação]))/12)+H97</f>
        <v>256639.00472091389</v>
      </c>
      <c r="J98" s="48">
        <f t="shared" si="9"/>
        <v>0</v>
      </c>
      <c r="K98" s="48">
        <f>IF($G98&lt;=$D$4,$E$4/$D$4,0)</f>
        <v>0</v>
      </c>
      <c r="L98" s="48">
        <f>IF($G98&lt;=$D$5,$E$5/$D$5,0)</f>
        <v>0</v>
      </c>
      <c r="M98" s="48">
        <f>IF($G98&lt;=$D$6,$E$6/$D$6,0)</f>
        <v>0</v>
      </c>
      <c r="N98" s="48">
        <f>IF($G98&lt;=$D$7,$E$7/$D$7,0)</f>
        <v>0</v>
      </c>
      <c r="O98" s="48">
        <f>IF($G98&lt;=$D$8,$E$8/$D$8,0)</f>
        <v>0</v>
      </c>
      <c r="P98" s="48">
        <f>IF($G98&lt;=$D$9,$E$9/$D$9,0)</f>
        <v>0</v>
      </c>
      <c r="Q98" s="48">
        <f>IF($G98&lt;=$D$10,$E$10/$D$10,0)</f>
        <v>0</v>
      </c>
      <c r="R98" s="48">
        <f>IF($G98&lt;=$D$11,$E$11/$D$11,0)</f>
        <v>0</v>
      </c>
      <c r="S98" s="48">
        <f>IF($G98&lt;=$D$12,$E$12/$D$12,0)</f>
        <v>0</v>
      </c>
      <c r="T98" s="65" t="str">
        <f t="shared" si="6"/>
        <v/>
      </c>
      <c r="U98" s="60">
        <f t="shared" si="7"/>
        <v>96</v>
      </c>
      <c r="V98" s="64">
        <f ca="1">DATE(YEAR(TODAY()),MONTH(TODAY())+Tabela7[[#This Row],[Mês]]-1,1)</f>
        <v>47362</v>
      </c>
    </row>
    <row r="99" spans="2:22" x14ac:dyDescent="0.25">
      <c r="B99" s="1"/>
      <c r="C99" s="1"/>
      <c r="D99" s="1"/>
      <c r="E99" s="1"/>
      <c r="G99">
        <v>97</v>
      </c>
      <c r="H99" s="47">
        <f>+Resultados!$D$10/12-SUM(J99:S99)</f>
        <v>1364.9166666666667</v>
      </c>
      <c r="I99" s="47">
        <f>+I98*(1+((Tab_Resultados[Taxa de retorno]-Tab_Resultados[Inflação]))/12)+H98</f>
        <v>259575.83529149613</v>
      </c>
      <c r="J99" s="48">
        <f t="shared" si="9"/>
        <v>0</v>
      </c>
      <c r="K99" s="48">
        <f>IF($G99&lt;=$D$4,$E$4/$D$4,0)</f>
        <v>0</v>
      </c>
      <c r="L99" s="48">
        <f>IF($G99&lt;=$D$5,$E$5/$D$5,0)</f>
        <v>0</v>
      </c>
      <c r="M99" s="48">
        <f>IF($G99&lt;=$D$6,$E$6/$D$6,0)</f>
        <v>0</v>
      </c>
      <c r="N99" s="48">
        <f>IF($G99&lt;=$D$7,$E$7/$D$7,0)</f>
        <v>0</v>
      </c>
      <c r="O99" s="48">
        <f>IF($G99&lt;=$D$8,$E$8/$D$8,0)</f>
        <v>0</v>
      </c>
      <c r="P99" s="48">
        <f>IF($G99&lt;=$D$9,$E$9/$D$9,0)</f>
        <v>0</v>
      </c>
      <c r="Q99" s="48">
        <f>IF($G99&lt;=$D$10,$E$10/$D$10,0)</f>
        <v>0</v>
      </c>
      <c r="R99" s="48">
        <f>IF($G99&lt;=$D$11,$E$11/$D$11,0)</f>
        <v>0</v>
      </c>
      <c r="S99" s="48">
        <f>IF($G99&lt;=$D$12,$E$12/$D$12,0)</f>
        <v>0</v>
      </c>
      <c r="T99" s="65" t="str">
        <f t="shared" si="6"/>
        <v/>
      </c>
      <c r="U99" s="60">
        <f t="shared" si="7"/>
        <v>97</v>
      </c>
      <c r="V99" s="64">
        <f ca="1">DATE(YEAR(TODAY()),MONTH(TODAY())+Tabela7[[#This Row],[Mês]]-1,1)</f>
        <v>47392</v>
      </c>
    </row>
    <row r="100" spans="2:22" x14ac:dyDescent="0.25">
      <c r="B100" s="1"/>
      <c r="C100" s="1"/>
      <c r="D100" s="1"/>
      <c r="E100" s="1"/>
      <c r="G100">
        <v>98</v>
      </c>
      <c r="H100" s="47">
        <f>+Resultados!$D$10/12-SUM(J100:S100)</f>
        <v>1364.9166666666667</v>
      </c>
      <c r="I100" s="47">
        <f>+I99*(1+((Tab_Resultados[Taxa de retorno]-Tab_Resultados[Inflação]))/12)+H99</f>
        <v>262530.65394932317</v>
      </c>
      <c r="J100" s="48">
        <f t="shared" si="9"/>
        <v>0</v>
      </c>
      <c r="K100" s="48">
        <f>IF($G100&lt;=$D$4,$E$4/$D$4,0)</f>
        <v>0</v>
      </c>
      <c r="L100" s="48">
        <f>IF($G100&lt;=$D$5,$E$5/$D$5,0)</f>
        <v>0</v>
      </c>
      <c r="M100" s="48">
        <f>IF($G100&lt;=$D$6,$E$6/$D$6,0)</f>
        <v>0</v>
      </c>
      <c r="N100" s="48">
        <f>IF($G100&lt;=$D$7,$E$7/$D$7,0)</f>
        <v>0</v>
      </c>
      <c r="O100" s="48">
        <f>IF($G100&lt;=$D$8,$E$8/$D$8,0)</f>
        <v>0</v>
      </c>
      <c r="P100" s="48">
        <f>IF($G100&lt;=$D$9,$E$9/$D$9,0)</f>
        <v>0</v>
      </c>
      <c r="Q100" s="48">
        <f>IF($G100&lt;=$D$10,$E$10/$D$10,0)</f>
        <v>0</v>
      </c>
      <c r="R100" s="48">
        <f>IF($G100&lt;=$D$11,$E$11/$D$11,0)</f>
        <v>0</v>
      </c>
      <c r="S100" s="48">
        <f>IF($G100&lt;=$D$12,$E$12/$D$12,0)</f>
        <v>0</v>
      </c>
      <c r="T100" s="65" t="str">
        <f t="shared" si="6"/>
        <v/>
      </c>
      <c r="U100" s="60">
        <f t="shared" si="7"/>
        <v>98</v>
      </c>
      <c r="V100" s="64">
        <f ca="1">DATE(YEAR(TODAY()),MONTH(TODAY())+Tabela7[[#This Row],[Mês]]-1,1)</f>
        <v>47423</v>
      </c>
    </row>
    <row r="101" spans="2:22" x14ac:dyDescent="0.25">
      <c r="B101" s="1"/>
      <c r="C101" s="1"/>
      <c r="D101" s="1"/>
      <c r="E101" s="1"/>
      <c r="G101">
        <v>99</v>
      </c>
      <c r="H101" s="47">
        <f>+Resultados!$D$10/12-SUM(J101:S101)</f>
        <v>1364.9166666666667</v>
      </c>
      <c r="I101" s="47">
        <f>+I100*(1+((Tab_Resultados[Taxa de retorno]-Tab_Resultados[Inflação]))/12)+H100</f>
        <v>265503.57087142946</v>
      </c>
      <c r="J101" s="48">
        <f t="shared" si="9"/>
        <v>0</v>
      </c>
      <c r="K101" s="48">
        <f>IF($G101&lt;=$D$4,$E$4/$D$4,0)</f>
        <v>0</v>
      </c>
      <c r="L101" s="48">
        <f>IF($G101&lt;=$D$5,$E$5/$D$5,0)</f>
        <v>0</v>
      </c>
      <c r="M101" s="48">
        <f>IF($G101&lt;=$D$6,$E$6/$D$6,0)</f>
        <v>0</v>
      </c>
      <c r="N101" s="48">
        <f>IF($G101&lt;=$D$7,$E$7/$D$7,0)</f>
        <v>0</v>
      </c>
      <c r="O101" s="48">
        <f>IF($G101&lt;=$D$8,$E$8/$D$8,0)</f>
        <v>0</v>
      </c>
      <c r="P101" s="48">
        <f>IF($G101&lt;=$D$9,$E$9/$D$9,0)</f>
        <v>0</v>
      </c>
      <c r="Q101" s="48">
        <f>IF($G101&lt;=$D$10,$E$10/$D$10,0)</f>
        <v>0</v>
      </c>
      <c r="R101" s="48">
        <f>IF($G101&lt;=$D$11,$E$11/$D$11,0)</f>
        <v>0</v>
      </c>
      <c r="S101" s="48">
        <f>IF($G101&lt;=$D$12,$E$12/$D$12,0)</f>
        <v>0</v>
      </c>
      <c r="T101" s="65" t="str">
        <f t="shared" si="6"/>
        <v/>
      </c>
      <c r="U101" s="60">
        <f t="shared" si="7"/>
        <v>99</v>
      </c>
      <c r="V101" s="64">
        <f ca="1">DATE(YEAR(TODAY()),MONTH(TODAY())+Tabela7[[#This Row],[Mês]]-1,1)</f>
        <v>47453</v>
      </c>
    </row>
    <row r="102" spans="2:22" x14ac:dyDescent="0.25">
      <c r="B102" s="1"/>
      <c r="C102" s="1"/>
      <c r="D102" s="1"/>
      <c r="E102" s="1"/>
      <c r="G102">
        <v>100</v>
      </c>
      <c r="H102" s="47">
        <f>+Resultados!$D$10/12-SUM(J102:S102)</f>
        <v>1364.9166666666667</v>
      </c>
      <c r="I102" s="47">
        <f>+I101*(1+((Tab_Resultados[Taxa de retorno]-Tab_Resultados[Inflação]))/12)+H101</f>
        <v>268494.69690968364</v>
      </c>
      <c r="J102" s="48">
        <f t="shared" si="9"/>
        <v>0</v>
      </c>
      <c r="K102" s="48">
        <f>IF($G102&lt;=$D$4,$E$4/$D$4,0)</f>
        <v>0</v>
      </c>
      <c r="L102" s="48">
        <f>IF($G102&lt;=$D$5,$E$5/$D$5,0)</f>
        <v>0</v>
      </c>
      <c r="M102" s="48">
        <f>IF($G102&lt;=$D$6,$E$6/$D$6,0)</f>
        <v>0</v>
      </c>
      <c r="N102" s="48">
        <f>IF($G102&lt;=$D$7,$E$7/$D$7,0)</f>
        <v>0</v>
      </c>
      <c r="O102" s="48">
        <f>IF($G102&lt;=$D$8,$E$8/$D$8,0)</f>
        <v>0</v>
      </c>
      <c r="P102" s="48">
        <f>IF($G102&lt;=$D$9,$E$9/$D$9,0)</f>
        <v>0</v>
      </c>
      <c r="Q102" s="48">
        <f>IF($G102&lt;=$D$10,$E$10/$D$10,0)</f>
        <v>0</v>
      </c>
      <c r="R102" s="48">
        <f>IF($G102&lt;=$D$11,$E$11/$D$11,0)</f>
        <v>0</v>
      </c>
      <c r="S102" s="48">
        <f>IF($G102&lt;=$D$12,$E$12/$D$12,0)</f>
        <v>0</v>
      </c>
      <c r="T102" s="65" t="str">
        <f t="shared" si="6"/>
        <v/>
      </c>
      <c r="U102" s="60">
        <f t="shared" si="7"/>
        <v>100</v>
      </c>
      <c r="V102" s="64">
        <f ca="1">DATE(YEAR(TODAY()),MONTH(TODAY())+Tabela7[[#This Row],[Mês]]-1,1)</f>
        <v>47484</v>
      </c>
    </row>
    <row r="103" spans="2:22" x14ac:dyDescent="0.25">
      <c r="B103" s="1"/>
      <c r="C103" s="1"/>
      <c r="D103" s="1"/>
      <c r="E103" s="1"/>
      <c r="G103">
        <v>101</v>
      </c>
      <c r="H103" s="47">
        <f>+Resultados!$D$10/12-SUM(J103:S103)</f>
        <v>1364.9166666666667</v>
      </c>
      <c r="I103" s="47">
        <f>+I102*(1+((Tab_Resultados[Taxa de retorno]-Tab_Resultados[Inflação]))/12)+H102</f>
        <v>271504.14359492215</v>
      </c>
      <c r="J103" s="48">
        <f t="shared" si="9"/>
        <v>0</v>
      </c>
      <c r="K103" s="48">
        <f>IF($G103&lt;=$D$4,$E$4/$D$4,0)</f>
        <v>0</v>
      </c>
      <c r="L103" s="48">
        <f>IF($G103&lt;=$D$5,$E$5/$D$5,0)</f>
        <v>0</v>
      </c>
      <c r="M103" s="48">
        <f>IF($G103&lt;=$D$6,$E$6/$D$6,0)</f>
        <v>0</v>
      </c>
      <c r="N103" s="48">
        <f>IF($G103&lt;=$D$7,$E$7/$D$7,0)</f>
        <v>0</v>
      </c>
      <c r="O103" s="48">
        <f>IF($G103&lt;=$D$8,$E$8/$D$8,0)</f>
        <v>0</v>
      </c>
      <c r="P103" s="48">
        <f>IF($G103&lt;=$D$9,$E$9/$D$9,0)</f>
        <v>0</v>
      </c>
      <c r="Q103" s="48">
        <f>IF($G103&lt;=$D$10,$E$10/$D$10,0)</f>
        <v>0</v>
      </c>
      <c r="R103" s="48">
        <f>IF($G103&lt;=$D$11,$E$11/$D$11,0)</f>
        <v>0</v>
      </c>
      <c r="S103" s="48">
        <f>IF($G103&lt;=$D$12,$E$12/$D$12,0)</f>
        <v>0</v>
      </c>
      <c r="T103" s="65" t="str">
        <f t="shared" si="6"/>
        <v/>
      </c>
      <c r="U103" s="60">
        <f t="shared" si="7"/>
        <v>101</v>
      </c>
      <c r="V103" s="64">
        <f ca="1">DATE(YEAR(TODAY()),MONTH(TODAY())+Tabela7[[#This Row],[Mês]]-1,1)</f>
        <v>47515</v>
      </c>
    </row>
    <row r="104" spans="2:22" x14ac:dyDescent="0.25">
      <c r="B104" s="1"/>
      <c r="C104" s="1"/>
      <c r="D104" s="1"/>
      <c r="E104" s="1"/>
      <c r="G104">
        <v>102</v>
      </c>
      <c r="H104" s="47">
        <f>+Resultados!$D$10/12-SUM(J104:S104)</f>
        <v>1364.9166666666667</v>
      </c>
      <c r="I104" s="47">
        <f>+I103*(1+((Tab_Resultados[Taxa de retorno]-Tab_Resultados[Inflação]))/12)+H103</f>
        <v>274532.0231411077</v>
      </c>
      <c r="J104" s="48">
        <f t="shared" si="9"/>
        <v>0</v>
      </c>
      <c r="K104" s="48">
        <f>IF($G104&lt;=$D$4,$E$4/$D$4,0)</f>
        <v>0</v>
      </c>
      <c r="L104" s="48">
        <f>IF($G104&lt;=$D$5,$E$5/$D$5,0)</f>
        <v>0</v>
      </c>
      <c r="M104" s="48">
        <f>IF($G104&lt;=$D$6,$E$6/$D$6,0)</f>
        <v>0</v>
      </c>
      <c r="N104" s="48">
        <f>IF($G104&lt;=$D$7,$E$7/$D$7,0)</f>
        <v>0</v>
      </c>
      <c r="O104" s="48">
        <f>IF($G104&lt;=$D$8,$E$8/$D$8,0)</f>
        <v>0</v>
      </c>
      <c r="P104" s="48">
        <f>IF($G104&lt;=$D$9,$E$9/$D$9,0)</f>
        <v>0</v>
      </c>
      <c r="Q104" s="48">
        <f>IF($G104&lt;=$D$10,$E$10/$D$10,0)</f>
        <v>0</v>
      </c>
      <c r="R104" s="48">
        <f>IF($G104&lt;=$D$11,$E$11/$D$11,0)</f>
        <v>0</v>
      </c>
      <c r="S104" s="48">
        <f>IF($G104&lt;=$D$12,$E$12/$D$12,0)</f>
        <v>0</v>
      </c>
      <c r="T104" s="65" t="str">
        <f t="shared" si="6"/>
        <v/>
      </c>
      <c r="U104" s="60">
        <f t="shared" si="7"/>
        <v>102</v>
      </c>
      <c r="V104" s="64">
        <f ca="1">DATE(YEAR(TODAY()),MONTH(TODAY())+Tabela7[[#This Row],[Mês]]-1,1)</f>
        <v>47543</v>
      </c>
    </row>
    <row r="105" spans="2:22" x14ac:dyDescent="0.25">
      <c r="B105" s="1"/>
      <c r="C105" s="1"/>
      <c r="D105" s="1"/>
      <c r="E105" s="1"/>
      <c r="G105">
        <v>103</v>
      </c>
      <c r="H105" s="47">
        <f>+Resultados!$D$10/12-SUM(J105:S105)</f>
        <v>1364.9166666666667</v>
      </c>
      <c r="I105" s="47">
        <f>+I104*(1+((Tab_Resultados[Taxa de retorno]-Tab_Resultados[Inflação]))/12)+H104</f>
        <v>277578.44844951364</v>
      </c>
      <c r="J105" s="48">
        <f t="shared" si="9"/>
        <v>0</v>
      </c>
      <c r="K105" s="48">
        <f>IF($G105&lt;=$D$4,$E$4/$D$4,0)</f>
        <v>0</v>
      </c>
      <c r="L105" s="48">
        <f>IF($G105&lt;=$D$5,$E$5/$D$5,0)</f>
        <v>0</v>
      </c>
      <c r="M105" s="48">
        <f>IF($G105&lt;=$D$6,$E$6/$D$6,0)</f>
        <v>0</v>
      </c>
      <c r="N105" s="48">
        <f>IF($G105&lt;=$D$7,$E$7/$D$7,0)</f>
        <v>0</v>
      </c>
      <c r="O105" s="48">
        <f>IF($G105&lt;=$D$8,$E$8/$D$8,0)</f>
        <v>0</v>
      </c>
      <c r="P105" s="48">
        <f>IF($G105&lt;=$D$9,$E$9/$D$9,0)</f>
        <v>0</v>
      </c>
      <c r="Q105" s="48">
        <f>IF($G105&lt;=$D$10,$E$10/$D$10,0)</f>
        <v>0</v>
      </c>
      <c r="R105" s="48">
        <f>IF($G105&lt;=$D$11,$E$11/$D$11,0)</f>
        <v>0</v>
      </c>
      <c r="S105" s="48">
        <f>IF($G105&lt;=$D$12,$E$12/$D$12,0)</f>
        <v>0</v>
      </c>
      <c r="T105" s="65" t="str">
        <f t="shared" si="6"/>
        <v/>
      </c>
      <c r="U105" s="60">
        <f t="shared" si="7"/>
        <v>103</v>
      </c>
      <c r="V105" s="64">
        <f ca="1">DATE(YEAR(TODAY()),MONTH(TODAY())+Tabela7[[#This Row],[Mês]]-1,1)</f>
        <v>47574</v>
      </c>
    </row>
    <row r="106" spans="2:22" x14ac:dyDescent="0.25">
      <c r="B106" s="1"/>
      <c r="C106" s="1"/>
      <c r="D106" s="1"/>
      <c r="E106" s="1"/>
      <c r="G106">
        <v>104</v>
      </c>
      <c r="H106" s="47">
        <f>+Resultados!$D$10/12-SUM(J106:S106)</f>
        <v>1364.9166666666667</v>
      </c>
      <c r="I106" s="47">
        <f>+I105*(1+((Tab_Resultados[Taxa de retorno]-Tab_Resultados[Inflação]))/12)+H105</f>
        <v>280643.53311293357</v>
      </c>
      <c r="J106" s="48">
        <f t="shared" si="9"/>
        <v>0</v>
      </c>
      <c r="K106" s="48">
        <f>IF($G106&lt;=$D$4,$E$4/$D$4,0)</f>
        <v>0</v>
      </c>
      <c r="L106" s="48">
        <f>IF($G106&lt;=$D$5,$E$5/$D$5,0)</f>
        <v>0</v>
      </c>
      <c r="M106" s="48">
        <f>IF($G106&lt;=$D$6,$E$6/$D$6,0)</f>
        <v>0</v>
      </c>
      <c r="N106" s="48">
        <f>IF($G106&lt;=$D$7,$E$7/$D$7,0)</f>
        <v>0</v>
      </c>
      <c r="O106" s="48">
        <f>IF($G106&lt;=$D$8,$E$8/$D$8,0)</f>
        <v>0</v>
      </c>
      <c r="P106" s="48">
        <f>IF($G106&lt;=$D$9,$E$9/$D$9,0)</f>
        <v>0</v>
      </c>
      <c r="Q106" s="48">
        <f>IF($G106&lt;=$D$10,$E$10/$D$10,0)</f>
        <v>0</v>
      </c>
      <c r="R106" s="48">
        <f>IF($G106&lt;=$D$11,$E$11/$D$11,0)</f>
        <v>0</v>
      </c>
      <c r="S106" s="48">
        <f>IF($G106&lt;=$D$12,$E$12/$D$12,0)</f>
        <v>0</v>
      </c>
      <c r="T106" s="65" t="str">
        <f t="shared" si="6"/>
        <v/>
      </c>
      <c r="U106" s="60">
        <f t="shared" si="7"/>
        <v>104</v>
      </c>
      <c r="V106" s="64">
        <f ca="1">DATE(YEAR(TODAY()),MONTH(TODAY())+Tabela7[[#This Row],[Mês]]-1,1)</f>
        <v>47604</v>
      </c>
    </row>
    <row r="107" spans="2:22" x14ac:dyDescent="0.25">
      <c r="B107" s="1"/>
      <c r="C107" s="1"/>
      <c r="D107" s="1"/>
      <c r="E107" s="1"/>
      <c r="G107">
        <v>105</v>
      </c>
      <c r="H107" s="47">
        <f>+Resultados!$D$10/12-SUM(J107:S107)</f>
        <v>1364.9166666666667</v>
      </c>
      <c r="I107" s="47">
        <f>+I106*(1+((Tab_Resultados[Taxa de retorno]-Tab_Resultados[Inflação]))/12)+H106</f>
        <v>283727.39141991694</v>
      </c>
      <c r="J107" s="48">
        <f t="shared" si="9"/>
        <v>0</v>
      </c>
      <c r="K107" s="48">
        <f>IF($G107&lt;=$D$4,$E$4/$D$4,0)</f>
        <v>0</v>
      </c>
      <c r="L107" s="48">
        <f>IF($G107&lt;=$D$5,$E$5/$D$5,0)</f>
        <v>0</v>
      </c>
      <c r="M107" s="48">
        <f>IF($G107&lt;=$D$6,$E$6/$D$6,0)</f>
        <v>0</v>
      </c>
      <c r="N107" s="48">
        <f>IF($G107&lt;=$D$7,$E$7/$D$7,0)</f>
        <v>0</v>
      </c>
      <c r="O107" s="48">
        <f>IF($G107&lt;=$D$8,$E$8/$D$8,0)</f>
        <v>0</v>
      </c>
      <c r="P107" s="48">
        <f>IF($G107&lt;=$D$9,$E$9/$D$9,0)</f>
        <v>0</v>
      </c>
      <c r="Q107" s="48">
        <f>IF($G107&lt;=$D$10,$E$10/$D$10,0)</f>
        <v>0</v>
      </c>
      <c r="R107" s="48">
        <f>IF($G107&lt;=$D$11,$E$11/$D$11,0)</f>
        <v>0</v>
      </c>
      <c r="S107" s="48">
        <f>IF($G107&lt;=$D$12,$E$12/$D$12,0)</f>
        <v>0</v>
      </c>
      <c r="T107" s="65" t="str">
        <f t="shared" si="6"/>
        <v/>
      </c>
      <c r="U107" s="60">
        <f t="shared" si="7"/>
        <v>105</v>
      </c>
      <c r="V107" s="64">
        <f ca="1">DATE(YEAR(TODAY()),MONTH(TODAY())+Tabela7[[#This Row],[Mês]]-1,1)</f>
        <v>47635</v>
      </c>
    </row>
    <row r="108" spans="2:22" x14ac:dyDescent="0.25">
      <c r="B108" s="1"/>
      <c r="C108" s="1"/>
      <c r="D108" s="1"/>
      <c r="E108" s="1"/>
      <c r="G108">
        <v>106</v>
      </c>
      <c r="H108" s="47">
        <f>+Resultados!$D$10/12-SUM(J108:S108)</f>
        <v>1364.9166666666667</v>
      </c>
      <c r="I108" s="47">
        <f>+I107*(1+((Tab_Resultados[Taxa de retorno]-Tab_Resultados[Inflação]))/12)+H107</f>
        <v>286830.13835903059</v>
      </c>
      <c r="J108" s="48">
        <f t="shared" si="9"/>
        <v>0</v>
      </c>
      <c r="K108" s="48">
        <f>IF($G108&lt;=$D$4,$E$4/$D$4,0)</f>
        <v>0</v>
      </c>
      <c r="L108" s="48">
        <f>IF($G108&lt;=$D$5,$E$5/$D$5,0)</f>
        <v>0</v>
      </c>
      <c r="M108" s="48">
        <f>IF($G108&lt;=$D$6,$E$6/$D$6,0)</f>
        <v>0</v>
      </c>
      <c r="N108" s="48">
        <f>IF($G108&lt;=$D$7,$E$7/$D$7,0)</f>
        <v>0</v>
      </c>
      <c r="O108" s="48">
        <f>IF($G108&lt;=$D$8,$E$8/$D$8,0)</f>
        <v>0</v>
      </c>
      <c r="P108" s="48">
        <f>IF($G108&lt;=$D$9,$E$9/$D$9,0)</f>
        <v>0</v>
      </c>
      <c r="Q108" s="48">
        <f>IF($G108&lt;=$D$10,$E$10/$D$10,0)</f>
        <v>0</v>
      </c>
      <c r="R108" s="48">
        <f>IF($G108&lt;=$D$11,$E$11/$D$11,0)</f>
        <v>0</v>
      </c>
      <c r="S108" s="48">
        <f>IF($G108&lt;=$D$12,$E$12/$D$12,0)</f>
        <v>0</v>
      </c>
      <c r="T108" s="65" t="str">
        <f t="shared" si="6"/>
        <v/>
      </c>
      <c r="U108" s="60">
        <f t="shared" si="7"/>
        <v>106</v>
      </c>
      <c r="V108" s="64">
        <f ca="1">DATE(YEAR(TODAY()),MONTH(TODAY())+Tabela7[[#This Row],[Mês]]-1,1)</f>
        <v>47665</v>
      </c>
    </row>
    <row r="109" spans="2:22" x14ac:dyDescent="0.25">
      <c r="B109" s="1"/>
      <c r="C109" s="1"/>
      <c r="D109" s="1"/>
      <c r="E109" s="1"/>
      <c r="G109">
        <v>107</v>
      </c>
      <c r="H109" s="47">
        <f>+Resultados!$D$10/12-SUM(J109:S109)</f>
        <v>1364.9166666666667</v>
      </c>
      <c r="I109" s="47">
        <f>+I108*(1+((Tab_Resultados[Taxa de retorno]-Tab_Resultados[Inflação]))/12)+H108</f>
        <v>289951.88962314633</v>
      </c>
      <c r="J109" s="48">
        <f t="shared" si="9"/>
        <v>0</v>
      </c>
      <c r="K109" s="48">
        <f>IF($G109&lt;=$D$4,$E$4/$D$4,0)</f>
        <v>0</v>
      </c>
      <c r="L109" s="48">
        <f>IF($G109&lt;=$D$5,$E$5/$D$5,0)</f>
        <v>0</v>
      </c>
      <c r="M109" s="48">
        <f>IF($G109&lt;=$D$6,$E$6/$D$6,0)</f>
        <v>0</v>
      </c>
      <c r="N109" s="48">
        <f>IF($G109&lt;=$D$7,$E$7/$D$7,0)</f>
        <v>0</v>
      </c>
      <c r="O109" s="48">
        <f>IF($G109&lt;=$D$8,$E$8/$D$8,0)</f>
        <v>0</v>
      </c>
      <c r="P109" s="48">
        <f>IF($G109&lt;=$D$9,$E$9/$D$9,0)</f>
        <v>0</v>
      </c>
      <c r="Q109" s="48">
        <f>IF($G109&lt;=$D$10,$E$10/$D$10,0)</f>
        <v>0</v>
      </c>
      <c r="R109" s="48">
        <f>IF($G109&lt;=$D$11,$E$11/$D$11,0)</f>
        <v>0</v>
      </c>
      <c r="S109" s="48">
        <f>IF($G109&lt;=$D$12,$E$12/$D$12,0)</f>
        <v>0</v>
      </c>
      <c r="T109" s="65" t="str">
        <f t="shared" si="6"/>
        <v/>
      </c>
      <c r="U109" s="60">
        <f t="shared" si="7"/>
        <v>107</v>
      </c>
      <c r="V109" s="64">
        <f ca="1">DATE(YEAR(TODAY()),MONTH(TODAY())+Tabela7[[#This Row],[Mês]]-1,1)</f>
        <v>47696</v>
      </c>
    </row>
    <row r="110" spans="2:22" x14ac:dyDescent="0.25">
      <c r="B110" s="1"/>
      <c r="C110" s="1"/>
      <c r="D110" s="1"/>
      <c r="E110" s="1"/>
      <c r="G110">
        <v>108</v>
      </c>
      <c r="H110" s="47">
        <f>+Resultados!$D$10/12-SUM(J110:S110)</f>
        <v>1364.9166666666667</v>
      </c>
      <c r="I110" s="47">
        <f>+I109*(1+((Tab_Resultados[Taxa de retorno]-Tab_Resultados[Inflação]))/12)+H109</f>
        <v>293092.76161375479</v>
      </c>
      <c r="J110" s="48">
        <f t="shared" si="9"/>
        <v>0</v>
      </c>
      <c r="K110" s="48">
        <f>IF($G110&lt;=$D$4,$E$4/$D$4,0)</f>
        <v>0</v>
      </c>
      <c r="L110" s="48">
        <f>IF($G110&lt;=$D$5,$E$5/$D$5,0)</f>
        <v>0</v>
      </c>
      <c r="M110" s="48">
        <f>IF($G110&lt;=$D$6,$E$6/$D$6,0)</f>
        <v>0</v>
      </c>
      <c r="N110" s="48">
        <f>IF($G110&lt;=$D$7,$E$7/$D$7,0)</f>
        <v>0</v>
      </c>
      <c r="O110" s="48">
        <f>IF($G110&lt;=$D$8,$E$8/$D$8,0)</f>
        <v>0</v>
      </c>
      <c r="P110" s="48">
        <f>IF($G110&lt;=$D$9,$E$9/$D$9,0)</f>
        <v>0</v>
      </c>
      <c r="Q110" s="48">
        <f>IF($G110&lt;=$D$10,$E$10/$D$10,0)</f>
        <v>0</v>
      </c>
      <c r="R110" s="48">
        <f>IF($G110&lt;=$D$11,$E$11/$D$11,0)</f>
        <v>0</v>
      </c>
      <c r="S110" s="48">
        <f>IF($G110&lt;=$D$12,$E$12/$D$12,0)</f>
        <v>0</v>
      </c>
      <c r="T110" s="65" t="str">
        <f t="shared" si="6"/>
        <v/>
      </c>
      <c r="U110" s="60">
        <f t="shared" si="7"/>
        <v>108</v>
      </c>
      <c r="V110" s="64">
        <f ca="1">DATE(YEAR(TODAY()),MONTH(TODAY())+Tabela7[[#This Row],[Mês]]-1,1)</f>
        <v>47727</v>
      </c>
    </row>
    <row r="111" spans="2:22" x14ac:dyDescent="0.25">
      <c r="B111" s="1"/>
      <c r="C111" s="1"/>
      <c r="D111" s="1"/>
      <c r="E111" s="1"/>
      <c r="G111">
        <v>109</v>
      </c>
      <c r="H111" s="47">
        <f>+Resultados!$D$10/12-SUM(J111:S111)</f>
        <v>1364.9166666666667</v>
      </c>
      <c r="I111" s="47">
        <f>+I110*(1+((Tab_Resultados[Taxa de retorno]-Tab_Resultados[Inflação]))/12)+H110</f>
        <v>296252.8714453057</v>
      </c>
      <c r="J111" s="48">
        <f t="shared" si="9"/>
        <v>0</v>
      </c>
      <c r="K111" s="48">
        <f>IF($G111&lt;=$D$4,$E$4/$D$4,0)</f>
        <v>0</v>
      </c>
      <c r="L111" s="48">
        <f>IF($G111&lt;=$D$5,$E$5/$D$5,0)</f>
        <v>0</v>
      </c>
      <c r="M111" s="48">
        <f>IF($G111&lt;=$D$6,$E$6/$D$6,0)</f>
        <v>0</v>
      </c>
      <c r="N111" s="48">
        <f>IF($G111&lt;=$D$7,$E$7/$D$7,0)</f>
        <v>0</v>
      </c>
      <c r="O111" s="48">
        <f>IF($G111&lt;=$D$8,$E$8/$D$8,0)</f>
        <v>0</v>
      </c>
      <c r="P111" s="48">
        <f>IF($G111&lt;=$D$9,$E$9/$D$9,0)</f>
        <v>0</v>
      </c>
      <c r="Q111" s="48">
        <f>IF($G111&lt;=$D$10,$E$10/$D$10,0)</f>
        <v>0</v>
      </c>
      <c r="R111" s="48">
        <f>IF($G111&lt;=$D$11,$E$11/$D$11,0)</f>
        <v>0</v>
      </c>
      <c r="S111" s="48">
        <f>IF($G111&lt;=$D$12,$E$12/$D$12,0)</f>
        <v>0</v>
      </c>
      <c r="T111" s="65" t="str">
        <f t="shared" si="6"/>
        <v/>
      </c>
      <c r="U111" s="60">
        <f t="shared" si="7"/>
        <v>109</v>
      </c>
      <c r="V111" s="64">
        <f ca="1">DATE(YEAR(TODAY()),MONTH(TODAY())+Tabela7[[#This Row],[Mês]]-1,1)</f>
        <v>47757</v>
      </c>
    </row>
    <row r="112" spans="2:22" x14ac:dyDescent="0.25">
      <c r="B112" s="1"/>
      <c r="C112" s="1"/>
      <c r="D112" s="1"/>
      <c r="E112" s="1"/>
      <c r="G112">
        <v>110</v>
      </c>
      <c r="H112" s="47">
        <f>+Resultados!$D$10/12-SUM(J112:S112)</f>
        <v>1364.9166666666667</v>
      </c>
      <c r="I112" s="47">
        <f>+I111*(1+((Tab_Resultados[Taxa de retorno]-Tab_Resultados[Inflação]))/12)+H111</f>
        <v>299432.33694957488</v>
      </c>
      <c r="J112" s="48">
        <f t="shared" si="9"/>
        <v>0</v>
      </c>
      <c r="K112" s="48">
        <f>IF($G112&lt;=$D$4,$E$4/$D$4,0)</f>
        <v>0</v>
      </c>
      <c r="L112" s="48">
        <f>IF($G112&lt;=$D$5,$E$5/$D$5,0)</f>
        <v>0</v>
      </c>
      <c r="M112" s="48">
        <f>IF($G112&lt;=$D$6,$E$6/$D$6,0)</f>
        <v>0</v>
      </c>
      <c r="N112" s="48">
        <f>IF($G112&lt;=$D$7,$E$7/$D$7,0)</f>
        <v>0</v>
      </c>
      <c r="O112" s="48">
        <f>IF($G112&lt;=$D$8,$E$8/$D$8,0)</f>
        <v>0</v>
      </c>
      <c r="P112" s="48">
        <f>IF($G112&lt;=$D$9,$E$9/$D$9,0)</f>
        <v>0</v>
      </c>
      <c r="Q112" s="48">
        <f>IF($G112&lt;=$D$10,$E$10/$D$10,0)</f>
        <v>0</v>
      </c>
      <c r="R112" s="48">
        <f>IF($G112&lt;=$D$11,$E$11/$D$11,0)</f>
        <v>0</v>
      </c>
      <c r="S112" s="48">
        <f>IF($G112&lt;=$D$12,$E$12/$D$12,0)</f>
        <v>0</v>
      </c>
      <c r="T112" s="65" t="str">
        <f t="shared" si="6"/>
        <v/>
      </c>
      <c r="U112" s="60">
        <f t="shared" si="7"/>
        <v>110</v>
      </c>
      <c r="V112" s="64">
        <f ca="1">DATE(YEAR(TODAY()),MONTH(TODAY())+Tabela7[[#This Row],[Mês]]-1,1)</f>
        <v>47788</v>
      </c>
    </row>
    <row r="113" spans="2:22" x14ac:dyDescent="0.25">
      <c r="B113" s="1"/>
      <c r="C113" s="1"/>
      <c r="D113" s="1"/>
      <c r="E113" s="1"/>
      <c r="G113">
        <v>111</v>
      </c>
      <c r="H113" s="47">
        <f>+Resultados!$D$10/12-SUM(J113:S113)</f>
        <v>1364.9166666666667</v>
      </c>
      <c r="I113" s="47">
        <f>+I112*(1+((Tab_Resultados[Taxa de retorno]-Tab_Resultados[Inflação]))/12)+H112</f>
        <v>302631.27668005769</v>
      </c>
      <c r="J113" s="48">
        <f t="shared" si="9"/>
        <v>0</v>
      </c>
      <c r="K113" s="48">
        <f>IF($G113&lt;=$D$4,$E$4/$D$4,0)</f>
        <v>0</v>
      </c>
      <c r="L113" s="48">
        <f>IF($G113&lt;=$D$5,$E$5/$D$5,0)</f>
        <v>0</v>
      </c>
      <c r="M113" s="48">
        <f>IF($G113&lt;=$D$6,$E$6/$D$6,0)</f>
        <v>0</v>
      </c>
      <c r="N113" s="48">
        <f>IF($G113&lt;=$D$7,$E$7/$D$7,0)</f>
        <v>0</v>
      </c>
      <c r="O113" s="48">
        <f>IF($G113&lt;=$D$8,$E$8/$D$8,0)</f>
        <v>0</v>
      </c>
      <c r="P113" s="48">
        <f>IF($G113&lt;=$D$9,$E$9/$D$9,0)</f>
        <v>0</v>
      </c>
      <c r="Q113" s="48">
        <f>IF($G113&lt;=$D$10,$E$10/$D$10,0)</f>
        <v>0</v>
      </c>
      <c r="R113" s="48">
        <f>IF($G113&lt;=$D$11,$E$11/$D$11,0)</f>
        <v>0</v>
      </c>
      <c r="S113" s="48">
        <f>IF($G113&lt;=$D$12,$E$12/$D$12,0)</f>
        <v>0</v>
      </c>
      <c r="T113" s="65" t="str">
        <f t="shared" si="6"/>
        <v/>
      </c>
      <c r="U113" s="60">
        <f t="shared" si="7"/>
        <v>111</v>
      </c>
      <c r="V113" s="64">
        <f ca="1">DATE(YEAR(TODAY()),MONTH(TODAY())+Tabela7[[#This Row],[Mês]]-1,1)</f>
        <v>47818</v>
      </c>
    </row>
    <row r="114" spans="2:22" x14ac:dyDescent="0.25">
      <c r="B114" s="1"/>
      <c r="C114" s="1"/>
      <c r="D114" s="1"/>
      <c r="E114" s="1"/>
      <c r="G114">
        <v>112</v>
      </c>
      <c r="H114" s="47">
        <f>+Resultados!$D$10/12-SUM(J114:S114)</f>
        <v>1364.9166666666667</v>
      </c>
      <c r="I114" s="47">
        <f>+I113*(1+((Tab_Resultados[Taxa de retorno]-Tab_Resultados[Inflação]))/12)+H113</f>
        <v>305849.8099163897</v>
      </c>
      <c r="J114" s="48">
        <f t="shared" si="9"/>
        <v>0</v>
      </c>
      <c r="K114" s="48">
        <f>IF($G114&lt;=$D$4,$E$4/$D$4,0)</f>
        <v>0</v>
      </c>
      <c r="L114" s="48">
        <f>IF($G114&lt;=$D$5,$E$5/$D$5,0)</f>
        <v>0</v>
      </c>
      <c r="M114" s="48">
        <f>IF($G114&lt;=$D$6,$E$6/$D$6,0)</f>
        <v>0</v>
      </c>
      <c r="N114" s="48">
        <f>IF($G114&lt;=$D$7,$E$7/$D$7,0)</f>
        <v>0</v>
      </c>
      <c r="O114" s="48">
        <f>IF($G114&lt;=$D$8,$E$8/$D$8,0)</f>
        <v>0</v>
      </c>
      <c r="P114" s="48">
        <f>IF($G114&lt;=$D$9,$E$9/$D$9,0)</f>
        <v>0</v>
      </c>
      <c r="Q114" s="48">
        <f>IF($G114&lt;=$D$10,$E$10/$D$10,0)</f>
        <v>0</v>
      </c>
      <c r="R114" s="48">
        <f>IF($G114&lt;=$D$11,$E$11/$D$11,0)</f>
        <v>0</v>
      </c>
      <c r="S114" s="48">
        <f>IF($G114&lt;=$D$12,$E$12/$D$12,0)</f>
        <v>0</v>
      </c>
      <c r="T114" s="65" t="str">
        <f t="shared" si="6"/>
        <v/>
      </c>
      <c r="U114" s="60">
        <f t="shared" si="7"/>
        <v>112</v>
      </c>
      <c r="V114" s="64">
        <f ca="1">DATE(YEAR(TODAY()),MONTH(TODAY())+Tabela7[[#This Row],[Mês]]-1,1)</f>
        <v>47849</v>
      </c>
    </row>
    <row r="115" spans="2:22" x14ac:dyDescent="0.25">
      <c r="B115" s="1"/>
      <c r="C115" s="1"/>
      <c r="D115" s="1"/>
      <c r="E115" s="1"/>
      <c r="G115">
        <v>113</v>
      </c>
      <c r="H115" s="47">
        <f>+Resultados!$D$10/12-SUM(J115:S115)</f>
        <v>1364.9166666666667</v>
      </c>
      <c r="I115" s="47">
        <f>+I114*(1+((Tab_Resultados[Taxa de retorno]-Tab_Resultados[Inflação]))/12)+H114</f>
        <v>309088.05666879425</v>
      </c>
      <c r="J115" s="48">
        <f t="shared" si="9"/>
        <v>0</v>
      </c>
      <c r="K115" s="48">
        <f>IF($G115&lt;=$D$4,$E$4/$D$4,0)</f>
        <v>0</v>
      </c>
      <c r="L115" s="48">
        <f>IF($G115&lt;=$D$5,$E$5/$D$5,0)</f>
        <v>0</v>
      </c>
      <c r="M115" s="48">
        <f>IF($G115&lt;=$D$6,$E$6/$D$6,0)</f>
        <v>0</v>
      </c>
      <c r="N115" s="48">
        <f>IF($G115&lt;=$D$7,$E$7/$D$7,0)</f>
        <v>0</v>
      </c>
      <c r="O115" s="48">
        <f>IF($G115&lt;=$D$8,$E$8/$D$8,0)</f>
        <v>0</v>
      </c>
      <c r="P115" s="48">
        <f>IF($G115&lt;=$D$9,$E$9/$D$9,0)</f>
        <v>0</v>
      </c>
      <c r="Q115" s="48">
        <f>IF($G115&lt;=$D$10,$E$10/$D$10,0)</f>
        <v>0</v>
      </c>
      <c r="R115" s="48">
        <f>IF($G115&lt;=$D$11,$E$11/$D$11,0)</f>
        <v>0</v>
      </c>
      <c r="S115" s="48">
        <f>IF($G115&lt;=$D$12,$E$12/$D$12,0)</f>
        <v>0</v>
      </c>
      <c r="T115" s="65" t="str">
        <f t="shared" si="6"/>
        <v/>
      </c>
      <c r="U115" s="60">
        <f t="shared" si="7"/>
        <v>113</v>
      </c>
      <c r="V115" s="64">
        <f ca="1">DATE(YEAR(TODAY()),MONTH(TODAY())+Tabela7[[#This Row],[Mês]]-1,1)</f>
        <v>47880</v>
      </c>
    </row>
    <row r="116" spans="2:22" x14ac:dyDescent="0.25">
      <c r="B116" s="1"/>
      <c r="C116" s="1"/>
      <c r="D116" s="1"/>
      <c r="E116" s="1"/>
      <c r="G116">
        <v>114</v>
      </c>
      <c r="H116" s="47">
        <f>+Resultados!$D$10/12-SUM(J116:S116)</f>
        <v>1364.9166666666667</v>
      </c>
      <c r="I116" s="47">
        <f>+I115*(1+((Tab_Resultados[Taxa de retorno]-Tab_Resultados[Inflação]))/12)+H115</f>
        <v>312346.13768255728</v>
      </c>
      <c r="J116" s="48">
        <f t="shared" si="9"/>
        <v>0</v>
      </c>
      <c r="K116" s="48">
        <f>IF($G116&lt;=$D$4,$E$4/$D$4,0)</f>
        <v>0</v>
      </c>
      <c r="L116" s="48">
        <f>IF($G116&lt;=$D$5,$E$5/$D$5,0)</f>
        <v>0</v>
      </c>
      <c r="M116" s="48">
        <f>IF($G116&lt;=$D$6,$E$6/$D$6,0)</f>
        <v>0</v>
      </c>
      <c r="N116" s="48">
        <f>IF($G116&lt;=$D$7,$E$7/$D$7,0)</f>
        <v>0</v>
      </c>
      <c r="O116" s="48">
        <f>IF($G116&lt;=$D$8,$E$8/$D$8,0)</f>
        <v>0</v>
      </c>
      <c r="P116" s="48">
        <f>IF($G116&lt;=$D$9,$E$9/$D$9,0)</f>
        <v>0</v>
      </c>
      <c r="Q116" s="48">
        <f>IF($G116&lt;=$D$10,$E$10/$D$10,0)</f>
        <v>0</v>
      </c>
      <c r="R116" s="48">
        <f>IF($G116&lt;=$D$11,$E$11/$D$11,0)</f>
        <v>0</v>
      </c>
      <c r="S116" s="48">
        <f>IF($G116&lt;=$D$12,$E$12/$D$12,0)</f>
        <v>0</v>
      </c>
      <c r="T116" s="65" t="str">
        <f t="shared" si="6"/>
        <v/>
      </c>
      <c r="U116" s="60">
        <f t="shared" si="7"/>
        <v>114</v>
      </c>
      <c r="V116" s="64">
        <f ca="1">DATE(YEAR(TODAY()),MONTH(TODAY())+Tabela7[[#This Row],[Mês]]-1,1)</f>
        <v>47908</v>
      </c>
    </row>
    <row r="117" spans="2:22" x14ac:dyDescent="0.25">
      <c r="B117" s="1"/>
      <c r="C117" s="1"/>
      <c r="D117" s="1"/>
      <c r="E117" s="1"/>
      <c r="G117">
        <v>115</v>
      </c>
      <c r="H117" s="47">
        <f>+Resultados!$D$10/12-SUM(J117:S117)</f>
        <v>1364.9166666666667</v>
      </c>
      <c r="I117" s="47">
        <f>+I116*(1+((Tab_Resultados[Taxa de retorno]-Tab_Resultados[Inflação]))/12)+H116</f>
        <v>315624.17444252962</v>
      </c>
      <c r="J117" s="48">
        <f t="shared" si="9"/>
        <v>0</v>
      </c>
      <c r="K117" s="48">
        <f>IF($G117&lt;=$D$4,$E$4/$D$4,0)</f>
        <v>0</v>
      </c>
      <c r="L117" s="48">
        <f>IF($G117&lt;=$D$5,$E$5/$D$5,0)</f>
        <v>0</v>
      </c>
      <c r="M117" s="48">
        <f>IF($G117&lt;=$D$6,$E$6/$D$6,0)</f>
        <v>0</v>
      </c>
      <c r="N117" s="48">
        <f>IF($G117&lt;=$D$7,$E$7/$D$7,0)</f>
        <v>0</v>
      </c>
      <c r="O117" s="48">
        <f>IF($G117&lt;=$D$8,$E$8/$D$8,0)</f>
        <v>0</v>
      </c>
      <c r="P117" s="48">
        <f>IF($G117&lt;=$D$9,$E$9/$D$9,0)</f>
        <v>0</v>
      </c>
      <c r="Q117" s="48">
        <f>IF($G117&lt;=$D$10,$E$10/$D$10,0)</f>
        <v>0</v>
      </c>
      <c r="R117" s="48">
        <f>IF($G117&lt;=$D$11,$E$11/$D$11,0)</f>
        <v>0</v>
      </c>
      <c r="S117" s="48">
        <f>IF($G117&lt;=$D$12,$E$12/$D$12,0)</f>
        <v>0</v>
      </c>
      <c r="T117" s="65" t="str">
        <f t="shared" si="6"/>
        <v/>
      </c>
      <c r="U117" s="60">
        <f t="shared" si="7"/>
        <v>115</v>
      </c>
      <c r="V117" s="64">
        <f ca="1">DATE(YEAR(TODAY()),MONTH(TODAY())+Tabela7[[#This Row],[Mês]]-1,1)</f>
        <v>47939</v>
      </c>
    </row>
    <row r="118" spans="2:22" x14ac:dyDescent="0.25">
      <c r="B118" s="1"/>
      <c r="C118" s="1"/>
      <c r="D118" s="1"/>
      <c r="E118" s="1"/>
      <c r="G118">
        <v>116</v>
      </c>
      <c r="H118" s="47">
        <f>+Resultados!$D$10/12-SUM(J118:S118)</f>
        <v>1364.9166666666667</v>
      </c>
      <c r="I118" s="47">
        <f>+I117*(1+((Tab_Resultados[Taxa de retorno]-Tab_Resultados[Inflação]))/12)+H117</f>
        <v>318922.28917765676</v>
      </c>
      <c r="J118" s="48">
        <f t="shared" si="9"/>
        <v>0</v>
      </c>
      <c r="K118" s="48">
        <f>IF($G118&lt;=$D$4,$E$4/$D$4,0)</f>
        <v>0</v>
      </c>
      <c r="L118" s="48">
        <f>IF($G118&lt;=$D$5,$E$5/$D$5,0)</f>
        <v>0</v>
      </c>
      <c r="M118" s="48">
        <f>IF($G118&lt;=$D$6,$E$6/$D$6,0)</f>
        <v>0</v>
      </c>
      <c r="N118" s="48">
        <f>IF($G118&lt;=$D$7,$E$7/$D$7,0)</f>
        <v>0</v>
      </c>
      <c r="O118" s="48">
        <f>IF($G118&lt;=$D$8,$E$8/$D$8,0)</f>
        <v>0</v>
      </c>
      <c r="P118" s="48">
        <f>IF($G118&lt;=$D$9,$E$9/$D$9,0)</f>
        <v>0</v>
      </c>
      <c r="Q118" s="48">
        <f>IF($G118&lt;=$D$10,$E$10/$D$10,0)</f>
        <v>0</v>
      </c>
      <c r="R118" s="48">
        <f>IF($G118&lt;=$D$11,$E$11/$D$11,0)</f>
        <v>0</v>
      </c>
      <c r="S118" s="48">
        <f>IF($G118&lt;=$D$12,$E$12/$D$12,0)</f>
        <v>0</v>
      </c>
      <c r="T118" s="65" t="str">
        <f t="shared" si="6"/>
        <v/>
      </c>
      <c r="U118" s="60">
        <f t="shared" si="7"/>
        <v>116</v>
      </c>
      <c r="V118" s="64">
        <f ca="1">DATE(YEAR(TODAY()),MONTH(TODAY())+Tabela7[[#This Row],[Mês]]-1,1)</f>
        <v>47969</v>
      </c>
    </row>
    <row r="119" spans="2:22" x14ac:dyDescent="0.25">
      <c r="B119" s="1"/>
      <c r="C119" s="1"/>
      <c r="D119" s="1"/>
      <c r="E119" s="1"/>
      <c r="G119">
        <v>117</v>
      </c>
      <c r="H119" s="47">
        <f>+Resultados!$D$10/12-SUM(J119:S119)</f>
        <v>1364.9166666666667</v>
      </c>
      <c r="I119" s="47">
        <f>+I118*(1+((Tab_Resultados[Taxa de retorno]-Tab_Resultados[Inflação]))/12)+H118</f>
        <v>322240.60486553656</v>
      </c>
      <c r="J119" s="48">
        <f t="shared" si="9"/>
        <v>0</v>
      </c>
      <c r="K119" s="48">
        <f>IF($G119&lt;=$D$4,$E$4/$D$4,0)</f>
        <v>0</v>
      </c>
      <c r="L119" s="48">
        <f>IF($G119&lt;=$D$5,$E$5/$D$5,0)</f>
        <v>0</v>
      </c>
      <c r="M119" s="48">
        <f>IF($G119&lt;=$D$6,$E$6/$D$6,0)</f>
        <v>0</v>
      </c>
      <c r="N119" s="48">
        <f>IF($G119&lt;=$D$7,$E$7/$D$7,0)</f>
        <v>0</v>
      </c>
      <c r="O119" s="48">
        <f>IF($G119&lt;=$D$8,$E$8/$D$8,0)</f>
        <v>0</v>
      </c>
      <c r="P119" s="48">
        <f>IF($G119&lt;=$D$9,$E$9/$D$9,0)</f>
        <v>0</v>
      </c>
      <c r="Q119" s="48">
        <f>IF($G119&lt;=$D$10,$E$10/$D$10,0)</f>
        <v>0</v>
      </c>
      <c r="R119" s="48">
        <f>IF($G119&lt;=$D$11,$E$11/$D$11,0)</f>
        <v>0</v>
      </c>
      <c r="S119" s="48">
        <f>IF($G119&lt;=$D$12,$E$12/$D$12,0)</f>
        <v>0</v>
      </c>
      <c r="T119" s="65" t="str">
        <f t="shared" si="6"/>
        <v/>
      </c>
      <c r="U119" s="60">
        <f t="shared" si="7"/>
        <v>117</v>
      </c>
      <c r="V119" s="64">
        <f ca="1">DATE(YEAR(TODAY()),MONTH(TODAY())+Tabela7[[#This Row],[Mês]]-1,1)</f>
        <v>48000</v>
      </c>
    </row>
    <row r="120" spans="2:22" x14ac:dyDescent="0.25">
      <c r="B120" s="1"/>
      <c r="C120" s="1"/>
      <c r="D120" s="1"/>
      <c r="E120" s="1"/>
      <c r="G120">
        <v>118</v>
      </c>
      <c r="H120" s="47">
        <f>+Resultados!$D$10/12-SUM(J120:S120)</f>
        <v>1364.9166666666667</v>
      </c>
      <c r="I120" s="47">
        <f>+I119*(1+((Tab_Resultados[Taxa de retorno]-Tab_Resultados[Inflação]))/12)+H119</f>
        <v>325579.24523700465</v>
      </c>
      <c r="J120" s="48">
        <f t="shared" si="9"/>
        <v>0</v>
      </c>
      <c r="K120" s="48">
        <f>IF($G120&lt;=$D$4,$E$4/$D$4,0)</f>
        <v>0</v>
      </c>
      <c r="L120" s="48">
        <f>IF($G120&lt;=$D$5,$E$5/$D$5,0)</f>
        <v>0</v>
      </c>
      <c r="M120" s="48">
        <f>IF($G120&lt;=$D$6,$E$6/$D$6,0)</f>
        <v>0</v>
      </c>
      <c r="N120" s="48">
        <f>IF($G120&lt;=$D$7,$E$7/$D$7,0)</f>
        <v>0</v>
      </c>
      <c r="O120" s="48">
        <f>IF($G120&lt;=$D$8,$E$8/$D$8,0)</f>
        <v>0</v>
      </c>
      <c r="P120" s="48">
        <f>IF($G120&lt;=$D$9,$E$9/$D$9,0)</f>
        <v>0</v>
      </c>
      <c r="Q120" s="48">
        <f>IF($G120&lt;=$D$10,$E$10/$D$10,0)</f>
        <v>0</v>
      </c>
      <c r="R120" s="48">
        <f>IF($G120&lt;=$D$11,$E$11/$D$11,0)</f>
        <v>0</v>
      </c>
      <c r="S120" s="48">
        <f>IF($G120&lt;=$D$12,$E$12/$D$12,0)</f>
        <v>0</v>
      </c>
      <c r="T120" s="65" t="str">
        <f t="shared" si="6"/>
        <v/>
      </c>
      <c r="U120" s="60">
        <f t="shared" si="7"/>
        <v>118</v>
      </c>
      <c r="V120" s="64">
        <f ca="1">DATE(YEAR(TODAY()),MONTH(TODAY())+Tabela7[[#This Row],[Mês]]-1,1)</f>
        <v>48030</v>
      </c>
    </row>
    <row r="121" spans="2:22" x14ac:dyDescent="0.25">
      <c r="B121" s="1"/>
      <c r="C121" s="1"/>
      <c r="D121" s="1"/>
      <c r="E121" s="1"/>
      <c r="G121">
        <v>119</v>
      </c>
      <c r="H121" s="47">
        <f>+Resultados!$D$10/12-SUM(J121:S121)</f>
        <v>1364.9166666666667</v>
      </c>
      <c r="I121" s="47">
        <f>+I120*(1+((Tab_Resultados[Taxa de retorno]-Tab_Resultados[Inflação]))/12)+H120</f>
        <v>328938.33478074794</v>
      </c>
      <c r="J121" s="48">
        <f t="shared" si="9"/>
        <v>0</v>
      </c>
      <c r="K121" s="48">
        <f>IF($G121&lt;=$D$4,$E$4/$D$4,0)</f>
        <v>0</v>
      </c>
      <c r="L121" s="48">
        <f>IF($G121&lt;=$D$5,$E$5/$D$5,0)</f>
        <v>0</v>
      </c>
      <c r="M121" s="48">
        <f>IF($G121&lt;=$D$6,$E$6/$D$6,0)</f>
        <v>0</v>
      </c>
      <c r="N121" s="48">
        <f>IF($G121&lt;=$D$7,$E$7/$D$7,0)</f>
        <v>0</v>
      </c>
      <c r="O121" s="48">
        <f>IF($G121&lt;=$D$8,$E$8/$D$8,0)</f>
        <v>0</v>
      </c>
      <c r="P121" s="48">
        <f>IF($G121&lt;=$D$9,$E$9/$D$9,0)</f>
        <v>0</v>
      </c>
      <c r="Q121" s="48">
        <f>IF($G121&lt;=$D$10,$E$10/$D$10,0)</f>
        <v>0</v>
      </c>
      <c r="R121" s="48">
        <f>IF($G121&lt;=$D$11,$E$11/$D$11,0)</f>
        <v>0</v>
      </c>
      <c r="S121" s="48">
        <f>IF($G121&lt;=$D$12,$E$12/$D$12,0)</f>
        <v>0</v>
      </c>
      <c r="T121" s="65" t="str">
        <f t="shared" si="6"/>
        <v/>
      </c>
      <c r="U121" s="60">
        <f t="shared" si="7"/>
        <v>119</v>
      </c>
      <c r="V121" s="64">
        <f ca="1">DATE(YEAR(TODAY()),MONTH(TODAY())+Tabela7[[#This Row],[Mês]]-1,1)</f>
        <v>48061</v>
      </c>
    </row>
    <row r="122" spans="2:22" x14ac:dyDescent="0.25">
      <c r="B122" s="1"/>
      <c r="C122" s="1"/>
      <c r="D122" s="1"/>
      <c r="E122" s="1"/>
      <c r="G122">
        <v>120</v>
      </c>
      <c r="H122" s="47">
        <f>+Resultados!$D$10/12-SUM(J122:S122)</f>
        <v>1364.9166666666667</v>
      </c>
      <c r="I122" s="47">
        <f>+I121*(1+((Tab_Resultados[Taxa de retorno]-Tab_Resultados[Inflação]))/12)+H121</f>
        <v>332317.99874794669</v>
      </c>
      <c r="J122" s="48">
        <f t="shared" si="9"/>
        <v>0</v>
      </c>
      <c r="K122" s="48">
        <f>IF($G122&lt;=$D$4,$E$4/$D$4,0)</f>
        <v>0</v>
      </c>
      <c r="L122" s="48">
        <f>IF($G122&lt;=$D$5,$E$5/$D$5,0)</f>
        <v>0</v>
      </c>
      <c r="M122" s="48">
        <f>IF($G122&lt;=$D$6,$E$6/$D$6,0)</f>
        <v>0</v>
      </c>
      <c r="N122" s="48">
        <f>IF($G122&lt;=$D$7,$E$7/$D$7,0)</f>
        <v>0</v>
      </c>
      <c r="O122" s="48">
        <f>IF($G122&lt;=$D$8,$E$8/$D$8,0)</f>
        <v>0</v>
      </c>
      <c r="P122" s="48">
        <f>IF($G122&lt;=$D$9,$E$9/$D$9,0)</f>
        <v>0</v>
      </c>
      <c r="Q122" s="48">
        <f>IF($G122&lt;=$D$10,$E$10/$D$10,0)</f>
        <v>0</v>
      </c>
      <c r="R122" s="48">
        <f>IF($G122&lt;=$D$11,$E$11/$D$11,0)</f>
        <v>0</v>
      </c>
      <c r="S122" s="48">
        <f>IF($G122&lt;=$D$12,$E$12/$D$12,0)</f>
        <v>0</v>
      </c>
      <c r="T122" s="65" t="str">
        <f t="shared" si="6"/>
        <v/>
      </c>
      <c r="U122" s="60">
        <f t="shared" si="7"/>
        <v>120</v>
      </c>
      <c r="V122" s="64">
        <f ca="1">DATE(YEAR(TODAY()),MONTH(TODAY())+Tabela7[[#This Row],[Mês]]-1,1)</f>
        <v>48092</v>
      </c>
    </row>
    <row r="123" spans="2:22" x14ac:dyDescent="0.25">
      <c r="B123" s="1"/>
      <c r="C123" s="1"/>
      <c r="D123" s="1"/>
      <c r="E123" s="1"/>
      <c r="G123">
        <v>121</v>
      </c>
      <c r="H123" s="47">
        <f>+Resultados!$D$10/12-SUM(J123:S123)</f>
        <v>1364.9166666666667</v>
      </c>
      <c r="I123" s="47">
        <f>+I122*(1+((Tab_Resultados[Taxa de retorno]-Tab_Resultados[Inflação]))/12)+H122</f>
        <v>335718.36315694451</v>
      </c>
      <c r="J123" s="48">
        <f t="shared" si="9"/>
        <v>0</v>
      </c>
      <c r="K123" s="48">
        <f>IF($G123&lt;=$D$4,$E$4/$D$4,0)</f>
        <v>0</v>
      </c>
      <c r="L123" s="48">
        <f>IF($G123&lt;=$D$5,$E$5/$D$5,0)</f>
        <v>0</v>
      </c>
      <c r="M123" s="48">
        <f>IF($G123&lt;=$D$6,$E$6/$D$6,0)</f>
        <v>0</v>
      </c>
      <c r="N123" s="48">
        <f>IF($G123&lt;=$D$7,$E$7/$D$7,0)</f>
        <v>0</v>
      </c>
      <c r="O123" s="48">
        <f>IF($G123&lt;=$D$8,$E$8/$D$8,0)</f>
        <v>0</v>
      </c>
      <c r="P123" s="48">
        <f>IF($G123&lt;=$D$9,$E$9/$D$9,0)</f>
        <v>0</v>
      </c>
      <c r="Q123" s="48">
        <f>IF($G123&lt;=$D$10,$E$10/$D$10,0)</f>
        <v>0</v>
      </c>
      <c r="R123" s="48">
        <f>IF($G123&lt;=$D$11,$E$11/$D$11,0)</f>
        <v>0</v>
      </c>
      <c r="S123" s="48">
        <f>IF($G123&lt;=$D$12,$E$12/$D$12,0)</f>
        <v>0</v>
      </c>
      <c r="T123" s="65" t="str">
        <f t="shared" si="6"/>
        <v/>
      </c>
      <c r="U123" s="60">
        <f t="shared" si="7"/>
        <v>121</v>
      </c>
      <c r="V123" s="64">
        <f ca="1">DATE(YEAR(TODAY()),MONTH(TODAY())+Tabela7[[#This Row],[Mês]]-1,1)</f>
        <v>48122</v>
      </c>
    </row>
    <row r="124" spans="2:22" x14ac:dyDescent="0.25">
      <c r="B124" s="1"/>
      <c r="C124" s="1"/>
      <c r="D124" s="1"/>
      <c r="E124" s="1"/>
      <c r="G124">
        <v>122</v>
      </c>
      <c r="H124" s="47">
        <f>+Resultados!$D$10/12-SUM(J124:S124)</f>
        <v>1364.9166666666667</v>
      </c>
      <c r="I124" s="47">
        <f>+I123*(1+((Tab_Resultados[Taxa de retorno]-Tab_Resultados[Inflação]))/12)+H123</f>
        <v>339139.55479794746</v>
      </c>
      <c r="J124" s="48">
        <f t="shared" si="9"/>
        <v>0</v>
      </c>
      <c r="K124" s="48">
        <f>IF($G124&lt;=$D$4,$E$4/$D$4,0)</f>
        <v>0</v>
      </c>
      <c r="L124" s="48">
        <f>IF($G124&lt;=$D$5,$E$5/$D$5,0)</f>
        <v>0</v>
      </c>
      <c r="M124" s="48">
        <f>IF($G124&lt;=$D$6,$E$6/$D$6,0)</f>
        <v>0</v>
      </c>
      <c r="N124" s="48">
        <f>IF($G124&lt;=$D$7,$E$7/$D$7,0)</f>
        <v>0</v>
      </c>
      <c r="O124" s="48">
        <f>IF($G124&lt;=$D$8,$E$8/$D$8,0)</f>
        <v>0</v>
      </c>
      <c r="P124" s="48">
        <f>IF($G124&lt;=$D$9,$E$9/$D$9,0)</f>
        <v>0</v>
      </c>
      <c r="Q124" s="48">
        <f>IF($G124&lt;=$D$10,$E$10/$D$10,0)</f>
        <v>0</v>
      </c>
      <c r="R124" s="48">
        <f>IF($G124&lt;=$D$11,$E$11/$D$11,0)</f>
        <v>0</v>
      </c>
      <c r="S124" s="48">
        <f>IF($G124&lt;=$D$12,$E$12/$D$12,0)</f>
        <v>0</v>
      </c>
      <c r="T124" s="65" t="str">
        <f t="shared" si="6"/>
        <v/>
      </c>
      <c r="U124" s="60">
        <f t="shared" si="7"/>
        <v>122</v>
      </c>
      <c r="V124" s="64">
        <f ca="1">DATE(YEAR(TODAY()),MONTH(TODAY())+Tabela7[[#This Row],[Mês]]-1,1)</f>
        <v>48153</v>
      </c>
    </row>
    <row r="125" spans="2:22" x14ac:dyDescent="0.25">
      <c r="B125" s="1"/>
      <c r="C125" s="1"/>
      <c r="D125" s="1"/>
      <c r="E125" s="1"/>
      <c r="G125">
        <v>123</v>
      </c>
      <c r="H125" s="47">
        <f>+Resultados!$D$10/12-SUM(J125:S125)</f>
        <v>1364.9166666666667</v>
      </c>
      <c r="I125" s="47">
        <f>+I124*(1+((Tab_Resultados[Taxa de retorno]-Tab_Resultados[Inflação]))/12)+H124</f>
        <v>342581.70123775158</v>
      </c>
      <c r="J125" s="48">
        <f t="shared" si="9"/>
        <v>0</v>
      </c>
      <c r="K125" s="48">
        <f>IF($G125&lt;=$D$4,$E$4/$D$4,0)</f>
        <v>0</v>
      </c>
      <c r="L125" s="48">
        <f>IF($G125&lt;=$D$5,$E$5/$D$5,0)</f>
        <v>0</v>
      </c>
      <c r="M125" s="48">
        <f>IF($G125&lt;=$D$6,$E$6/$D$6,0)</f>
        <v>0</v>
      </c>
      <c r="N125" s="48">
        <f>IF($G125&lt;=$D$7,$E$7/$D$7,0)</f>
        <v>0</v>
      </c>
      <c r="O125" s="48">
        <f>IF($G125&lt;=$D$8,$E$8/$D$8,0)</f>
        <v>0</v>
      </c>
      <c r="P125" s="48">
        <f>IF($G125&lt;=$D$9,$E$9/$D$9,0)</f>
        <v>0</v>
      </c>
      <c r="Q125" s="48">
        <f>IF($G125&lt;=$D$10,$E$10/$D$10,0)</f>
        <v>0</v>
      </c>
      <c r="R125" s="48">
        <f>IF($G125&lt;=$D$11,$E$11/$D$11,0)</f>
        <v>0</v>
      </c>
      <c r="S125" s="48">
        <f>IF($G125&lt;=$D$12,$E$12/$D$12,0)</f>
        <v>0</v>
      </c>
      <c r="T125" s="65" t="str">
        <f t="shared" si="6"/>
        <v/>
      </c>
      <c r="U125" s="60">
        <f t="shared" si="7"/>
        <v>123</v>
      </c>
      <c r="V125" s="64">
        <f ca="1">DATE(YEAR(TODAY()),MONTH(TODAY())+Tabela7[[#This Row],[Mês]]-1,1)</f>
        <v>48183</v>
      </c>
    </row>
    <row r="126" spans="2:22" x14ac:dyDescent="0.25">
      <c r="B126" s="1"/>
      <c r="C126" s="1"/>
      <c r="D126" s="1"/>
      <c r="E126" s="1"/>
      <c r="G126">
        <v>124</v>
      </c>
      <c r="H126" s="47">
        <f>+Resultados!$D$10/12-SUM(J126:S126)</f>
        <v>1364.9166666666667</v>
      </c>
      <c r="I126" s="47">
        <f>+I125*(1+((Tab_Resultados[Taxa de retorno]-Tab_Resultados[Inflação]))/12)+H125</f>
        <v>346044.93082449946</v>
      </c>
      <c r="J126" s="48">
        <f t="shared" si="9"/>
        <v>0</v>
      </c>
      <c r="K126" s="48">
        <f>IF($G126&lt;=$D$4,$E$4/$D$4,0)</f>
        <v>0</v>
      </c>
      <c r="L126" s="48">
        <f>IF($G126&lt;=$D$5,$E$5/$D$5,0)</f>
        <v>0</v>
      </c>
      <c r="M126" s="48">
        <f>IF($G126&lt;=$D$6,$E$6/$D$6,0)</f>
        <v>0</v>
      </c>
      <c r="N126" s="48">
        <f>IF($G126&lt;=$D$7,$E$7/$D$7,0)</f>
        <v>0</v>
      </c>
      <c r="O126" s="48">
        <f>IF($G126&lt;=$D$8,$E$8/$D$8,0)</f>
        <v>0</v>
      </c>
      <c r="P126" s="48">
        <f>IF($G126&lt;=$D$9,$E$9/$D$9,0)</f>
        <v>0</v>
      </c>
      <c r="Q126" s="48">
        <f>IF($G126&lt;=$D$10,$E$10/$D$10,0)</f>
        <v>0</v>
      </c>
      <c r="R126" s="48">
        <f>IF($G126&lt;=$D$11,$E$11/$D$11,0)</f>
        <v>0</v>
      </c>
      <c r="S126" s="48">
        <f>IF($G126&lt;=$D$12,$E$12/$D$12,0)</f>
        <v>0</v>
      </c>
      <c r="T126" s="65" t="str">
        <f t="shared" si="6"/>
        <v/>
      </c>
      <c r="U126" s="60">
        <f t="shared" si="7"/>
        <v>124</v>
      </c>
      <c r="V126" s="64">
        <f ca="1">DATE(YEAR(TODAY()),MONTH(TODAY())+Tabela7[[#This Row],[Mês]]-1,1)</f>
        <v>48214</v>
      </c>
    </row>
    <row r="127" spans="2:22" x14ac:dyDescent="0.25">
      <c r="B127" s="1"/>
      <c r="C127" s="1"/>
      <c r="D127" s="1"/>
      <c r="E127" s="1"/>
      <c r="G127">
        <v>125</v>
      </c>
      <c r="H127" s="47">
        <f>+Resultados!$D$10/12-SUM(J127:S127)</f>
        <v>1364.9166666666667</v>
      </c>
      <c r="I127" s="47">
        <f>+I126*(1+((Tab_Resultados[Taxa de retorno]-Tab_Resultados[Inflação]))/12)+H126</f>
        <v>349529.37269246619</v>
      </c>
      <c r="J127" s="48">
        <f t="shared" si="9"/>
        <v>0</v>
      </c>
      <c r="K127" s="48">
        <f>IF($G127&lt;=$D$4,$E$4/$D$4,0)</f>
        <v>0</v>
      </c>
      <c r="L127" s="48">
        <f>IF($G127&lt;=$D$5,$E$5/$D$5,0)</f>
        <v>0</v>
      </c>
      <c r="M127" s="48">
        <f>IF($G127&lt;=$D$6,$E$6/$D$6,0)</f>
        <v>0</v>
      </c>
      <c r="N127" s="48">
        <f>IF($G127&lt;=$D$7,$E$7/$D$7,0)</f>
        <v>0</v>
      </c>
      <c r="O127" s="48">
        <f>IF($G127&lt;=$D$8,$E$8/$D$8,0)</f>
        <v>0</v>
      </c>
      <c r="P127" s="48">
        <f>IF($G127&lt;=$D$9,$E$9/$D$9,0)</f>
        <v>0</v>
      </c>
      <c r="Q127" s="48">
        <f>IF($G127&lt;=$D$10,$E$10/$D$10,0)</f>
        <v>0</v>
      </c>
      <c r="R127" s="48">
        <f>IF($G127&lt;=$D$11,$E$11/$D$11,0)</f>
        <v>0</v>
      </c>
      <c r="S127" s="48">
        <f>IF($G127&lt;=$D$12,$E$12/$D$12,0)</f>
        <v>0</v>
      </c>
      <c r="T127" s="65" t="str">
        <f t="shared" si="6"/>
        <v/>
      </c>
      <c r="U127" s="60">
        <f t="shared" si="7"/>
        <v>125</v>
      </c>
      <c r="V127" s="64">
        <f ca="1">DATE(YEAR(TODAY()),MONTH(TODAY())+Tabela7[[#This Row],[Mês]]-1,1)</f>
        <v>48245</v>
      </c>
    </row>
    <row r="128" spans="2:22" x14ac:dyDescent="0.25">
      <c r="B128" s="1"/>
      <c r="C128" s="1"/>
      <c r="D128" s="1"/>
      <c r="E128" s="1"/>
      <c r="G128">
        <v>126</v>
      </c>
      <c r="H128" s="47">
        <f>+Resultados!$D$10/12-SUM(J128:S128)</f>
        <v>1364.9166666666667</v>
      </c>
      <c r="I128" s="47">
        <f>+I127*(1+((Tab_Resultados[Taxa de retorno]-Tab_Resultados[Inflação]))/12)+H127</f>
        <v>353035.15676687419</v>
      </c>
      <c r="J128" s="48">
        <f t="shared" si="9"/>
        <v>0</v>
      </c>
      <c r="K128" s="48">
        <f>IF($G128&lt;=$D$4,$E$4/$D$4,0)</f>
        <v>0</v>
      </c>
      <c r="L128" s="48">
        <f>IF($G128&lt;=$D$5,$E$5/$D$5,0)</f>
        <v>0</v>
      </c>
      <c r="M128" s="48">
        <f>IF($G128&lt;=$D$6,$E$6/$D$6,0)</f>
        <v>0</v>
      </c>
      <c r="N128" s="48">
        <f>IF($G128&lt;=$D$7,$E$7/$D$7,0)</f>
        <v>0</v>
      </c>
      <c r="O128" s="48">
        <f>IF($G128&lt;=$D$8,$E$8/$D$8,0)</f>
        <v>0</v>
      </c>
      <c r="P128" s="48">
        <f>IF($G128&lt;=$D$9,$E$9/$D$9,0)</f>
        <v>0</v>
      </c>
      <c r="Q128" s="48">
        <f>IF($G128&lt;=$D$10,$E$10/$D$10,0)</f>
        <v>0</v>
      </c>
      <c r="R128" s="48">
        <f>IF($G128&lt;=$D$11,$E$11/$D$11,0)</f>
        <v>0</v>
      </c>
      <c r="S128" s="48">
        <f>IF($G128&lt;=$D$12,$E$12/$D$12,0)</f>
        <v>0</v>
      </c>
      <c r="T128" s="65" t="str">
        <f t="shared" si="6"/>
        <v/>
      </c>
      <c r="U128" s="60">
        <f t="shared" si="7"/>
        <v>126</v>
      </c>
      <c r="V128" s="64">
        <f ca="1">DATE(YEAR(TODAY()),MONTH(TODAY())+Tabela7[[#This Row],[Mês]]-1,1)</f>
        <v>48274</v>
      </c>
    </row>
    <row r="129" spans="2:22" x14ac:dyDescent="0.25">
      <c r="B129" s="1"/>
      <c r="C129" s="1"/>
      <c r="D129" s="1"/>
      <c r="E129" s="1"/>
      <c r="G129">
        <v>127</v>
      </c>
      <c r="H129" s="47">
        <f>+Resultados!$D$10/12-SUM(J129:S129)</f>
        <v>1364.9166666666667</v>
      </c>
      <c r="I129" s="47">
        <f>+I128*(1+((Tab_Resultados[Taxa de retorno]-Tab_Resultados[Inflação]))/12)+H128</f>
        <v>356562.41376873798</v>
      </c>
      <c r="J129" s="48">
        <f t="shared" si="9"/>
        <v>0</v>
      </c>
      <c r="K129" s="48">
        <f>IF($G129&lt;=$D$4,$E$4/$D$4,0)</f>
        <v>0</v>
      </c>
      <c r="L129" s="48">
        <f>IF($G129&lt;=$D$5,$E$5/$D$5,0)</f>
        <v>0</v>
      </c>
      <c r="M129" s="48">
        <f>IF($G129&lt;=$D$6,$E$6/$D$6,0)</f>
        <v>0</v>
      </c>
      <c r="N129" s="48">
        <f>IF($G129&lt;=$D$7,$E$7/$D$7,0)</f>
        <v>0</v>
      </c>
      <c r="O129" s="48">
        <f>IF($G129&lt;=$D$8,$E$8/$D$8,0)</f>
        <v>0</v>
      </c>
      <c r="P129" s="48">
        <f>IF($G129&lt;=$D$9,$E$9/$D$9,0)</f>
        <v>0</v>
      </c>
      <c r="Q129" s="48">
        <f>IF($G129&lt;=$D$10,$E$10/$D$10,0)</f>
        <v>0</v>
      </c>
      <c r="R129" s="48">
        <f>IF($G129&lt;=$D$11,$E$11/$D$11,0)</f>
        <v>0</v>
      </c>
      <c r="S129" s="48">
        <f>IF($G129&lt;=$D$12,$E$12/$D$12,0)</f>
        <v>0</v>
      </c>
      <c r="T129" s="65" t="str">
        <f t="shared" si="6"/>
        <v/>
      </c>
      <c r="U129" s="60">
        <f t="shared" si="7"/>
        <v>127</v>
      </c>
      <c r="V129" s="64">
        <f ca="1">DATE(YEAR(TODAY()),MONTH(TODAY())+Tabela7[[#This Row],[Mês]]-1,1)</f>
        <v>48305</v>
      </c>
    </row>
    <row r="130" spans="2:22" x14ac:dyDescent="0.25">
      <c r="B130" s="1"/>
      <c r="C130" s="1"/>
      <c r="D130" s="1"/>
      <c r="E130" s="1"/>
      <c r="G130">
        <v>128</v>
      </c>
      <c r="H130" s="47">
        <f>+Resultados!$D$10/12-SUM(J130:S130)</f>
        <v>1364.9166666666667</v>
      </c>
      <c r="I130" s="47">
        <f>+I129*(1+((Tab_Resultados[Taxa de retorno]-Tab_Resultados[Inflação]))/12)+H129</f>
        <v>360111.27521973819</v>
      </c>
      <c r="J130" s="48">
        <f t="shared" si="9"/>
        <v>0</v>
      </c>
      <c r="K130" s="48">
        <f>IF($G130&lt;=$D$4,$E$4/$D$4,0)</f>
        <v>0</v>
      </c>
      <c r="L130" s="48">
        <f>IF($G130&lt;=$D$5,$E$5/$D$5,0)</f>
        <v>0</v>
      </c>
      <c r="M130" s="48">
        <f>IF($G130&lt;=$D$6,$E$6/$D$6,0)</f>
        <v>0</v>
      </c>
      <c r="N130" s="48">
        <f>IF($G130&lt;=$D$7,$E$7/$D$7,0)</f>
        <v>0</v>
      </c>
      <c r="O130" s="48">
        <f>IF($G130&lt;=$D$8,$E$8/$D$8,0)</f>
        <v>0</v>
      </c>
      <c r="P130" s="48">
        <f>IF($G130&lt;=$D$9,$E$9/$D$9,0)</f>
        <v>0</v>
      </c>
      <c r="Q130" s="48">
        <f>IF($G130&lt;=$D$10,$E$10/$D$10,0)</f>
        <v>0</v>
      </c>
      <c r="R130" s="48">
        <f>IF($G130&lt;=$D$11,$E$11/$D$11,0)</f>
        <v>0</v>
      </c>
      <c r="S130" s="48">
        <f>IF($G130&lt;=$D$12,$E$12/$D$12,0)</f>
        <v>0</v>
      </c>
      <c r="T130" s="65" t="str">
        <f t="shared" si="6"/>
        <v/>
      </c>
      <c r="U130" s="60">
        <f t="shared" si="7"/>
        <v>128</v>
      </c>
      <c r="V130" s="64">
        <f ca="1">DATE(YEAR(TODAY()),MONTH(TODAY())+Tabela7[[#This Row],[Mês]]-1,1)</f>
        <v>48335</v>
      </c>
    </row>
    <row r="131" spans="2:22" x14ac:dyDescent="0.25">
      <c r="B131" s="1"/>
      <c r="C131" s="1"/>
      <c r="D131" s="1"/>
      <c r="E131" s="1"/>
      <c r="G131">
        <v>129</v>
      </c>
      <c r="H131" s="47">
        <f>+Resultados!$D$10/12-SUM(J131:S131)</f>
        <v>1364.9166666666667</v>
      </c>
      <c r="I131" s="47">
        <f>+I130*(1+((Tab_Resultados[Taxa de retorno]-Tab_Resultados[Inflação]))/12)+H130</f>
        <v>363681.87344712578</v>
      </c>
      <c r="J131" s="48">
        <f t="shared" si="9"/>
        <v>0</v>
      </c>
      <c r="K131" s="48">
        <f>IF($G131&lt;=$D$4,$E$4/$D$4,0)</f>
        <v>0</v>
      </c>
      <c r="L131" s="48">
        <f>IF($G131&lt;=$D$5,$E$5/$D$5,0)</f>
        <v>0</v>
      </c>
      <c r="M131" s="48">
        <f>IF($G131&lt;=$D$6,$E$6/$D$6,0)</f>
        <v>0</v>
      </c>
      <c r="N131" s="48">
        <f>IF($G131&lt;=$D$7,$E$7/$D$7,0)</f>
        <v>0</v>
      </c>
      <c r="O131" s="48">
        <f>IF($G131&lt;=$D$8,$E$8/$D$8,0)</f>
        <v>0</v>
      </c>
      <c r="P131" s="48">
        <f>IF($G131&lt;=$D$9,$E$9/$D$9,0)</f>
        <v>0</v>
      </c>
      <c r="Q131" s="48">
        <f>IF($G131&lt;=$D$10,$E$10/$D$10,0)</f>
        <v>0</v>
      </c>
      <c r="R131" s="48">
        <f>IF($G131&lt;=$D$11,$E$11/$D$11,0)</f>
        <v>0</v>
      </c>
      <c r="S131" s="48">
        <f>IF($G131&lt;=$D$12,$E$12/$D$12,0)</f>
        <v>0</v>
      </c>
      <c r="T131" s="65" t="str">
        <f t="shared" si="6"/>
        <v/>
      </c>
      <c r="U131" s="60">
        <f t="shared" si="7"/>
        <v>129</v>
      </c>
      <c r="V131" s="64">
        <f ca="1">DATE(YEAR(TODAY()),MONTH(TODAY())+Tabela7[[#This Row],[Mês]]-1,1)</f>
        <v>48366</v>
      </c>
    </row>
    <row r="132" spans="2:22" x14ac:dyDescent="0.25">
      <c r="B132" s="1"/>
      <c r="C132" s="1"/>
      <c r="D132" s="1"/>
      <c r="E132" s="1"/>
      <c r="G132">
        <v>130</v>
      </c>
      <c r="H132" s="47">
        <f>+Resultados!$D$10/12-SUM(J132:S132)</f>
        <v>1364.9166666666667</v>
      </c>
      <c r="I132" s="47">
        <f>+I131*(1+((Tab_Resultados[Taxa de retorno]-Tab_Resultados[Inflação]))/12)+H131</f>
        <v>367274.34158865607</v>
      </c>
      <c r="J132" s="48">
        <f t="shared" si="9"/>
        <v>0</v>
      </c>
      <c r="K132" s="48">
        <f>IF($G132&lt;=$D$4,$E$4/$D$4,0)</f>
        <v>0</v>
      </c>
      <c r="L132" s="48">
        <f>IF($G132&lt;=$D$5,$E$5/$D$5,0)</f>
        <v>0</v>
      </c>
      <c r="M132" s="48">
        <f>IF($G132&lt;=$D$6,$E$6/$D$6,0)</f>
        <v>0</v>
      </c>
      <c r="N132" s="48">
        <f>IF($G132&lt;=$D$7,$E$7/$D$7,0)</f>
        <v>0</v>
      </c>
      <c r="O132" s="48">
        <f>IF($G132&lt;=$D$8,$E$8/$D$8,0)</f>
        <v>0</v>
      </c>
      <c r="P132" s="48">
        <f>IF($G132&lt;=$D$9,$E$9/$D$9,0)</f>
        <v>0</v>
      </c>
      <c r="Q132" s="48">
        <f>IF($G132&lt;=$D$10,$E$10/$D$10,0)</f>
        <v>0</v>
      </c>
      <c r="R132" s="48">
        <f>IF($G132&lt;=$D$11,$E$11/$D$11,0)</f>
        <v>0</v>
      </c>
      <c r="S132" s="48">
        <f>IF($G132&lt;=$D$12,$E$12/$D$12,0)</f>
        <v>0</v>
      </c>
      <c r="T132" s="65" t="str">
        <f t="shared" ref="T132:T195" si="10">+IF(H132&lt;0,"Infelizmente não é possível! Aumenta prazo dos objetivos","")</f>
        <v/>
      </c>
      <c r="U132" s="60">
        <f t="shared" ref="U132:U195" si="11">+G132</f>
        <v>130</v>
      </c>
      <c r="V132" s="64">
        <f ca="1">DATE(YEAR(TODAY()),MONTH(TODAY())+Tabela7[[#This Row],[Mês]]-1,1)</f>
        <v>48396</v>
      </c>
    </row>
    <row r="133" spans="2:22" x14ac:dyDescent="0.25">
      <c r="B133" s="1"/>
      <c r="C133" s="1"/>
      <c r="D133" s="1"/>
      <c r="E133" s="1"/>
      <c r="G133">
        <v>131</v>
      </c>
      <c r="H133" s="47">
        <f>+Resultados!$D$10/12-SUM(J133:S133)</f>
        <v>1364.9166666666667</v>
      </c>
      <c r="I133" s="47">
        <f>+I132*(1+((Tab_Resultados[Taxa de retorno]-Tab_Resultados[Inflação]))/12)+H132</f>
        <v>370888.81359755324</v>
      </c>
      <c r="J133" s="48">
        <f t="shared" si="9"/>
        <v>0</v>
      </c>
      <c r="K133" s="48">
        <f>IF($G133&lt;=$D$4,$E$4/$D$4,0)</f>
        <v>0</v>
      </c>
      <c r="L133" s="48">
        <f>IF($G133&lt;=$D$5,$E$5/$D$5,0)</f>
        <v>0</v>
      </c>
      <c r="M133" s="48">
        <f>IF($G133&lt;=$D$6,$E$6/$D$6,0)</f>
        <v>0</v>
      </c>
      <c r="N133" s="48">
        <f>IF($G133&lt;=$D$7,$E$7/$D$7,0)</f>
        <v>0</v>
      </c>
      <c r="O133" s="48">
        <f>IF($G133&lt;=$D$8,$E$8/$D$8,0)</f>
        <v>0</v>
      </c>
      <c r="P133" s="48">
        <f>IF($G133&lt;=$D$9,$E$9/$D$9,0)</f>
        <v>0</v>
      </c>
      <c r="Q133" s="48">
        <f>IF($G133&lt;=$D$10,$E$10/$D$10,0)</f>
        <v>0</v>
      </c>
      <c r="R133" s="48">
        <f>IF($G133&lt;=$D$11,$E$11/$D$11,0)</f>
        <v>0</v>
      </c>
      <c r="S133" s="48">
        <f>IF($G133&lt;=$D$12,$E$12/$D$12,0)</f>
        <v>0</v>
      </c>
      <c r="T133" s="65" t="str">
        <f t="shared" si="10"/>
        <v/>
      </c>
      <c r="U133" s="60">
        <f t="shared" si="11"/>
        <v>131</v>
      </c>
      <c r="V133" s="64">
        <f ca="1">DATE(YEAR(TODAY()),MONTH(TODAY())+Tabela7[[#This Row],[Mês]]-1,1)</f>
        <v>48427</v>
      </c>
    </row>
    <row r="134" spans="2:22" x14ac:dyDescent="0.25">
      <c r="B134" s="1"/>
      <c r="C134" s="1"/>
      <c r="D134" s="1"/>
      <c r="E134" s="1"/>
      <c r="G134">
        <v>132</v>
      </c>
      <c r="H134" s="47">
        <f>+Resultados!$D$10/12-SUM(J134:S134)</f>
        <v>1364.9166666666667</v>
      </c>
      <c r="I134" s="47">
        <f>+I133*(1+((Tab_Resultados[Taxa de retorno]-Tab_Resultados[Inflação]))/12)+H133</f>
        <v>374525.42424750491</v>
      </c>
      <c r="J134" s="48">
        <f t="shared" si="9"/>
        <v>0</v>
      </c>
      <c r="K134" s="48">
        <f>IF($G134&lt;=$D$4,$E$4/$D$4,0)</f>
        <v>0</v>
      </c>
      <c r="L134" s="48">
        <f>IF($G134&lt;=$D$5,$E$5/$D$5,0)</f>
        <v>0</v>
      </c>
      <c r="M134" s="48">
        <f>IF($G134&lt;=$D$6,$E$6/$D$6,0)</f>
        <v>0</v>
      </c>
      <c r="N134" s="48">
        <f>IF($G134&lt;=$D$7,$E$7/$D$7,0)</f>
        <v>0</v>
      </c>
      <c r="O134" s="48">
        <f>IF($G134&lt;=$D$8,$E$8/$D$8,0)</f>
        <v>0</v>
      </c>
      <c r="P134" s="48">
        <f>IF($G134&lt;=$D$9,$E$9/$D$9,0)</f>
        <v>0</v>
      </c>
      <c r="Q134" s="48">
        <f>IF($G134&lt;=$D$10,$E$10/$D$10,0)</f>
        <v>0</v>
      </c>
      <c r="R134" s="48">
        <f>IF($G134&lt;=$D$11,$E$11/$D$11,0)</f>
        <v>0</v>
      </c>
      <c r="S134" s="48">
        <f>IF($G134&lt;=$D$12,$E$12/$D$12,0)</f>
        <v>0</v>
      </c>
      <c r="T134" s="65" t="str">
        <f t="shared" si="10"/>
        <v/>
      </c>
      <c r="U134" s="60">
        <f t="shared" si="11"/>
        <v>132</v>
      </c>
      <c r="V134" s="64">
        <f ca="1">DATE(YEAR(TODAY()),MONTH(TODAY())+Tabela7[[#This Row],[Mês]]-1,1)</f>
        <v>48458</v>
      </c>
    </row>
    <row r="135" spans="2:22" x14ac:dyDescent="0.25">
      <c r="B135" s="1"/>
      <c r="C135" s="1"/>
      <c r="D135" s="1"/>
      <c r="E135" s="1"/>
      <c r="G135">
        <v>133</v>
      </c>
      <c r="H135" s="47">
        <f>+Resultados!$D$10/12-SUM(J135:S135)</f>
        <v>1364.9166666666667</v>
      </c>
      <c r="I135" s="47">
        <f>+I134*(1+((Tab_Resultados[Taxa de retorno]-Tab_Resultados[Inflação]))/12)+H134</f>
        <v>378184.30913768755</v>
      </c>
      <c r="J135" s="48">
        <f t="shared" si="9"/>
        <v>0</v>
      </c>
      <c r="K135" s="48">
        <f>IF($G135&lt;=$D$4,$E$4/$D$4,0)</f>
        <v>0</v>
      </c>
      <c r="L135" s="48">
        <f>IF($G135&lt;=$D$5,$E$5/$D$5,0)</f>
        <v>0</v>
      </c>
      <c r="M135" s="48">
        <f>IF($G135&lt;=$D$6,$E$6/$D$6,0)</f>
        <v>0</v>
      </c>
      <c r="N135" s="48">
        <f>IF($G135&lt;=$D$7,$E$7/$D$7,0)</f>
        <v>0</v>
      </c>
      <c r="O135" s="48">
        <f>IF($G135&lt;=$D$8,$E$8/$D$8,0)</f>
        <v>0</v>
      </c>
      <c r="P135" s="48">
        <f>IF($G135&lt;=$D$9,$E$9/$D$9,0)</f>
        <v>0</v>
      </c>
      <c r="Q135" s="48">
        <f>IF($G135&lt;=$D$10,$E$10/$D$10,0)</f>
        <v>0</v>
      </c>
      <c r="R135" s="48">
        <f>IF($G135&lt;=$D$11,$E$11/$D$11,0)</f>
        <v>0</v>
      </c>
      <c r="S135" s="48">
        <f>IF($G135&lt;=$D$12,$E$12/$D$12,0)</f>
        <v>0</v>
      </c>
      <c r="T135" s="65" t="str">
        <f t="shared" si="10"/>
        <v/>
      </c>
      <c r="U135" s="60">
        <f t="shared" si="11"/>
        <v>133</v>
      </c>
      <c r="V135" s="64">
        <f ca="1">DATE(YEAR(TODAY()),MONTH(TODAY())+Tabela7[[#This Row],[Mês]]-1,1)</f>
        <v>48488</v>
      </c>
    </row>
    <row r="136" spans="2:22" x14ac:dyDescent="0.25">
      <c r="B136" s="1"/>
      <c r="C136" s="1"/>
      <c r="D136" s="1"/>
      <c r="E136" s="1"/>
      <c r="G136">
        <v>134</v>
      </c>
      <c r="H136" s="47">
        <f>+Resultados!$D$10/12-SUM(J136:S136)</f>
        <v>1364.9166666666667</v>
      </c>
      <c r="I136" s="47">
        <f>+I135*(1+((Tab_Resultados[Taxa de retorno]-Tab_Resultados[Inflação]))/12)+H135</f>
        <v>381865.60469782253</v>
      </c>
      <c r="J136" s="48">
        <f t="shared" si="9"/>
        <v>0</v>
      </c>
      <c r="K136" s="48">
        <f>IF($G136&lt;=$D$4,$E$4/$D$4,0)</f>
        <v>0</v>
      </c>
      <c r="L136" s="48">
        <f>IF($G136&lt;=$D$5,$E$5/$D$5,0)</f>
        <v>0</v>
      </c>
      <c r="M136" s="48">
        <f>IF($G136&lt;=$D$6,$E$6/$D$6,0)</f>
        <v>0</v>
      </c>
      <c r="N136" s="48">
        <f>IF($G136&lt;=$D$7,$E$7/$D$7,0)</f>
        <v>0</v>
      </c>
      <c r="O136" s="48">
        <f>IF($G136&lt;=$D$8,$E$8/$D$8,0)</f>
        <v>0</v>
      </c>
      <c r="P136" s="48">
        <f>IF($G136&lt;=$D$9,$E$9/$D$9,0)</f>
        <v>0</v>
      </c>
      <c r="Q136" s="48">
        <f>IF($G136&lt;=$D$10,$E$10/$D$10,0)</f>
        <v>0</v>
      </c>
      <c r="R136" s="48">
        <f>IF($G136&lt;=$D$11,$E$11/$D$11,0)</f>
        <v>0</v>
      </c>
      <c r="S136" s="48">
        <f>IF($G136&lt;=$D$12,$E$12/$D$12,0)</f>
        <v>0</v>
      </c>
      <c r="T136" s="65" t="str">
        <f t="shared" si="10"/>
        <v/>
      </c>
      <c r="U136" s="60">
        <f t="shared" si="11"/>
        <v>134</v>
      </c>
      <c r="V136" s="64">
        <f ca="1">DATE(YEAR(TODAY()),MONTH(TODAY())+Tabela7[[#This Row],[Mês]]-1,1)</f>
        <v>48519</v>
      </c>
    </row>
    <row r="137" spans="2:22" x14ac:dyDescent="0.25">
      <c r="B137" s="1"/>
      <c r="C137" s="1"/>
      <c r="D137" s="1"/>
      <c r="E137" s="1"/>
      <c r="G137">
        <v>135</v>
      </c>
      <c r="H137" s="47">
        <f>+Resultados!$D$10/12-SUM(J137:S137)</f>
        <v>1364.9166666666667</v>
      </c>
      <c r="I137" s="47">
        <f>+I136*(1+((Tab_Resultados[Taxa de retorno]-Tab_Resultados[Inflação]))/12)+H136</f>
        <v>385569.44819326338</v>
      </c>
      <c r="J137" s="48">
        <f t="shared" si="9"/>
        <v>0</v>
      </c>
      <c r="K137" s="48">
        <f>IF($G137&lt;=$D$4,$E$4/$D$4,0)</f>
        <v>0</v>
      </c>
      <c r="L137" s="48">
        <f>IF($G137&lt;=$D$5,$E$5/$D$5,0)</f>
        <v>0</v>
      </c>
      <c r="M137" s="48">
        <f>IF($G137&lt;=$D$6,$E$6/$D$6,0)</f>
        <v>0</v>
      </c>
      <c r="N137" s="48">
        <f>IF($G137&lt;=$D$7,$E$7/$D$7,0)</f>
        <v>0</v>
      </c>
      <c r="O137" s="48">
        <f>IF($G137&lt;=$D$8,$E$8/$D$8,0)</f>
        <v>0</v>
      </c>
      <c r="P137" s="48">
        <f>IF($G137&lt;=$D$9,$E$9/$D$9,0)</f>
        <v>0</v>
      </c>
      <c r="Q137" s="48">
        <f>IF($G137&lt;=$D$10,$E$10/$D$10,0)</f>
        <v>0</v>
      </c>
      <c r="R137" s="48">
        <f>IF($G137&lt;=$D$11,$E$11/$D$11,0)</f>
        <v>0</v>
      </c>
      <c r="S137" s="48">
        <f>IF($G137&lt;=$D$12,$E$12/$D$12,0)</f>
        <v>0</v>
      </c>
      <c r="T137" s="65" t="str">
        <f t="shared" si="10"/>
        <v/>
      </c>
      <c r="U137" s="60">
        <f t="shared" si="11"/>
        <v>135</v>
      </c>
      <c r="V137" s="64">
        <f ca="1">DATE(YEAR(TODAY()),MONTH(TODAY())+Tabela7[[#This Row],[Mês]]-1,1)</f>
        <v>48549</v>
      </c>
    </row>
    <row r="138" spans="2:22" x14ac:dyDescent="0.25">
      <c r="B138" s="1"/>
      <c r="C138" s="1"/>
      <c r="D138" s="1"/>
      <c r="E138" s="1"/>
      <c r="G138">
        <v>136</v>
      </c>
      <c r="H138" s="47">
        <f>+Resultados!$D$10/12-SUM(J138:S138)</f>
        <v>1364.9166666666667</v>
      </c>
      <c r="I138" s="47">
        <f>+I137*(1+((Tab_Resultados[Taxa de retorno]-Tab_Resultados[Inflação]))/12)+H137</f>
        <v>389295.97773011378</v>
      </c>
      <c r="J138" s="48">
        <f t="shared" si="9"/>
        <v>0</v>
      </c>
      <c r="K138" s="48">
        <f>IF($G138&lt;=$D$4,$E$4/$D$4,0)</f>
        <v>0</v>
      </c>
      <c r="L138" s="48">
        <f>IF($G138&lt;=$D$5,$E$5/$D$5,0)</f>
        <v>0</v>
      </c>
      <c r="M138" s="48">
        <f>IF($G138&lt;=$D$6,$E$6/$D$6,0)</f>
        <v>0</v>
      </c>
      <c r="N138" s="48">
        <f>IF($G138&lt;=$D$7,$E$7/$D$7,0)</f>
        <v>0</v>
      </c>
      <c r="O138" s="48">
        <f>IF($G138&lt;=$D$8,$E$8/$D$8,0)</f>
        <v>0</v>
      </c>
      <c r="P138" s="48">
        <f>IF($G138&lt;=$D$9,$E$9/$D$9,0)</f>
        <v>0</v>
      </c>
      <c r="Q138" s="48">
        <f>IF($G138&lt;=$D$10,$E$10/$D$10,0)</f>
        <v>0</v>
      </c>
      <c r="R138" s="48">
        <f>IF($G138&lt;=$D$11,$E$11/$D$11,0)</f>
        <v>0</v>
      </c>
      <c r="S138" s="48">
        <f>IF($G138&lt;=$D$12,$E$12/$D$12,0)</f>
        <v>0</v>
      </c>
      <c r="T138" s="65" t="str">
        <f t="shared" si="10"/>
        <v/>
      </c>
      <c r="U138" s="60">
        <f t="shared" si="11"/>
        <v>136</v>
      </c>
      <c r="V138" s="64">
        <f ca="1">DATE(YEAR(TODAY()),MONTH(TODAY())+Tabela7[[#This Row],[Mês]]-1,1)</f>
        <v>48580</v>
      </c>
    </row>
    <row r="139" spans="2:22" x14ac:dyDescent="0.25">
      <c r="B139" s="1"/>
      <c r="C139" s="1"/>
      <c r="D139" s="1"/>
      <c r="E139" s="1"/>
      <c r="G139">
        <v>137</v>
      </c>
      <c r="H139" s="47">
        <f>+Resultados!$D$10/12-SUM(J139:S139)</f>
        <v>1364.9166666666667</v>
      </c>
      <c r="I139" s="47">
        <f>+I138*(1+((Tab_Resultados[Taxa de retorno]-Tab_Resultados[Inflação]))/12)+H138</f>
        <v>393045.33226037741</v>
      </c>
      <c r="J139" s="48">
        <f t="shared" si="9"/>
        <v>0</v>
      </c>
      <c r="K139" s="48">
        <f>IF($G139&lt;=$D$4,$E$4/$D$4,0)</f>
        <v>0</v>
      </c>
      <c r="L139" s="48">
        <f>IF($G139&lt;=$D$5,$E$5/$D$5,0)</f>
        <v>0</v>
      </c>
      <c r="M139" s="48">
        <f>IF($G139&lt;=$D$6,$E$6/$D$6,0)</f>
        <v>0</v>
      </c>
      <c r="N139" s="48">
        <f>IF($G139&lt;=$D$7,$E$7/$D$7,0)</f>
        <v>0</v>
      </c>
      <c r="O139" s="48">
        <f>IF($G139&lt;=$D$8,$E$8/$D$8,0)</f>
        <v>0</v>
      </c>
      <c r="P139" s="48">
        <f>IF($G139&lt;=$D$9,$E$9/$D$9,0)</f>
        <v>0</v>
      </c>
      <c r="Q139" s="48">
        <f>IF($G139&lt;=$D$10,$E$10/$D$10,0)</f>
        <v>0</v>
      </c>
      <c r="R139" s="48">
        <f>IF($G139&lt;=$D$11,$E$11/$D$11,0)</f>
        <v>0</v>
      </c>
      <c r="S139" s="48">
        <f>IF($G139&lt;=$D$12,$E$12/$D$12,0)</f>
        <v>0</v>
      </c>
      <c r="T139" s="65" t="str">
        <f t="shared" si="10"/>
        <v/>
      </c>
      <c r="U139" s="60">
        <f t="shared" si="11"/>
        <v>137</v>
      </c>
      <c r="V139" s="64">
        <f ca="1">DATE(YEAR(TODAY()),MONTH(TODAY())+Tabela7[[#This Row],[Mês]]-1,1)</f>
        <v>48611</v>
      </c>
    </row>
    <row r="140" spans="2:22" x14ac:dyDescent="0.25">
      <c r="B140" s="1"/>
      <c r="C140" s="1"/>
      <c r="D140" s="1"/>
      <c r="E140" s="1"/>
      <c r="G140">
        <v>138</v>
      </c>
      <c r="H140" s="47">
        <f>+Resultados!$D$10/12-SUM(J140:S140)</f>
        <v>1364.9166666666667</v>
      </c>
      <c r="I140" s="47">
        <f>+I139*(1+((Tab_Resultados[Taxa de retorno]-Tab_Resultados[Inflação]))/12)+H139</f>
        <v>396817.65158713888</v>
      </c>
      <c r="J140" s="48">
        <f t="shared" si="9"/>
        <v>0</v>
      </c>
      <c r="K140" s="48">
        <f>IF($G140&lt;=$D$4,$E$4/$D$4,0)</f>
        <v>0</v>
      </c>
      <c r="L140" s="48">
        <f>IF($G140&lt;=$D$5,$E$5/$D$5,0)</f>
        <v>0</v>
      </c>
      <c r="M140" s="48">
        <f>IF($G140&lt;=$D$6,$E$6/$D$6,0)</f>
        <v>0</v>
      </c>
      <c r="N140" s="48">
        <f>IF($G140&lt;=$D$7,$E$7/$D$7,0)</f>
        <v>0</v>
      </c>
      <c r="O140" s="48">
        <f>IF($G140&lt;=$D$8,$E$8/$D$8,0)</f>
        <v>0</v>
      </c>
      <c r="P140" s="48">
        <f>IF($G140&lt;=$D$9,$E$9/$D$9,0)</f>
        <v>0</v>
      </c>
      <c r="Q140" s="48">
        <f>IF($G140&lt;=$D$10,$E$10/$D$10,0)</f>
        <v>0</v>
      </c>
      <c r="R140" s="48">
        <f>IF($G140&lt;=$D$11,$E$11/$D$11,0)</f>
        <v>0</v>
      </c>
      <c r="S140" s="48">
        <f>IF($G140&lt;=$D$12,$E$12/$D$12,0)</f>
        <v>0</v>
      </c>
      <c r="T140" s="65" t="str">
        <f t="shared" si="10"/>
        <v/>
      </c>
      <c r="U140" s="60">
        <f t="shared" si="11"/>
        <v>138</v>
      </c>
      <c r="V140" s="64">
        <f ca="1">DATE(YEAR(TODAY()),MONTH(TODAY())+Tabela7[[#This Row],[Mês]]-1,1)</f>
        <v>48639</v>
      </c>
    </row>
    <row r="141" spans="2:22" x14ac:dyDescent="0.25">
      <c r="B141" s="1"/>
      <c r="C141" s="1"/>
      <c r="D141" s="1"/>
      <c r="E141" s="1"/>
      <c r="G141">
        <v>139</v>
      </c>
      <c r="H141" s="47">
        <f>+Resultados!$D$10/12-SUM(J141:S141)</f>
        <v>1364.9166666666667</v>
      </c>
      <c r="I141" s="47">
        <f>+I140*(1+((Tab_Resultados[Taxa de retorno]-Tab_Resultados[Inflação]))/12)+H140</f>
        <v>400613.0763697768</v>
      </c>
      <c r="J141" s="48">
        <f t="shared" si="9"/>
        <v>0</v>
      </c>
      <c r="K141" s="48">
        <f>IF($G141&lt;=$D$4,$E$4/$D$4,0)</f>
        <v>0</v>
      </c>
      <c r="L141" s="48">
        <f>IF($G141&lt;=$D$5,$E$5/$D$5,0)</f>
        <v>0</v>
      </c>
      <c r="M141" s="48">
        <f>IF($G141&lt;=$D$6,$E$6/$D$6,0)</f>
        <v>0</v>
      </c>
      <c r="N141" s="48">
        <f>IF($G141&lt;=$D$7,$E$7/$D$7,0)</f>
        <v>0</v>
      </c>
      <c r="O141" s="48">
        <f>IF($G141&lt;=$D$8,$E$8/$D$8,0)</f>
        <v>0</v>
      </c>
      <c r="P141" s="48">
        <f>IF($G141&lt;=$D$9,$E$9/$D$9,0)</f>
        <v>0</v>
      </c>
      <c r="Q141" s="48">
        <f>IF($G141&lt;=$D$10,$E$10/$D$10,0)</f>
        <v>0</v>
      </c>
      <c r="R141" s="48">
        <f>IF($G141&lt;=$D$11,$E$11/$D$11,0)</f>
        <v>0</v>
      </c>
      <c r="S141" s="48">
        <f>IF($G141&lt;=$D$12,$E$12/$D$12,0)</f>
        <v>0</v>
      </c>
      <c r="T141" s="65" t="str">
        <f t="shared" si="10"/>
        <v/>
      </c>
      <c r="U141" s="60">
        <f t="shared" si="11"/>
        <v>139</v>
      </c>
      <c r="V141" s="64">
        <f ca="1">DATE(YEAR(TODAY()),MONTH(TODAY())+Tabela7[[#This Row],[Mês]]-1,1)</f>
        <v>48670</v>
      </c>
    </row>
    <row r="142" spans="2:22" x14ac:dyDescent="0.25">
      <c r="B142" s="1"/>
      <c r="C142" s="1"/>
      <c r="D142" s="1"/>
      <c r="E142" s="1"/>
      <c r="G142">
        <v>140</v>
      </c>
      <c r="H142" s="47">
        <f>+Resultados!$D$10/12-SUM(J142:S142)</f>
        <v>1364.9166666666667</v>
      </c>
      <c r="I142" s="47">
        <f>+I141*(1+((Tab_Resultados[Taxa de retorno]-Tab_Resultados[Inflação]))/12)+H141</f>
        <v>404431.74812920834</v>
      </c>
      <c r="J142" s="48">
        <f t="shared" si="9"/>
        <v>0</v>
      </c>
      <c r="K142" s="48">
        <f>IF($G142&lt;=$D$4,$E$4/$D$4,0)</f>
        <v>0</v>
      </c>
      <c r="L142" s="48">
        <f>IF($G142&lt;=$D$5,$E$5/$D$5,0)</f>
        <v>0</v>
      </c>
      <c r="M142" s="48">
        <f>IF($G142&lt;=$D$6,$E$6/$D$6,0)</f>
        <v>0</v>
      </c>
      <c r="N142" s="48">
        <f>IF($G142&lt;=$D$7,$E$7/$D$7,0)</f>
        <v>0</v>
      </c>
      <c r="O142" s="48">
        <f>IF($G142&lt;=$D$8,$E$8/$D$8,0)</f>
        <v>0</v>
      </c>
      <c r="P142" s="48">
        <f>IF($G142&lt;=$D$9,$E$9/$D$9,0)</f>
        <v>0</v>
      </c>
      <c r="Q142" s="48">
        <f>IF($G142&lt;=$D$10,$E$10/$D$10,0)</f>
        <v>0</v>
      </c>
      <c r="R142" s="48">
        <f>IF($G142&lt;=$D$11,$E$11/$D$11,0)</f>
        <v>0</v>
      </c>
      <c r="S142" s="48">
        <f>IF($G142&lt;=$D$12,$E$12/$D$12,0)</f>
        <v>0</v>
      </c>
      <c r="T142" s="65" t="str">
        <f t="shared" si="10"/>
        <v/>
      </c>
      <c r="U142" s="60">
        <f t="shared" si="11"/>
        <v>140</v>
      </c>
      <c r="V142" s="64">
        <f ca="1">DATE(YEAR(TODAY()),MONTH(TODAY())+Tabela7[[#This Row],[Mês]]-1,1)</f>
        <v>48700</v>
      </c>
    </row>
    <row r="143" spans="2:22" x14ac:dyDescent="0.25">
      <c r="B143" s="1"/>
      <c r="C143" s="1"/>
      <c r="D143" s="1"/>
      <c r="E143" s="1"/>
      <c r="G143">
        <v>141</v>
      </c>
      <c r="H143" s="47">
        <f>+Resultados!$D$10/12-SUM(J143:S143)</f>
        <v>1364.9166666666667</v>
      </c>
      <c r="I143" s="47">
        <f>+I142*(1+((Tab_Resultados[Taxa de retorno]-Tab_Resultados[Inflação]))/12)+H142</f>
        <v>408273.80925316643</v>
      </c>
      <c r="J143" s="48">
        <f t="shared" si="9"/>
        <v>0</v>
      </c>
      <c r="K143" s="48">
        <f>IF($G143&lt;=$D$4,$E$4/$D$4,0)</f>
        <v>0</v>
      </c>
      <c r="L143" s="48">
        <f>IF($G143&lt;=$D$5,$E$5/$D$5,0)</f>
        <v>0</v>
      </c>
      <c r="M143" s="48">
        <f>IF($G143&lt;=$D$6,$E$6/$D$6,0)</f>
        <v>0</v>
      </c>
      <c r="N143" s="48">
        <f>IF($G143&lt;=$D$7,$E$7/$D$7,0)</f>
        <v>0</v>
      </c>
      <c r="O143" s="48">
        <f>IF($G143&lt;=$D$8,$E$8/$D$8,0)</f>
        <v>0</v>
      </c>
      <c r="P143" s="48">
        <f>IF($G143&lt;=$D$9,$E$9/$D$9,0)</f>
        <v>0</v>
      </c>
      <c r="Q143" s="48">
        <f>IF($G143&lt;=$D$10,$E$10/$D$10,0)</f>
        <v>0</v>
      </c>
      <c r="R143" s="48">
        <f>IF($G143&lt;=$D$11,$E$11/$D$11,0)</f>
        <v>0</v>
      </c>
      <c r="S143" s="48">
        <f>IF($G143&lt;=$D$12,$E$12/$D$12,0)</f>
        <v>0</v>
      </c>
      <c r="T143" s="65" t="str">
        <f t="shared" si="10"/>
        <v/>
      </c>
      <c r="U143" s="60">
        <f t="shared" si="11"/>
        <v>141</v>
      </c>
      <c r="V143" s="64">
        <f ca="1">DATE(YEAR(TODAY()),MONTH(TODAY())+Tabela7[[#This Row],[Mês]]-1,1)</f>
        <v>48731</v>
      </c>
    </row>
    <row r="144" spans="2:22" x14ac:dyDescent="0.25">
      <c r="B144" s="1"/>
      <c r="C144" s="1"/>
      <c r="D144" s="1"/>
      <c r="E144" s="1"/>
      <c r="G144">
        <v>142</v>
      </c>
      <c r="H144" s="47">
        <f>+Resultados!$D$10/12-SUM(J144:S144)</f>
        <v>1364.9166666666667</v>
      </c>
      <c r="I144" s="47">
        <f>+I143*(1+((Tab_Resultados[Taxa de retorno]-Tab_Resultados[Inflação]))/12)+H143</f>
        <v>412139.40300150873</v>
      </c>
      <c r="J144" s="48">
        <f t="shared" si="9"/>
        <v>0</v>
      </c>
      <c r="K144" s="48">
        <f>IF($G144&lt;=$D$4,$E$4/$D$4,0)</f>
        <v>0</v>
      </c>
      <c r="L144" s="48">
        <f>IF($G144&lt;=$D$5,$E$5/$D$5,0)</f>
        <v>0</v>
      </c>
      <c r="M144" s="48">
        <f>IF($G144&lt;=$D$6,$E$6/$D$6,0)</f>
        <v>0</v>
      </c>
      <c r="N144" s="48">
        <f>IF($G144&lt;=$D$7,$E$7/$D$7,0)</f>
        <v>0</v>
      </c>
      <c r="O144" s="48">
        <f>IF($G144&lt;=$D$8,$E$8/$D$8,0)</f>
        <v>0</v>
      </c>
      <c r="P144" s="48">
        <f>IF($G144&lt;=$D$9,$E$9/$D$9,0)</f>
        <v>0</v>
      </c>
      <c r="Q144" s="48">
        <f>IF($G144&lt;=$D$10,$E$10/$D$10,0)</f>
        <v>0</v>
      </c>
      <c r="R144" s="48">
        <f>IF($G144&lt;=$D$11,$E$11/$D$11,0)</f>
        <v>0</v>
      </c>
      <c r="S144" s="48">
        <f>IF($G144&lt;=$D$12,$E$12/$D$12,0)</f>
        <v>0</v>
      </c>
      <c r="T144" s="65" t="str">
        <f t="shared" si="10"/>
        <v/>
      </c>
      <c r="U144" s="60">
        <f t="shared" si="11"/>
        <v>142</v>
      </c>
      <c r="V144" s="64">
        <f ca="1">DATE(YEAR(TODAY()),MONTH(TODAY())+Tabela7[[#This Row],[Mês]]-1,1)</f>
        <v>48761</v>
      </c>
    </row>
    <row r="145" spans="2:22" x14ac:dyDescent="0.25">
      <c r="B145" s="1"/>
      <c r="C145" s="1"/>
      <c r="D145" s="1"/>
      <c r="E145" s="1"/>
      <c r="G145">
        <v>143</v>
      </c>
      <c r="H145" s="47">
        <f>+Resultados!$D$10/12-SUM(J145:S145)</f>
        <v>1364.9166666666667</v>
      </c>
      <c r="I145" s="47">
        <f>+I144*(1+((Tab_Resultados[Taxa de retorno]-Tab_Resultados[Inflação]))/12)+H144</f>
        <v>416028.67351155961</v>
      </c>
      <c r="J145" s="48">
        <f t="shared" si="9"/>
        <v>0</v>
      </c>
      <c r="K145" s="48">
        <f>IF($G145&lt;=$D$4,$E$4/$D$4,0)</f>
        <v>0</v>
      </c>
      <c r="L145" s="48">
        <f>IF($G145&lt;=$D$5,$E$5/$D$5,0)</f>
        <v>0</v>
      </c>
      <c r="M145" s="48">
        <f>IF($G145&lt;=$D$6,$E$6/$D$6,0)</f>
        <v>0</v>
      </c>
      <c r="N145" s="48">
        <f>IF($G145&lt;=$D$7,$E$7/$D$7,0)</f>
        <v>0</v>
      </c>
      <c r="O145" s="48">
        <f>IF($G145&lt;=$D$8,$E$8/$D$8,0)</f>
        <v>0</v>
      </c>
      <c r="P145" s="48">
        <f>IF($G145&lt;=$D$9,$E$9/$D$9,0)</f>
        <v>0</v>
      </c>
      <c r="Q145" s="48">
        <f>IF($G145&lt;=$D$10,$E$10/$D$10,0)</f>
        <v>0</v>
      </c>
      <c r="R145" s="48">
        <f>IF($G145&lt;=$D$11,$E$11/$D$11,0)</f>
        <v>0</v>
      </c>
      <c r="S145" s="48">
        <f>IF($G145&lt;=$D$12,$E$12/$D$12,0)</f>
        <v>0</v>
      </c>
      <c r="T145" s="65" t="str">
        <f t="shared" si="10"/>
        <v/>
      </c>
      <c r="U145" s="60">
        <f t="shared" si="11"/>
        <v>143</v>
      </c>
      <c r="V145" s="64">
        <f ca="1">DATE(YEAR(TODAY()),MONTH(TODAY())+Tabela7[[#This Row],[Mês]]-1,1)</f>
        <v>48792</v>
      </c>
    </row>
    <row r="146" spans="2:22" x14ac:dyDescent="0.25">
      <c r="B146" s="1"/>
      <c r="C146" s="1"/>
      <c r="D146" s="1"/>
      <c r="E146" s="1"/>
      <c r="G146">
        <v>144</v>
      </c>
      <c r="H146" s="47">
        <f>+Resultados!$D$10/12-SUM(J146:S146)</f>
        <v>1364.9166666666667</v>
      </c>
      <c r="I146" s="47">
        <f>+I145*(1+((Tab_Resultados[Taxa de retorno]-Tab_Resultados[Inflação]))/12)+H145</f>
        <v>419941.7658034846</v>
      </c>
      <c r="J146" s="48">
        <f t="shared" si="9"/>
        <v>0</v>
      </c>
      <c r="K146" s="48">
        <f>IF($G146&lt;=$D$4,$E$4/$D$4,0)</f>
        <v>0</v>
      </c>
      <c r="L146" s="48">
        <f>IF($G146&lt;=$D$5,$E$5/$D$5,0)</f>
        <v>0</v>
      </c>
      <c r="M146" s="48">
        <f>IF($G146&lt;=$D$6,$E$6/$D$6,0)</f>
        <v>0</v>
      </c>
      <c r="N146" s="48">
        <f>IF($G146&lt;=$D$7,$E$7/$D$7,0)</f>
        <v>0</v>
      </c>
      <c r="O146" s="48">
        <f>IF($G146&lt;=$D$8,$E$8/$D$8,0)</f>
        <v>0</v>
      </c>
      <c r="P146" s="48">
        <f>IF($G146&lt;=$D$9,$E$9/$D$9,0)</f>
        <v>0</v>
      </c>
      <c r="Q146" s="48">
        <f>IF($G146&lt;=$D$10,$E$10/$D$10,0)</f>
        <v>0</v>
      </c>
      <c r="R146" s="48">
        <f>IF($G146&lt;=$D$11,$E$11/$D$11,0)</f>
        <v>0</v>
      </c>
      <c r="S146" s="48">
        <f>IF($G146&lt;=$D$12,$E$12/$D$12,0)</f>
        <v>0</v>
      </c>
      <c r="T146" s="65" t="str">
        <f t="shared" si="10"/>
        <v/>
      </c>
      <c r="U146" s="60">
        <f t="shared" si="11"/>
        <v>144</v>
      </c>
      <c r="V146" s="64">
        <f ca="1">DATE(YEAR(TODAY()),MONTH(TODAY())+Tabela7[[#This Row],[Mês]]-1,1)</f>
        <v>48823</v>
      </c>
    </row>
    <row r="147" spans="2:22" x14ac:dyDescent="0.25">
      <c r="B147" s="1"/>
      <c r="C147" s="1"/>
      <c r="D147" s="1"/>
      <c r="E147" s="1"/>
      <c r="G147">
        <v>145</v>
      </c>
      <c r="H147" s="47">
        <f>+Resultados!$D$10/12-SUM(J147:S147)</f>
        <v>1364.9166666666667</v>
      </c>
      <c r="I147" s="47">
        <f>+I146*(1+((Tab_Resultados[Taxa de retorno]-Tab_Resultados[Inflação]))/12)+H146</f>
        <v>423878.82578569761</v>
      </c>
      <c r="J147" s="48">
        <f t="shared" si="9"/>
        <v>0</v>
      </c>
      <c r="K147" s="48">
        <f>IF($G147&lt;=$D$4,$E$4/$D$4,0)</f>
        <v>0</v>
      </c>
      <c r="L147" s="48">
        <f>IF($G147&lt;=$D$5,$E$5/$D$5,0)</f>
        <v>0</v>
      </c>
      <c r="M147" s="48">
        <f>IF($G147&lt;=$D$6,$E$6/$D$6,0)</f>
        <v>0</v>
      </c>
      <c r="N147" s="48">
        <f>IF($G147&lt;=$D$7,$E$7/$D$7,0)</f>
        <v>0</v>
      </c>
      <c r="O147" s="48">
        <f>IF($G147&lt;=$D$8,$E$8/$D$8,0)</f>
        <v>0</v>
      </c>
      <c r="P147" s="48">
        <f>IF($G147&lt;=$D$9,$E$9/$D$9,0)</f>
        <v>0</v>
      </c>
      <c r="Q147" s="48">
        <f>IF($G147&lt;=$D$10,$E$10/$D$10,0)</f>
        <v>0</v>
      </c>
      <c r="R147" s="48">
        <f>IF($G147&lt;=$D$11,$E$11/$D$11,0)</f>
        <v>0</v>
      </c>
      <c r="S147" s="48">
        <f>IF($G147&lt;=$D$12,$E$12/$D$12,0)</f>
        <v>0</v>
      </c>
      <c r="T147" s="65" t="str">
        <f t="shared" si="10"/>
        <v/>
      </c>
      <c r="U147" s="60">
        <f t="shared" si="11"/>
        <v>145</v>
      </c>
      <c r="V147" s="64">
        <f ca="1">DATE(YEAR(TODAY()),MONTH(TODAY())+Tabela7[[#This Row],[Mês]]-1,1)</f>
        <v>48853</v>
      </c>
    </row>
    <row r="148" spans="2:22" x14ac:dyDescent="0.25">
      <c r="B148" s="1"/>
      <c r="C148" s="1"/>
      <c r="D148" s="1"/>
      <c r="E148" s="1"/>
      <c r="G148">
        <v>146</v>
      </c>
      <c r="H148" s="47">
        <f>+Resultados!$D$10/12-SUM(J148:S148)</f>
        <v>1364.9166666666667</v>
      </c>
      <c r="I148" s="47">
        <f>+I147*(1+((Tab_Resultados[Taxa de retorno]-Tab_Resultados[Inflação]))/12)+H147</f>
        <v>427840.00026030169</v>
      </c>
      <c r="J148" s="48">
        <f t="shared" si="9"/>
        <v>0</v>
      </c>
      <c r="K148" s="48">
        <f>IF($G148&lt;=$D$4,$E$4/$D$4,0)</f>
        <v>0</v>
      </c>
      <c r="L148" s="48">
        <f>IF($G148&lt;=$D$5,$E$5/$D$5,0)</f>
        <v>0</v>
      </c>
      <c r="M148" s="48">
        <f>IF($G148&lt;=$D$6,$E$6/$D$6,0)</f>
        <v>0</v>
      </c>
      <c r="N148" s="48">
        <f>IF($G148&lt;=$D$7,$E$7/$D$7,0)</f>
        <v>0</v>
      </c>
      <c r="O148" s="48">
        <f>IF($G148&lt;=$D$8,$E$8/$D$8,0)</f>
        <v>0</v>
      </c>
      <c r="P148" s="48">
        <f>IF($G148&lt;=$D$9,$E$9/$D$9,0)</f>
        <v>0</v>
      </c>
      <c r="Q148" s="48">
        <f>IF($G148&lt;=$D$10,$E$10/$D$10,0)</f>
        <v>0</v>
      </c>
      <c r="R148" s="48">
        <f>IF($G148&lt;=$D$11,$E$11/$D$11,0)</f>
        <v>0</v>
      </c>
      <c r="S148" s="48">
        <f>IF($G148&lt;=$D$12,$E$12/$D$12,0)</f>
        <v>0</v>
      </c>
      <c r="T148" s="65" t="str">
        <f t="shared" si="10"/>
        <v/>
      </c>
      <c r="U148" s="60">
        <f t="shared" si="11"/>
        <v>146</v>
      </c>
      <c r="V148" s="64">
        <f ca="1">DATE(YEAR(TODAY()),MONTH(TODAY())+Tabela7[[#This Row],[Mês]]-1,1)</f>
        <v>48884</v>
      </c>
    </row>
    <row r="149" spans="2:22" x14ac:dyDescent="0.25">
      <c r="B149" s="1"/>
      <c r="C149" s="1"/>
      <c r="D149" s="1"/>
      <c r="E149" s="1"/>
      <c r="G149">
        <v>147</v>
      </c>
      <c r="H149" s="47">
        <f>+Resultados!$D$10/12-SUM(J149:S149)</f>
        <v>1364.9166666666667</v>
      </c>
      <c r="I149" s="47">
        <f>+I148*(1+((Tab_Resultados[Taxa de retorno]-Tab_Resultados[Inflação]))/12)+H148</f>
        <v>431825.4369285627</v>
      </c>
      <c r="J149" s="48">
        <f t="shared" si="9"/>
        <v>0</v>
      </c>
      <c r="K149" s="48">
        <f>IF($G149&lt;=$D$4,$E$4/$D$4,0)</f>
        <v>0</v>
      </c>
      <c r="L149" s="48">
        <f>IF($G149&lt;=$D$5,$E$5/$D$5,0)</f>
        <v>0</v>
      </c>
      <c r="M149" s="48">
        <f>IF($G149&lt;=$D$6,$E$6/$D$6,0)</f>
        <v>0</v>
      </c>
      <c r="N149" s="48">
        <f>IF($G149&lt;=$D$7,$E$7/$D$7,0)</f>
        <v>0</v>
      </c>
      <c r="O149" s="48">
        <f>IF($G149&lt;=$D$8,$E$8/$D$8,0)</f>
        <v>0</v>
      </c>
      <c r="P149" s="48">
        <f>IF($G149&lt;=$D$9,$E$9/$D$9,0)</f>
        <v>0</v>
      </c>
      <c r="Q149" s="48">
        <f>IF($G149&lt;=$D$10,$E$10/$D$10,0)</f>
        <v>0</v>
      </c>
      <c r="R149" s="48">
        <f>IF($G149&lt;=$D$11,$E$11/$D$11,0)</f>
        <v>0</v>
      </c>
      <c r="S149" s="48">
        <f>IF($G149&lt;=$D$12,$E$12/$D$12,0)</f>
        <v>0</v>
      </c>
      <c r="T149" s="65" t="str">
        <f t="shared" si="10"/>
        <v/>
      </c>
      <c r="U149" s="60">
        <f t="shared" si="11"/>
        <v>147</v>
      </c>
      <c r="V149" s="64">
        <f ca="1">DATE(YEAR(TODAY()),MONTH(TODAY())+Tabela7[[#This Row],[Mês]]-1,1)</f>
        <v>48914</v>
      </c>
    </row>
    <row r="150" spans="2:22" x14ac:dyDescent="0.25">
      <c r="B150" s="1"/>
      <c r="C150" s="1"/>
      <c r="D150" s="1"/>
      <c r="E150" s="1"/>
      <c r="G150">
        <v>148</v>
      </c>
      <c r="H150" s="47">
        <f>+Resultados!$D$10/12-SUM(J150:S150)</f>
        <v>1364.9166666666667</v>
      </c>
      <c r="I150" s="47">
        <f>+I149*(1+((Tab_Resultados[Taxa de retorno]-Tab_Resultados[Inflação]))/12)+H149</f>
        <v>435835.2843964168</v>
      </c>
      <c r="J150" s="48">
        <f t="shared" si="9"/>
        <v>0</v>
      </c>
      <c r="K150" s="48">
        <f>IF($G150&lt;=$D$4,$E$4/$D$4,0)</f>
        <v>0</v>
      </c>
      <c r="L150" s="48">
        <f>IF($G150&lt;=$D$5,$E$5/$D$5,0)</f>
        <v>0</v>
      </c>
      <c r="M150" s="48">
        <f>IF($G150&lt;=$D$6,$E$6/$D$6,0)</f>
        <v>0</v>
      </c>
      <c r="N150" s="48">
        <f>IF($G150&lt;=$D$7,$E$7/$D$7,0)</f>
        <v>0</v>
      </c>
      <c r="O150" s="48">
        <f>IF($G150&lt;=$D$8,$E$8/$D$8,0)</f>
        <v>0</v>
      </c>
      <c r="P150" s="48">
        <f>IF($G150&lt;=$D$9,$E$9/$D$9,0)</f>
        <v>0</v>
      </c>
      <c r="Q150" s="48">
        <f>IF($G150&lt;=$D$10,$E$10/$D$10,0)</f>
        <v>0</v>
      </c>
      <c r="R150" s="48">
        <f>IF($G150&lt;=$D$11,$E$11/$D$11,0)</f>
        <v>0</v>
      </c>
      <c r="S150" s="48">
        <f>IF($G150&lt;=$D$12,$E$12/$D$12,0)</f>
        <v>0</v>
      </c>
      <c r="T150" s="65" t="str">
        <f t="shared" si="10"/>
        <v/>
      </c>
      <c r="U150" s="60">
        <f t="shared" si="11"/>
        <v>148</v>
      </c>
      <c r="V150" s="64">
        <f ca="1">DATE(YEAR(TODAY()),MONTH(TODAY())+Tabela7[[#This Row],[Mês]]-1,1)</f>
        <v>48945</v>
      </c>
    </row>
    <row r="151" spans="2:22" x14ac:dyDescent="0.25">
      <c r="B151" s="1"/>
      <c r="C151" s="1"/>
      <c r="D151" s="1"/>
      <c r="E151" s="1"/>
      <c r="G151">
        <v>149</v>
      </c>
      <c r="H151" s="47">
        <f>+Resultados!$D$10/12-SUM(J151:S151)</f>
        <v>1364.9166666666667</v>
      </c>
      <c r="I151" s="47">
        <f>+I150*(1+((Tab_Resultados[Taxa de retorno]-Tab_Resultados[Inflação]))/12)+H150</f>
        <v>439869.69218001154</v>
      </c>
      <c r="J151" s="48">
        <f t="shared" si="9"/>
        <v>0</v>
      </c>
      <c r="K151" s="48">
        <f>IF($G151&lt;=$D$4,$E$4/$D$4,0)</f>
        <v>0</v>
      </c>
      <c r="L151" s="48">
        <f>IF($G151&lt;=$D$5,$E$5/$D$5,0)</f>
        <v>0</v>
      </c>
      <c r="M151" s="48">
        <f>IF($G151&lt;=$D$6,$E$6/$D$6,0)</f>
        <v>0</v>
      </c>
      <c r="N151" s="48">
        <f>IF($G151&lt;=$D$7,$E$7/$D$7,0)</f>
        <v>0</v>
      </c>
      <c r="O151" s="48">
        <f>IF($G151&lt;=$D$8,$E$8/$D$8,0)</f>
        <v>0</v>
      </c>
      <c r="P151" s="48">
        <f>IF($G151&lt;=$D$9,$E$9/$D$9,0)</f>
        <v>0</v>
      </c>
      <c r="Q151" s="48">
        <f>IF($G151&lt;=$D$10,$E$10/$D$10,0)</f>
        <v>0</v>
      </c>
      <c r="R151" s="48">
        <f>IF($G151&lt;=$D$11,$E$11/$D$11,0)</f>
        <v>0</v>
      </c>
      <c r="S151" s="48">
        <f>IF($G151&lt;=$D$12,$E$12/$D$12,0)</f>
        <v>0</v>
      </c>
      <c r="T151" s="65" t="str">
        <f t="shared" si="10"/>
        <v/>
      </c>
      <c r="U151" s="60">
        <f t="shared" si="11"/>
        <v>149</v>
      </c>
      <c r="V151" s="64">
        <f ca="1">DATE(YEAR(TODAY()),MONTH(TODAY())+Tabela7[[#This Row],[Mês]]-1,1)</f>
        <v>48976</v>
      </c>
    </row>
    <row r="152" spans="2:22" x14ac:dyDescent="0.25">
      <c r="B152" s="1"/>
      <c r="C152" s="1"/>
      <c r="D152" s="1"/>
      <c r="E152" s="1"/>
      <c r="G152">
        <v>150</v>
      </c>
      <c r="H152" s="47">
        <f>+Resultados!$D$10/12-SUM(J152:S152)</f>
        <v>1364.9166666666667</v>
      </c>
      <c r="I152" s="47">
        <f>+I151*(1+((Tab_Resultados[Taxa de retorno]-Tab_Resultados[Inflação]))/12)+H151</f>
        <v>443928.81071128079</v>
      </c>
      <c r="J152" s="48">
        <f t="shared" si="9"/>
        <v>0</v>
      </c>
      <c r="K152" s="48">
        <f>IF($G152&lt;=$D$4,$E$4/$D$4,0)</f>
        <v>0</v>
      </c>
      <c r="L152" s="48">
        <f>IF($G152&lt;=$D$5,$E$5/$D$5,0)</f>
        <v>0</v>
      </c>
      <c r="M152" s="48">
        <f>IF($G152&lt;=$D$6,$E$6/$D$6,0)</f>
        <v>0</v>
      </c>
      <c r="N152" s="48">
        <f>IF($G152&lt;=$D$7,$E$7/$D$7,0)</f>
        <v>0</v>
      </c>
      <c r="O152" s="48">
        <f>IF($G152&lt;=$D$8,$E$8/$D$8,0)</f>
        <v>0</v>
      </c>
      <c r="P152" s="48">
        <f>IF($G152&lt;=$D$9,$E$9/$D$9,0)</f>
        <v>0</v>
      </c>
      <c r="Q152" s="48">
        <f>IF($G152&lt;=$D$10,$E$10/$D$10,0)</f>
        <v>0</v>
      </c>
      <c r="R152" s="48">
        <f>IF($G152&lt;=$D$11,$E$11/$D$11,0)</f>
        <v>0</v>
      </c>
      <c r="S152" s="48">
        <f>IF($G152&lt;=$D$12,$E$12/$D$12,0)</f>
        <v>0</v>
      </c>
      <c r="T152" s="65" t="str">
        <f t="shared" si="10"/>
        <v/>
      </c>
      <c r="U152" s="60">
        <f t="shared" si="11"/>
        <v>150</v>
      </c>
      <c r="V152" s="64">
        <f ca="1">DATE(YEAR(TODAY()),MONTH(TODAY())+Tabela7[[#This Row],[Mês]]-1,1)</f>
        <v>49004</v>
      </c>
    </row>
    <row r="153" spans="2:22" x14ac:dyDescent="0.25">
      <c r="B153" s="1"/>
      <c r="C153" s="1"/>
      <c r="D153" s="1"/>
      <c r="E153" s="1"/>
      <c r="G153">
        <v>151</v>
      </c>
      <c r="H153" s="47">
        <f>+Resultados!$D$10/12-SUM(J153:S153)</f>
        <v>1364.9166666666667</v>
      </c>
      <c r="I153" s="47">
        <f>+I152*(1+((Tab_Resultados[Taxa de retorno]-Tab_Resultados[Inflação]))/12)+H152</f>
        <v>448012.79134355404</v>
      </c>
      <c r="J153" s="48">
        <f t="shared" si="9"/>
        <v>0</v>
      </c>
      <c r="K153" s="48">
        <f>IF($G153&lt;=$D$4,$E$4/$D$4,0)</f>
        <v>0</v>
      </c>
      <c r="L153" s="48">
        <f>IF($G153&lt;=$D$5,$E$5/$D$5,0)</f>
        <v>0</v>
      </c>
      <c r="M153" s="48">
        <f>IF($G153&lt;=$D$6,$E$6/$D$6,0)</f>
        <v>0</v>
      </c>
      <c r="N153" s="48">
        <f>IF($G153&lt;=$D$7,$E$7/$D$7,0)</f>
        <v>0</v>
      </c>
      <c r="O153" s="48">
        <f>IF($G153&lt;=$D$8,$E$8/$D$8,0)</f>
        <v>0</v>
      </c>
      <c r="P153" s="48">
        <f>IF($G153&lt;=$D$9,$E$9/$D$9,0)</f>
        <v>0</v>
      </c>
      <c r="Q153" s="48">
        <f>IF($G153&lt;=$D$10,$E$10/$D$10,0)</f>
        <v>0</v>
      </c>
      <c r="R153" s="48">
        <f>IF($G153&lt;=$D$11,$E$11/$D$11,0)</f>
        <v>0</v>
      </c>
      <c r="S153" s="48">
        <f>IF($G153&lt;=$D$12,$E$12/$D$12,0)</f>
        <v>0</v>
      </c>
      <c r="T153" s="65" t="str">
        <f t="shared" si="10"/>
        <v/>
      </c>
      <c r="U153" s="60">
        <f t="shared" si="11"/>
        <v>151</v>
      </c>
      <c r="V153" s="64">
        <f ca="1">DATE(YEAR(TODAY()),MONTH(TODAY())+Tabela7[[#This Row],[Mês]]-1,1)</f>
        <v>49035</v>
      </c>
    </row>
    <row r="154" spans="2:22" x14ac:dyDescent="0.25">
      <c r="B154" s="1"/>
      <c r="C154" s="1"/>
      <c r="D154" s="1"/>
      <c r="E154" s="1"/>
      <c r="G154">
        <v>152</v>
      </c>
      <c r="H154" s="47">
        <f>+Resultados!$D$10/12-SUM(J154:S154)</f>
        <v>1364.9166666666667</v>
      </c>
      <c r="I154" s="47">
        <f>+I153*(1+((Tab_Resultados[Taxa de retorno]-Tab_Resultados[Inflação]))/12)+H153</f>
        <v>452121.78635719995</v>
      </c>
      <c r="J154" s="48">
        <f t="shared" si="9"/>
        <v>0</v>
      </c>
      <c r="K154" s="48">
        <f>IF($G154&lt;=$D$4,$E$4/$D$4,0)</f>
        <v>0</v>
      </c>
      <c r="L154" s="48">
        <f>IF($G154&lt;=$D$5,$E$5/$D$5,0)</f>
        <v>0</v>
      </c>
      <c r="M154" s="48">
        <f>IF($G154&lt;=$D$6,$E$6/$D$6,0)</f>
        <v>0</v>
      </c>
      <c r="N154" s="48">
        <f>IF($G154&lt;=$D$7,$E$7/$D$7,0)</f>
        <v>0</v>
      </c>
      <c r="O154" s="48">
        <f>IF($G154&lt;=$D$8,$E$8/$D$8,0)</f>
        <v>0</v>
      </c>
      <c r="P154" s="48">
        <f>IF($G154&lt;=$D$9,$E$9/$D$9,0)</f>
        <v>0</v>
      </c>
      <c r="Q154" s="48">
        <f>IF($G154&lt;=$D$10,$E$10/$D$10,0)</f>
        <v>0</v>
      </c>
      <c r="R154" s="48">
        <f>IF($G154&lt;=$D$11,$E$11/$D$11,0)</f>
        <v>0</v>
      </c>
      <c r="S154" s="48">
        <f>IF($G154&lt;=$D$12,$E$12/$D$12,0)</f>
        <v>0</v>
      </c>
      <c r="T154" s="65" t="str">
        <f t="shared" si="10"/>
        <v/>
      </c>
      <c r="U154" s="60">
        <f t="shared" si="11"/>
        <v>152</v>
      </c>
      <c r="V154" s="64">
        <f ca="1">DATE(YEAR(TODAY()),MONTH(TODAY())+Tabela7[[#This Row],[Mês]]-1,1)</f>
        <v>49065</v>
      </c>
    </row>
    <row r="155" spans="2:22" x14ac:dyDescent="0.25">
      <c r="B155" s="1"/>
      <c r="C155" s="1"/>
      <c r="D155" s="1"/>
      <c r="E155" s="1"/>
      <c r="G155">
        <v>153</v>
      </c>
      <c r="H155" s="47">
        <f>+Resultados!$D$10/12-SUM(J155:S155)</f>
        <v>1364.9166666666667</v>
      </c>
      <c r="I155" s="47">
        <f>+I154*(1+((Tab_Resultados[Taxa de retorno]-Tab_Resultados[Inflação]))/12)+H154</f>
        <v>456255.94896530447</v>
      </c>
      <c r="J155" s="48">
        <f t="shared" ref="J155:J218" si="12">IF(G155&lt;=$D$3,$E$3/$D$3,0)</f>
        <v>0</v>
      </c>
      <c r="K155" s="48">
        <f>IF($G155&lt;=$D$4,$E$4/$D$4,0)</f>
        <v>0</v>
      </c>
      <c r="L155" s="48">
        <f>IF($G155&lt;=$D$5,$E$5/$D$5,0)</f>
        <v>0</v>
      </c>
      <c r="M155" s="48">
        <f>IF($G155&lt;=$D$6,$E$6/$D$6,0)</f>
        <v>0</v>
      </c>
      <c r="N155" s="48">
        <f>IF($G155&lt;=$D$7,$E$7/$D$7,0)</f>
        <v>0</v>
      </c>
      <c r="O155" s="48">
        <f>IF($G155&lt;=$D$8,$E$8/$D$8,0)</f>
        <v>0</v>
      </c>
      <c r="P155" s="48">
        <f>IF($G155&lt;=$D$9,$E$9/$D$9,0)</f>
        <v>0</v>
      </c>
      <c r="Q155" s="48">
        <f>IF($G155&lt;=$D$10,$E$10/$D$10,0)</f>
        <v>0</v>
      </c>
      <c r="R155" s="48">
        <f>IF($G155&lt;=$D$11,$E$11/$D$11,0)</f>
        <v>0</v>
      </c>
      <c r="S155" s="48">
        <f>IF($G155&lt;=$D$12,$E$12/$D$12,0)</f>
        <v>0</v>
      </c>
      <c r="T155" s="65" t="str">
        <f t="shared" si="10"/>
        <v/>
      </c>
      <c r="U155" s="60">
        <f t="shared" si="11"/>
        <v>153</v>
      </c>
      <c r="V155" s="64">
        <f ca="1">DATE(YEAR(TODAY()),MONTH(TODAY())+Tabela7[[#This Row],[Mês]]-1,1)</f>
        <v>49096</v>
      </c>
    </row>
    <row r="156" spans="2:22" x14ac:dyDescent="0.25">
      <c r="B156" s="1"/>
      <c r="C156" s="1"/>
      <c r="D156" s="1"/>
      <c r="E156" s="1"/>
      <c r="G156">
        <v>154</v>
      </c>
      <c r="H156" s="47">
        <f>+Resultados!$D$10/12-SUM(J156:S156)</f>
        <v>1364.9166666666667</v>
      </c>
      <c r="I156" s="47">
        <f>+I155*(1+((Tab_Resultados[Taxa de retorno]-Tab_Resultados[Inflação]))/12)+H155</f>
        <v>460415.43331938359</v>
      </c>
      <c r="J156" s="48">
        <f t="shared" si="12"/>
        <v>0</v>
      </c>
      <c r="K156" s="48">
        <f>IF($G156&lt;=$D$4,$E$4/$D$4,0)</f>
        <v>0</v>
      </c>
      <c r="L156" s="48">
        <f>IF($G156&lt;=$D$5,$E$5/$D$5,0)</f>
        <v>0</v>
      </c>
      <c r="M156" s="48">
        <f>IF($G156&lt;=$D$6,$E$6/$D$6,0)</f>
        <v>0</v>
      </c>
      <c r="N156" s="48">
        <f>IF($G156&lt;=$D$7,$E$7/$D$7,0)</f>
        <v>0</v>
      </c>
      <c r="O156" s="48">
        <f>IF($G156&lt;=$D$8,$E$8/$D$8,0)</f>
        <v>0</v>
      </c>
      <c r="P156" s="48">
        <f>IF($G156&lt;=$D$9,$E$9/$D$9,0)</f>
        <v>0</v>
      </c>
      <c r="Q156" s="48">
        <f>IF($G156&lt;=$D$10,$E$10/$D$10,0)</f>
        <v>0</v>
      </c>
      <c r="R156" s="48">
        <f>IF($G156&lt;=$D$11,$E$11/$D$11,0)</f>
        <v>0</v>
      </c>
      <c r="S156" s="48">
        <f>IF($G156&lt;=$D$12,$E$12/$D$12,0)</f>
        <v>0</v>
      </c>
      <c r="T156" s="65" t="str">
        <f t="shared" si="10"/>
        <v/>
      </c>
      <c r="U156" s="60">
        <f t="shared" si="11"/>
        <v>154</v>
      </c>
      <c r="V156" s="64">
        <f ca="1">DATE(YEAR(TODAY()),MONTH(TODAY())+Tabela7[[#This Row],[Mês]]-1,1)</f>
        <v>49126</v>
      </c>
    </row>
    <row r="157" spans="2:22" x14ac:dyDescent="0.25">
      <c r="B157" s="1"/>
      <c r="C157" s="1"/>
      <c r="D157" s="1"/>
      <c r="E157" s="1"/>
      <c r="G157">
        <v>155</v>
      </c>
      <c r="H157" s="47">
        <f>+Resultados!$D$10/12-SUM(J157:S157)</f>
        <v>1364.9166666666667</v>
      </c>
      <c r="I157" s="47">
        <f>+I156*(1+((Tab_Resultados[Taxa de retorno]-Tab_Resultados[Inflação]))/12)+H156</f>
        <v>464600.39451513148</v>
      </c>
      <c r="J157" s="48">
        <f t="shared" si="12"/>
        <v>0</v>
      </c>
      <c r="K157" s="48">
        <f>IF($G157&lt;=$D$4,$E$4/$D$4,0)</f>
        <v>0</v>
      </c>
      <c r="L157" s="48">
        <f>IF($G157&lt;=$D$5,$E$5/$D$5,0)</f>
        <v>0</v>
      </c>
      <c r="M157" s="48">
        <f>IF($G157&lt;=$D$6,$E$6/$D$6,0)</f>
        <v>0</v>
      </c>
      <c r="N157" s="48">
        <f>IF($G157&lt;=$D$7,$E$7/$D$7,0)</f>
        <v>0</v>
      </c>
      <c r="O157" s="48">
        <f>IF($G157&lt;=$D$8,$E$8/$D$8,0)</f>
        <v>0</v>
      </c>
      <c r="P157" s="48">
        <f>IF($G157&lt;=$D$9,$E$9/$D$9,0)</f>
        <v>0</v>
      </c>
      <c r="Q157" s="48">
        <f>IF($G157&lt;=$D$10,$E$10/$D$10,0)</f>
        <v>0</v>
      </c>
      <c r="R157" s="48">
        <f>IF($G157&lt;=$D$11,$E$11/$D$11,0)</f>
        <v>0</v>
      </c>
      <c r="S157" s="48">
        <f>IF($G157&lt;=$D$12,$E$12/$D$12,0)</f>
        <v>0</v>
      </c>
      <c r="T157" s="65" t="str">
        <f t="shared" si="10"/>
        <v/>
      </c>
      <c r="U157" s="60">
        <f t="shared" si="11"/>
        <v>155</v>
      </c>
      <c r="V157" s="64">
        <f ca="1">DATE(YEAR(TODAY()),MONTH(TODAY())+Tabela7[[#This Row],[Mês]]-1,1)</f>
        <v>49157</v>
      </c>
    </row>
    <row r="158" spans="2:22" x14ac:dyDescent="0.25">
      <c r="B158" s="1"/>
      <c r="C158" s="1"/>
      <c r="D158" s="1"/>
      <c r="E158" s="1"/>
      <c r="G158">
        <v>156</v>
      </c>
      <c r="H158" s="47">
        <f>+Resultados!$D$10/12-SUM(J158:S158)</f>
        <v>1364.9166666666667</v>
      </c>
      <c r="I158" s="47">
        <f>+I157*(1+((Tab_Resultados[Taxa de retorno]-Tab_Resultados[Inflação]))/12)+H157</f>
        <v>468810.98859820334</v>
      </c>
      <c r="J158" s="48">
        <f t="shared" si="12"/>
        <v>0</v>
      </c>
      <c r="K158" s="48">
        <f>IF($G158&lt;=$D$4,$E$4/$D$4,0)</f>
        <v>0</v>
      </c>
      <c r="L158" s="48">
        <f>IF($G158&lt;=$D$5,$E$5/$D$5,0)</f>
        <v>0</v>
      </c>
      <c r="M158" s="48">
        <f>IF($G158&lt;=$D$6,$E$6/$D$6,0)</f>
        <v>0</v>
      </c>
      <c r="N158" s="48">
        <f>IF($G158&lt;=$D$7,$E$7/$D$7,0)</f>
        <v>0</v>
      </c>
      <c r="O158" s="48">
        <f>IF($G158&lt;=$D$8,$E$8/$D$8,0)</f>
        <v>0</v>
      </c>
      <c r="P158" s="48">
        <f>IF($G158&lt;=$D$9,$E$9/$D$9,0)</f>
        <v>0</v>
      </c>
      <c r="Q158" s="48">
        <f>IF($G158&lt;=$D$10,$E$10/$D$10,0)</f>
        <v>0</v>
      </c>
      <c r="R158" s="48">
        <f>IF($G158&lt;=$D$11,$E$11/$D$11,0)</f>
        <v>0</v>
      </c>
      <c r="S158" s="48">
        <f>IF($G158&lt;=$D$12,$E$12/$D$12,0)</f>
        <v>0</v>
      </c>
      <c r="T158" s="65" t="str">
        <f t="shared" si="10"/>
        <v/>
      </c>
      <c r="U158" s="60">
        <f t="shared" si="11"/>
        <v>156</v>
      </c>
      <c r="V158" s="64">
        <f ca="1">DATE(YEAR(TODAY()),MONTH(TODAY())+Tabela7[[#This Row],[Mês]]-1,1)</f>
        <v>49188</v>
      </c>
    </row>
    <row r="159" spans="2:22" x14ac:dyDescent="0.25">
      <c r="B159" s="1"/>
      <c r="C159" s="1"/>
      <c r="D159" s="1"/>
      <c r="E159" s="1"/>
      <c r="G159">
        <v>157</v>
      </c>
      <c r="H159" s="47">
        <f>+Resultados!$D$10/12-SUM(J159:S159)</f>
        <v>1364.9166666666667</v>
      </c>
      <c r="I159" s="47">
        <f>+I158*(1+((Tab_Resultados[Taxa de retorno]-Tab_Resultados[Inflação]))/12)+H158</f>
        <v>473047.372570034</v>
      </c>
      <c r="J159" s="48">
        <f t="shared" si="12"/>
        <v>0</v>
      </c>
      <c r="K159" s="48">
        <f>IF($G159&lt;=$D$4,$E$4/$D$4,0)</f>
        <v>0</v>
      </c>
      <c r="L159" s="48">
        <f>IF($G159&lt;=$D$5,$E$5/$D$5,0)</f>
        <v>0</v>
      </c>
      <c r="M159" s="48">
        <f>IF($G159&lt;=$D$6,$E$6/$D$6,0)</f>
        <v>0</v>
      </c>
      <c r="N159" s="48">
        <f>IF($G159&lt;=$D$7,$E$7/$D$7,0)</f>
        <v>0</v>
      </c>
      <c r="O159" s="48">
        <f>IF($G159&lt;=$D$8,$E$8/$D$8,0)</f>
        <v>0</v>
      </c>
      <c r="P159" s="48">
        <f>IF($G159&lt;=$D$9,$E$9/$D$9,0)</f>
        <v>0</v>
      </c>
      <c r="Q159" s="48">
        <f>IF($G159&lt;=$D$10,$E$10/$D$10,0)</f>
        <v>0</v>
      </c>
      <c r="R159" s="48">
        <f>IF($G159&lt;=$D$11,$E$11/$D$11,0)</f>
        <v>0</v>
      </c>
      <c r="S159" s="48">
        <f>IF($G159&lt;=$D$12,$E$12/$D$12,0)</f>
        <v>0</v>
      </c>
      <c r="T159" s="65" t="str">
        <f t="shared" si="10"/>
        <v/>
      </c>
      <c r="U159" s="60">
        <f t="shared" si="11"/>
        <v>157</v>
      </c>
      <c r="V159" s="64">
        <f ca="1">DATE(YEAR(TODAY()),MONTH(TODAY())+Tabela7[[#This Row],[Mês]]-1,1)</f>
        <v>49218</v>
      </c>
    </row>
    <row r="160" spans="2:22" x14ac:dyDescent="0.25">
      <c r="B160" s="1"/>
      <c r="C160" s="1"/>
      <c r="D160" s="1"/>
      <c r="E160" s="1"/>
      <c r="G160">
        <v>158</v>
      </c>
      <c r="H160" s="47">
        <f>+Resultados!$D$10/12-SUM(J160:S160)</f>
        <v>1364.9166666666667</v>
      </c>
      <c r="I160" s="47">
        <f>+I159*(1+((Tab_Resultados[Taxa de retorno]-Tab_Resultados[Inflação]))/12)+H159</f>
        <v>477309.70439369214</v>
      </c>
      <c r="J160" s="48">
        <f t="shared" si="12"/>
        <v>0</v>
      </c>
      <c r="K160" s="48">
        <f>IF($G160&lt;=$D$4,$E$4/$D$4,0)</f>
        <v>0</v>
      </c>
      <c r="L160" s="48">
        <f>IF($G160&lt;=$D$5,$E$5/$D$5,0)</f>
        <v>0</v>
      </c>
      <c r="M160" s="48">
        <f>IF($G160&lt;=$D$6,$E$6/$D$6,0)</f>
        <v>0</v>
      </c>
      <c r="N160" s="48">
        <f>IF($G160&lt;=$D$7,$E$7/$D$7,0)</f>
        <v>0</v>
      </c>
      <c r="O160" s="48">
        <f>IF($G160&lt;=$D$8,$E$8/$D$8,0)</f>
        <v>0</v>
      </c>
      <c r="P160" s="48">
        <f>IF($G160&lt;=$D$9,$E$9/$D$9,0)</f>
        <v>0</v>
      </c>
      <c r="Q160" s="48">
        <f>IF($G160&lt;=$D$10,$E$10/$D$10,0)</f>
        <v>0</v>
      </c>
      <c r="R160" s="48">
        <f>IF($G160&lt;=$D$11,$E$11/$D$11,0)</f>
        <v>0</v>
      </c>
      <c r="S160" s="48">
        <f>IF($G160&lt;=$D$12,$E$12/$D$12,0)</f>
        <v>0</v>
      </c>
      <c r="T160" s="65" t="str">
        <f t="shared" si="10"/>
        <v/>
      </c>
      <c r="U160" s="60">
        <f t="shared" si="11"/>
        <v>158</v>
      </c>
      <c r="V160" s="64">
        <f ca="1">DATE(YEAR(TODAY()),MONTH(TODAY())+Tabela7[[#This Row],[Mês]]-1,1)</f>
        <v>49249</v>
      </c>
    </row>
    <row r="161" spans="2:22" x14ac:dyDescent="0.25">
      <c r="B161" s="1"/>
      <c r="C161" s="1"/>
      <c r="D161" s="1"/>
      <c r="E161" s="1"/>
      <c r="G161">
        <v>159</v>
      </c>
      <c r="H161" s="47">
        <f>+Resultados!$D$10/12-SUM(J161:S161)</f>
        <v>1364.9166666666667</v>
      </c>
      <c r="I161" s="47">
        <f>+I160*(1+((Tab_Resultados[Taxa de retorno]-Tab_Resultados[Inflação]))/12)+H160</f>
        <v>481598.14299977018</v>
      </c>
      <c r="J161" s="48">
        <f t="shared" si="12"/>
        <v>0</v>
      </c>
      <c r="K161" s="48">
        <f>IF($G161&lt;=$D$4,$E$4/$D$4,0)</f>
        <v>0</v>
      </c>
      <c r="L161" s="48">
        <f>IF($G161&lt;=$D$5,$E$5/$D$5,0)</f>
        <v>0</v>
      </c>
      <c r="M161" s="48">
        <f>IF($G161&lt;=$D$6,$E$6/$D$6,0)</f>
        <v>0</v>
      </c>
      <c r="N161" s="48">
        <f>IF($G161&lt;=$D$7,$E$7/$D$7,0)</f>
        <v>0</v>
      </c>
      <c r="O161" s="48">
        <f>IF($G161&lt;=$D$8,$E$8/$D$8,0)</f>
        <v>0</v>
      </c>
      <c r="P161" s="48">
        <f>IF($G161&lt;=$D$9,$E$9/$D$9,0)</f>
        <v>0</v>
      </c>
      <c r="Q161" s="48">
        <f>IF($G161&lt;=$D$10,$E$10/$D$10,0)</f>
        <v>0</v>
      </c>
      <c r="R161" s="48">
        <f>IF($G161&lt;=$D$11,$E$11/$D$11,0)</f>
        <v>0</v>
      </c>
      <c r="S161" s="48">
        <f>IF($G161&lt;=$D$12,$E$12/$D$12,0)</f>
        <v>0</v>
      </c>
      <c r="T161" s="65" t="str">
        <f t="shared" si="10"/>
        <v/>
      </c>
      <c r="U161" s="60">
        <f t="shared" si="11"/>
        <v>159</v>
      </c>
      <c r="V161" s="64">
        <f ca="1">DATE(YEAR(TODAY()),MONTH(TODAY())+Tabela7[[#This Row],[Mês]]-1,1)</f>
        <v>49279</v>
      </c>
    </row>
    <row r="162" spans="2:22" x14ac:dyDescent="0.25">
      <c r="B162" s="1"/>
      <c r="C162" s="1"/>
      <c r="D162" s="1"/>
      <c r="E162" s="1"/>
      <c r="G162">
        <v>160</v>
      </c>
      <c r="H162" s="47">
        <f>+Resultados!$D$10/12-SUM(J162:S162)</f>
        <v>1364.9166666666667</v>
      </c>
      <c r="I162" s="47">
        <f>+I161*(1+((Tab_Resultados[Taxa de retorno]-Tab_Resultados[Inflação]))/12)+H161</f>
        <v>485912.84829231043</v>
      </c>
      <c r="J162" s="48">
        <f t="shared" si="12"/>
        <v>0</v>
      </c>
      <c r="K162" s="48">
        <f>IF($G162&lt;=$D$4,$E$4/$D$4,0)</f>
        <v>0</v>
      </c>
      <c r="L162" s="48">
        <f>IF($G162&lt;=$D$5,$E$5/$D$5,0)</f>
        <v>0</v>
      </c>
      <c r="M162" s="48">
        <f>IF($G162&lt;=$D$6,$E$6/$D$6,0)</f>
        <v>0</v>
      </c>
      <c r="N162" s="48">
        <f>IF($G162&lt;=$D$7,$E$7/$D$7,0)</f>
        <v>0</v>
      </c>
      <c r="O162" s="48">
        <f>IF($G162&lt;=$D$8,$E$8/$D$8,0)</f>
        <v>0</v>
      </c>
      <c r="P162" s="48">
        <f>IF($G162&lt;=$D$9,$E$9/$D$9,0)</f>
        <v>0</v>
      </c>
      <c r="Q162" s="48">
        <f>IF($G162&lt;=$D$10,$E$10/$D$10,0)</f>
        <v>0</v>
      </c>
      <c r="R162" s="48">
        <f>IF($G162&lt;=$D$11,$E$11/$D$11,0)</f>
        <v>0</v>
      </c>
      <c r="S162" s="48">
        <f>IF($G162&lt;=$D$12,$E$12/$D$12,0)</f>
        <v>0</v>
      </c>
      <c r="T162" s="65" t="str">
        <f t="shared" si="10"/>
        <v/>
      </c>
      <c r="U162" s="60">
        <f t="shared" si="11"/>
        <v>160</v>
      </c>
      <c r="V162" s="64">
        <f ca="1">DATE(YEAR(TODAY()),MONTH(TODAY())+Tabela7[[#This Row],[Mês]]-1,1)</f>
        <v>49310</v>
      </c>
    </row>
    <row r="163" spans="2:22" x14ac:dyDescent="0.25">
      <c r="B163" s="1"/>
      <c r="C163" s="1"/>
      <c r="D163" s="1"/>
      <c r="E163" s="1"/>
      <c r="G163">
        <v>161</v>
      </c>
      <c r="H163" s="47">
        <f>+Resultados!$D$10/12-SUM(J163:S163)</f>
        <v>1364.9166666666667</v>
      </c>
      <c r="I163" s="47">
        <f>+I162*(1+((Tab_Resultados[Taxa de retorno]-Tab_Resultados[Inflação]))/12)+H162</f>
        <v>490253.98115476751</v>
      </c>
      <c r="J163" s="48">
        <f t="shared" si="12"/>
        <v>0</v>
      </c>
      <c r="K163" s="48">
        <f>IF($G163&lt;=$D$4,$E$4/$D$4,0)</f>
        <v>0</v>
      </c>
      <c r="L163" s="48">
        <f>IF($G163&lt;=$D$5,$E$5/$D$5,0)</f>
        <v>0</v>
      </c>
      <c r="M163" s="48">
        <f>IF($G163&lt;=$D$6,$E$6/$D$6,0)</f>
        <v>0</v>
      </c>
      <c r="N163" s="48">
        <f>IF($G163&lt;=$D$7,$E$7/$D$7,0)</f>
        <v>0</v>
      </c>
      <c r="O163" s="48">
        <f>IF($G163&lt;=$D$8,$E$8/$D$8,0)</f>
        <v>0</v>
      </c>
      <c r="P163" s="48">
        <f>IF($G163&lt;=$D$9,$E$9/$D$9,0)</f>
        <v>0</v>
      </c>
      <c r="Q163" s="48">
        <f>IF($G163&lt;=$D$10,$E$10/$D$10,0)</f>
        <v>0</v>
      </c>
      <c r="R163" s="48">
        <f>IF($G163&lt;=$D$11,$E$11/$D$11,0)</f>
        <v>0</v>
      </c>
      <c r="S163" s="48">
        <f>IF($G163&lt;=$D$12,$E$12/$D$12,0)</f>
        <v>0</v>
      </c>
      <c r="T163" s="65" t="str">
        <f t="shared" si="10"/>
        <v/>
      </c>
      <c r="U163" s="60">
        <f t="shared" si="11"/>
        <v>161</v>
      </c>
      <c r="V163" s="64">
        <f ca="1">DATE(YEAR(TODAY()),MONTH(TODAY())+Tabela7[[#This Row],[Mês]]-1,1)</f>
        <v>49341</v>
      </c>
    </row>
    <row r="164" spans="2:22" x14ac:dyDescent="0.25">
      <c r="B164" s="1"/>
      <c r="C164" s="1"/>
      <c r="D164" s="1"/>
      <c r="E164" s="1"/>
      <c r="G164">
        <v>162</v>
      </c>
      <c r="H164" s="47">
        <f>+Resultados!$D$10/12-SUM(J164:S164)</f>
        <v>1364.9166666666667</v>
      </c>
      <c r="I164" s="47">
        <f>+I163*(1+((Tab_Resultados[Taxa de retorno]-Tab_Resultados[Inflação]))/12)+H163</f>
        <v>494621.70345600712</v>
      </c>
      <c r="J164" s="48">
        <f t="shared" si="12"/>
        <v>0</v>
      </c>
      <c r="K164" s="48">
        <f>IF($G164&lt;=$D$4,$E$4/$D$4,0)</f>
        <v>0</v>
      </c>
      <c r="L164" s="48">
        <f>IF($G164&lt;=$D$5,$E$5/$D$5,0)</f>
        <v>0</v>
      </c>
      <c r="M164" s="48">
        <f>IF($G164&lt;=$D$6,$E$6/$D$6,0)</f>
        <v>0</v>
      </c>
      <c r="N164" s="48">
        <f>IF($G164&lt;=$D$7,$E$7/$D$7,0)</f>
        <v>0</v>
      </c>
      <c r="O164" s="48">
        <f>IF($G164&lt;=$D$8,$E$8/$D$8,0)</f>
        <v>0</v>
      </c>
      <c r="P164" s="48">
        <f>IF($G164&lt;=$D$9,$E$9/$D$9,0)</f>
        <v>0</v>
      </c>
      <c r="Q164" s="48">
        <f>IF($G164&lt;=$D$10,$E$10/$D$10,0)</f>
        <v>0</v>
      </c>
      <c r="R164" s="48">
        <f>IF($G164&lt;=$D$11,$E$11/$D$11,0)</f>
        <v>0</v>
      </c>
      <c r="S164" s="48">
        <f>IF($G164&lt;=$D$12,$E$12/$D$12,0)</f>
        <v>0</v>
      </c>
      <c r="T164" s="65" t="str">
        <f t="shared" si="10"/>
        <v/>
      </c>
      <c r="U164" s="60">
        <f t="shared" si="11"/>
        <v>162</v>
      </c>
      <c r="V164" s="64">
        <f ca="1">DATE(YEAR(TODAY()),MONTH(TODAY())+Tabela7[[#This Row],[Mês]]-1,1)</f>
        <v>49369</v>
      </c>
    </row>
    <row r="165" spans="2:22" x14ac:dyDescent="0.25">
      <c r="B165" s="1"/>
      <c r="C165" s="1"/>
      <c r="D165" s="1"/>
      <c r="E165" s="1"/>
      <c r="G165">
        <v>163</v>
      </c>
      <c r="H165" s="47">
        <f>+Resultados!$D$10/12-SUM(J165:S165)</f>
        <v>1364.9166666666667</v>
      </c>
      <c r="I165" s="47">
        <f>+I164*(1+((Tab_Resultados[Taxa de retorno]-Tab_Resultados[Inflação]))/12)+H164</f>
        <v>499016.17805634183</v>
      </c>
      <c r="J165" s="48">
        <f t="shared" si="12"/>
        <v>0</v>
      </c>
      <c r="K165" s="48">
        <f>IF($G165&lt;=$D$4,$E$4/$D$4,0)</f>
        <v>0</v>
      </c>
      <c r="L165" s="48">
        <f>IF($G165&lt;=$D$5,$E$5/$D$5,0)</f>
        <v>0</v>
      </c>
      <c r="M165" s="48">
        <f>IF($G165&lt;=$D$6,$E$6/$D$6,0)</f>
        <v>0</v>
      </c>
      <c r="N165" s="48">
        <f>IF($G165&lt;=$D$7,$E$7/$D$7,0)</f>
        <v>0</v>
      </c>
      <c r="O165" s="48">
        <f>IF($G165&lt;=$D$8,$E$8/$D$8,0)</f>
        <v>0</v>
      </c>
      <c r="P165" s="48">
        <f>IF($G165&lt;=$D$9,$E$9/$D$9,0)</f>
        <v>0</v>
      </c>
      <c r="Q165" s="48">
        <f>IF($G165&lt;=$D$10,$E$10/$D$10,0)</f>
        <v>0</v>
      </c>
      <c r="R165" s="48">
        <f>IF($G165&lt;=$D$11,$E$11/$D$11,0)</f>
        <v>0</v>
      </c>
      <c r="S165" s="48">
        <f>IF($G165&lt;=$D$12,$E$12/$D$12,0)</f>
        <v>0</v>
      </c>
      <c r="T165" s="65" t="str">
        <f t="shared" si="10"/>
        <v/>
      </c>
      <c r="U165" s="60">
        <f t="shared" si="11"/>
        <v>163</v>
      </c>
      <c r="V165" s="64">
        <f ca="1">DATE(YEAR(TODAY()),MONTH(TODAY())+Tabela7[[#This Row],[Mês]]-1,1)</f>
        <v>49400</v>
      </c>
    </row>
    <row r="166" spans="2:22" x14ac:dyDescent="0.25">
      <c r="B166" s="1"/>
      <c r="C166" s="1"/>
      <c r="D166" s="1"/>
      <c r="E166" s="1"/>
      <c r="G166">
        <v>164</v>
      </c>
      <c r="H166" s="47">
        <f>+Resultados!$D$10/12-SUM(J166:S166)</f>
        <v>1364.9166666666667</v>
      </c>
      <c r="I166" s="47">
        <f>+I165*(1+((Tab_Resultados[Taxa de retorno]-Tab_Resultados[Inflação]))/12)+H165</f>
        <v>503437.5688136036</v>
      </c>
      <c r="J166" s="48">
        <f t="shared" si="12"/>
        <v>0</v>
      </c>
      <c r="K166" s="48">
        <f>IF($G166&lt;=$D$4,$E$4/$D$4,0)</f>
        <v>0</v>
      </c>
      <c r="L166" s="48">
        <f>IF($G166&lt;=$D$5,$E$5/$D$5,0)</f>
        <v>0</v>
      </c>
      <c r="M166" s="48">
        <f>IF($G166&lt;=$D$6,$E$6/$D$6,0)</f>
        <v>0</v>
      </c>
      <c r="N166" s="48">
        <f>IF($G166&lt;=$D$7,$E$7/$D$7,0)</f>
        <v>0</v>
      </c>
      <c r="O166" s="48">
        <f>IF($G166&lt;=$D$8,$E$8/$D$8,0)</f>
        <v>0</v>
      </c>
      <c r="P166" s="48">
        <f>IF($G166&lt;=$D$9,$E$9/$D$9,0)</f>
        <v>0</v>
      </c>
      <c r="Q166" s="48">
        <f>IF($G166&lt;=$D$10,$E$10/$D$10,0)</f>
        <v>0</v>
      </c>
      <c r="R166" s="48">
        <f>IF($G166&lt;=$D$11,$E$11/$D$11,0)</f>
        <v>0</v>
      </c>
      <c r="S166" s="48">
        <f>IF($G166&lt;=$D$12,$E$12/$D$12,0)</f>
        <v>0</v>
      </c>
      <c r="T166" s="65" t="str">
        <f t="shared" si="10"/>
        <v/>
      </c>
      <c r="U166" s="60">
        <f t="shared" si="11"/>
        <v>164</v>
      </c>
      <c r="V166" s="64">
        <f ca="1">DATE(YEAR(TODAY()),MONTH(TODAY())+Tabela7[[#This Row],[Mês]]-1,1)</f>
        <v>49430</v>
      </c>
    </row>
    <row r="167" spans="2:22" x14ac:dyDescent="0.25">
      <c r="B167" s="1"/>
      <c r="C167" s="1"/>
      <c r="D167" s="1"/>
      <c r="E167" s="1"/>
      <c r="G167">
        <v>165</v>
      </c>
      <c r="H167" s="47">
        <f>+Resultados!$D$10/12-SUM(J167:S167)</f>
        <v>1364.9166666666667</v>
      </c>
      <c r="I167" s="47">
        <f>+I166*(1+((Tab_Resultados[Taxa de retorno]-Tab_Resultados[Inflação]))/12)+H166</f>
        <v>507886.04058925359</v>
      </c>
      <c r="J167" s="48">
        <f t="shared" si="12"/>
        <v>0</v>
      </c>
      <c r="K167" s="48">
        <f>IF($G167&lt;=$D$4,$E$4/$D$4,0)</f>
        <v>0</v>
      </c>
      <c r="L167" s="48">
        <f>IF($G167&lt;=$D$5,$E$5/$D$5,0)</f>
        <v>0</v>
      </c>
      <c r="M167" s="48">
        <f>IF($G167&lt;=$D$6,$E$6/$D$6,0)</f>
        <v>0</v>
      </c>
      <c r="N167" s="48">
        <f>IF($G167&lt;=$D$7,$E$7/$D$7,0)</f>
        <v>0</v>
      </c>
      <c r="O167" s="48">
        <f>IF($G167&lt;=$D$8,$E$8/$D$8,0)</f>
        <v>0</v>
      </c>
      <c r="P167" s="48">
        <f>IF($G167&lt;=$D$9,$E$9/$D$9,0)</f>
        <v>0</v>
      </c>
      <c r="Q167" s="48">
        <f>IF($G167&lt;=$D$10,$E$10/$D$10,0)</f>
        <v>0</v>
      </c>
      <c r="R167" s="48">
        <f>IF($G167&lt;=$D$11,$E$11/$D$11,0)</f>
        <v>0</v>
      </c>
      <c r="S167" s="48">
        <f>IF($G167&lt;=$D$12,$E$12/$D$12,0)</f>
        <v>0</v>
      </c>
      <c r="T167" s="65" t="str">
        <f t="shared" si="10"/>
        <v/>
      </c>
      <c r="U167" s="60">
        <f t="shared" si="11"/>
        <v>165</v>
      </c>
      <c r="V167" s="64">
        <f ca="1">DATE(YEAR(TODAY()),MONTH(TODAY())+Tabela7[[#This Row],[Mês]]-1,1)</f>
        <v>49461</v>
      </c>
    </row>
    <row r="168" spans="2:22" x14ac:dyDescent="0.25">
      <c r="B168" s="1"/>
      <c r="C168" s="1"/>
      <c r="D168" s="1"/>
      <c r="E168" s="1"/>
      <c r="G168">
        <v>166</v>
      </c>
      <c r="H168" s="47">
        <f>+Resultados!$D$10/12-SUM(J168:S168)</f>
        <v>1364.9166666666667</v>
      </c>
      <c r="I168" s="47">
        <f>+I167*(1+((Tab_Resultados[Taxa de retorno]-Tab_Resultados[Inflação]))/12)+H167</f>
        <v>512361.75925452943</v>
      </c>
      <c r="J168" s="48">
        <f t="shared" si="12"/>
        <v>0</v>
      </c>
      <c r="K168" s="48">
        <f>IF($G168&lt;=$D$4,$E$4/$D$4,0)</f>
        <v>0</v>
      </c>
      <c r="L168" s="48">
        <f>IF($G168&lt;=$D$5,$E$5/$D$5,0)</f>
        <v>0</v>
      </c>
      <c r="M168" s="48">
        <f>IF($G168&lt;=$D$6,$E$6/$D$6,0)</f>
        <v>0</v>
      </c>
      <c r="N168" s="48">
        <f>IF($G168&lt;=$D$7,$E$7/$D$7,0)</f>
        <v>0</v>
      </c>
      <c r="O168" s="48">
        <f>IF($G168&lt;=$D$8,$E$8/$D$8,0)</f>
        <v>0</v>
      </c>
      <c r="P168" s="48">
        <f>IF($G168&lt;=$D$9,$E$9/$D$9,0)</f>
        <v>0</v>
      </c>
      <c r="Q168" s="48">
        <f>IF($G168&lt;=$D$10,$E$10/$D$10,0)</f>
        <v>0</v>
      </c>
      <c r="R168" s="48">
        <f>IF($G168&lt;=$D$11,$E$11/$D$11,0)</f>
        <v>0</v>
      </c>
      <c r="S168" s="48">
        <f>IF($G168&lt;=$D$12,$E$12/$D$12,0)</f>
        <v>0</v>
      </c>
      <c r="T168" s="65" t="str">
        <f t="shared" si="10"/>
        <v/>
      </c>
      <c r="U168" s="60">
        <f t="shared" si="11"/>
        <v>166</v>
      </c>
      <c r="V168" s="64">
        <f ca="1">DATE(YEAR(TODAY()),MONTH(TODAY())+Tabela7[[#This Row],[Mês]]-1,1)</f>
        <v>49491</v>
      </c>
    </row>
    <row r="169" spans="2:22" x14ac:dyDescent="0.25">
      <c r="B169" s="1"/>
      <c r="C169" s="1"/>
      <c r="D169" s="1"/>
      <c r="E169" s="1"/>
      <c r="G169">
        <v>167</v>
      </c>
      <c r="H169" s="47">
        <f>+Resultados!$D$10/12-SUM(J169:S169)</f>
        <v>1364.9166666666667</v>
      </c>
      <c r="I169" s="47">
        <f>+I168*(1+((Tab_Resultados[Taxa de retorno]-Tab_Resultados[Inflação]))/12)+H168</f>
        <v>516864.8916966301</v>
      </c>
      <c r="J169" s="48">
        <f t="shared" si="12"/>
        <v>0</v>
      </c>
      <c r="K169" s="48">
        <f>IF($G169&lt;=$D$4,$E$4/$D$4,0)</f>
        <v>0</v>
      </c>
      <c r="L169" s="48">
        <f>IF($G169&lt;=$D$5,$E$5/$D$5,0)</f>
        <v>0</v>
      </c>
      <c r="M169" s="48">
        <f>IF($G169&lt;=$D$6,$E$6/$D$6,0)</f>
        <v>0</v>
      </c>
      <c r="N169" s="48">
        <f>IF($G169&lt;=$D$7,$E$7/$D$7,0)</f>
        <v>0</v>
      </c>
      <c r="O169" s="48">
        <f>IF($G169&lt;=$D$8,$E$8/$D$8,0)</f>
        <v>0</v>
      </c>
      <c r="P169" s="48">
        <f>IF($G169&lt;=$D$9,$E$9/$D$9,0)</f>
        <v>0</v>
      </c>
      <c r="Q169" s="48">
        <f>IF($G169&lt;=$D$10,$E$10/$D$10,0)</f>
        <v>0</v>
      </c>
      <c r="R169" s="48">
        <f>IF($G169&lt;=$D$11,$E$11/$D$11,0)</f>
        <v>0</v>
      </c>
      <c r="S169" s="48">
        <f>IF($G169&lt;=$D$12,$E$12/$D$12,0)</f>
        <v>0</v>
      </c>
      <c r="T169" s="65" t="str">
        <f t="shared" si="10"/>
        <v/>
      </c>
      <c r="U169" s="60">
        <f t="shared" si="11"/>
        <v>167</v>
      </c>
      <c r="V169" s="64">
        <f ca="1">DATE(YEAR(TODAY()),MONTH(TODAY())+Tabela7[[#This Row],[Mês]]-1,1)</f>
        <v>49522</v>
      </c>
    </row>
    <row r="170" spans="2:22" x14ac:dyDescent="0.25">
      <c r="B170" s="1"/>
      <c r="C170" s="1"/>
      <c r="D170" s="1"/>
      <c r="E170" s="1"/>
      <c r="G170">
        <v>168</v>
      </c>
      <c r="H170" s="47">
        <f>+Resultados!$D$10/12-SUM(J170:S170)</f>
        <v>1364.9166666666667</v>
      </c>
      <c r="I170" s="47">
        <f>+I169*(1+((Tab_Resultados[Taxa de retorno]-Tab_Resultados[Inflação]))/12)+H169</f>
        <v>521395.60582493863</v>
      </c>
      <c r="J170" s="48">
        <f t="shared" si="12"/>
        <v>0</v>
      </c>
      <c r="K170" s="48">
        <f>IF($G170&lt;=$D$4,$E$4/$D$4,0)</f>
        <v>0</v>
      </c>
      <c r="L170" s="48">
        <f>IF($G170&lt;=$D$5,$E$5/$D$5,0)</f>
        <v>0</v>
      </c>
      <c r="M170" s="48">
        <f>IF($G170&lt;=$D$6,$E$6/$D$6,0)</f>
        <v>0</v>
      </c>
      <c r="N170" s="48">
        <f>IF($G170&lt;=$D$7,$E$7/$D$7,0)</f>
        <v>0</v>
      </c>
      <c r="O170" s="48">
        <f>IF($G170&lt;=$D$8,$E$8/$D$8,0)</f>
        <v>0</v>
      </c>
      <c r="P170" s="48">
        <f>IF($G170&lt;=$D$9,$E$9/$D$9,0)</f>
        <v>0</v>
      </c>
      <c r="Q170" s="48">
        <f>IF($G170&lt;=$D$10,$E$10/$D$10,0)</f>
        <v>0</v>
      </c>
      <c r="R170" s="48">
        <f>IF($G170&lt;=$D$11,$E$11/$D$11,0)</f>
        <v>0</v>
      </c>
      <c r="S170" s="48">
        <f>IF($G170&lt;=$D$12,$E$12/$D$12,0)</f>
        <v>0</v>
      </c>
      <c r="T170" s="65" t="str">
        <f t="shared" si="10"/>
        <v/>
      </c>
      <c r="U170" s="60">
        <f t="shared" si="11"/>
        <v>168</v>
      </c>
      <c r="V170" s="64">
        <f ca="1">DATE(YEAR(TODAY()),MONTH(TODAY())+Tabela7[[#This Row],[Mês]]-1,1)</f>
        <v>49553</v>
      </c>
    </row>
    <row r="171" spans="2:22" x14ac:dyDescent="0.25">
      <c r="B171" s="1"/>
      <c r="C171" s="1"/>
      <c r="D171" s="1"/>
      <c r="E171" s="1"/>
      <c r="G171">
        <v>169</v>
      </c>
      <c r="H171" s="47">
        <f>+Resultados!$D$10/12-SUM(J171:S171)</f>
        <v>1364.9166666666667</v>
      </c>
      <c r="I171" s="47">
        <f>+I170*(1+((Tab_Resultados[Taxa de retorno]-Tab_Resultados[Inflação]))/12)+H170</f>
        <v>525954.07057728292</v>
      </c>
      <c r="J171" s="48">
        <f t="shared" si="12"/>
        <v>0</v>
      </c>
      <c r="K171" s="48">
        <f>IF($G171&lt;=$D$4,$E$4/$D$4,0)</f>
        <v>0</v>
      </c>
      <c r="L171" s="48">
        <f>IF($G171&lt;=$D$5,$E$5/$D$5,0)</f>
        <v>0</v>
      </c>
      <c r="M171" s="48">
        <f>IF($G171&lt;=$D$6,$E$6/$D$6,0)</f>
        <v>0</v>
      </c>
      <c r="N171" s="48">
        <f>IF($G171&lt;=$D$7,$E$7/$D$7,0)</f>
        <v>0</v>
      </c>
      <c r="O171" s="48">
        <f>IF($G171&lt;=$D$8,$E$8/$D$8,0)</f>
        <v>0</v>
      </c>
      <c r="P171" s="48">
        <f>IF($G171&lt;=$D$9,$E$9/$D$9,0)</f>
        <v>0</v>
      </c>
      <c r="Q171" s="48">
        <f>IF($G171&lt;=$D$10,$E$10/$D$10,0)</f>
        <v>0</v>
      </c>
      <c r="R171" s="48">
        <f>IF($G171&lt;=$D$11,$E$11/$D$11,0)</f>
        <v>0</v>
      </c>
      <c r="S171" s="48">
        <f>IF($G171&lt;=$D$12,$E$12/$D$12,0)</f>
        <v>0</v>
      </c>
      <c r="T171" s="65" t="str">
        <f t="shared" si="10"/>
        <v/>
      </c>
      <c r="U171" s="60">
        <f t="shared" si="11"/>
        <v>169</v>
      </c>
      <c r="V171" s="64">
        <f ca="1">DATE(YEAR(TODAY()),MONTH(TODAY())+Tabela7[[#This Row],[Mês]]-1,1)</f>
        <v>49583</v>
      </c>
    </row>
    <row r="172" spans="2:22" x14ac:dyDescent="0.25">
      <c r="B172" s="1"/>
      <c r="C172" s="1"/>
      <c r="D172" s="1"/>
      <c r="E172" s="1"/>
      <c r="G172">
        <v>170</v>
      </c>
      <c r="H172" s="47">
        <f>+Resultados!$D$10/12-SUM(J172:S172)</f>
        <v>1364.9166666666667</v>
      </c>
      <c r="I172" s="47">
        <f>+I171*(1+((Tab_Resultados[Taxa de retorno]-Tab_Resultados[Inflação]))/12)+H171</f>
        <v>530540.45592623542</v>
      </c>
      <c r="J172" s="48">
        <f t="shared" si="12"/>
        <v>0</v>
      </c>
      <c r="K172" s="48">
        <f>IF($G172&lt;=$D$4,$E$4/$D$4,0)</f>
        <v>0</v>
      </c>
      <c r="L172" s="48">
        <f>IF($G172&lt;=$D$5,$E$5/$D$5,0)</f>
        <v>0</v>
      </c>
      <c r="M172" s="48">
        <f>IF($G172&lt;=$D$6,$E$6/$D$6,0)</f>
        <v>0</v>
      </c>
      <c r="N172" s="48">
        <f>IF($G172&lt;=$D$7,$E$7/$D$7,0)</f>
        <v>0</v>
      </c>
      <c r="O172" s="48">
        <f>IF($G172&lt;=$D$8,$E$8/$D$8,0)</f>
        <v>0</v>
      </c>
      <c r="P172" s="48">
        <f>IF($G172&lt;=$D$9,$E$9/$D$9,0)</f>
        <v>0</v>
      </c>
      <c r="Q172" s="48">
        <f>IF($G172&lt;=$D$10,$E$10/$D$10,0)</f>
        <v>0</v>
      </c>
      <c r="R172" s="48">
        <f>IF($G172&lt;=$D$11,$E$11/$D$11,0)</f>
        <v>0</v>
      </c>
      <c r="S172" s="48">
        <f>IF($G172&lt;=$D$12,$E$12/$D$12,0)</f>
        <v>0</v>
      </c>
      <c r="T172" s="65" t="str">
        <f t="shared" si="10"/>
        <v/>
      </c>
      <c r="U172" s="60">
        <f t="shared" si="11"/>
        <v>170</v>
      </c>
      <c r="V172" s="64">
        <f ca="1">DATE(YEAR(TODAY()),MONTH(TODAY())+Tabela7[[#This Row],[Mês]]-1,1)</f>
        <v>49614</v>
      </c>
    </row>
    <row r="173" spans="2:22" x14ac:dyDescent="0.25">
      <c r="B173" s="1"/>
      <c r="C173" s="1"/>
      <c r="D173" s="1"/>
      <c r="E173" s="1"/>
      <c r="G173">
        <v>171</v>
      </c>
      <c r="H173" s="47">
        <f>+Resultados!$D$10/12-SUM(J173:S173)</f>
        <v>1364.9166666666667</v>
      </c>
      <c r="I173" s="47">
        <f>+I172*(1+((Tab_Resultados[Taxa de retorno]-Tab_Resultados[Inflação]))/12)+H172</f>
        <v>535154.93288545019</v>
      </c>
      <c r="J173" s="48">
        <f t="shared" si="12"/>
        <v>0</v>
      </c>
      <c r="K173" s="48">
        <f>IF($G173&lt;=$D$4,$E$4/$D$4,0)</f>
        <v>0</v>
      </c>
      <c r="L173" s="48">
        <f>IF($G173&lt;=$D$5,$E$5/$D$5,0)</f>
        <v>0</v>
      </c>
      <c r="M173" s="48">
        <f>IF($G173&lt;=$D$6,$E$6/$D$6,0)</f>
        <v>0</v>
      </c>
      <c r="N173" s="48">
        <f>IF($G173&lt;=$D$7,$E$7/$D$7,0)</f>
        <v>0</v>
      </c>
      <c r="O173" s="48">
        <f>IF($G173&lt;=$D$8,$E$8/$D$8,0)</f>
        <v>0</v>
      </c>
      <c r="P173" s="48">
        <f>IF($G173&lt;=$D$9,$E$9/$D$9,0)</f>
        <v>0</v>
      </c>
      <c r="Q173" s="48">
        <f>IF($G173&lt;=$D$10,$E$10/$D$10,0)</f>
        <v>0</v>
      </c>
      <c r="R173" s="48">
        <f>IF($G173&lt;=$D$11,$E$11/$D$11,0)</f>
        <v>0</v>
      </c>
      <c r="S173" s="48">
        <f>IF($G173&lt;=$D$12,$E$12/$D$12,0)</f>
        <v>0</v>
      </c>
      <c r="T173" s="65" t="str">
        <f t="shared" si="10"/>
        <v/>
      </c>
      <c r="U173" s="60">
        <f t="shared" si="11"/>
        <v>171</v>
      </c>
      <c r="V173" s="64">
        <f ca="1">DATE(YEAR(TODAY()),MONTH(TODAY())+Tabela7[[#This Row],[Mês]]-1,1)</f>
        <v>49644</v>
      </c>
    </row>
    <row r="174" spans="2:22" x14ac:dyDescent="0.25">
      <c r="B174" s="1"/>
      <c r="C174" s="1"/>
      <c r="D174" s="1"/>
      <c r="E174" s="1"/>
      <c r="G174">
        <v>172</v>
      </c>
      <c r="H174" s="47">
        <f>+Resultados!$D$10/12-SUM(J174:S174)</f>
        <v>1364.9166666666667</v>
      </c>
      <c r="I174" s="47">
        <f>+I173*(1+((Tab_Resultados[Taxa de retorno]-Tab_Resultados[Inflação]))/12)+H173</f>
        <v>539797.6735160402</v>
      </c>
      <c r="J174" s="48">
        <f t="shared" si="12"/>
        <v>0</v>
      </c>
      <c r="K174" s="48">
        <f>IF($G174&lt;=$D$4,$E$4/$D$4,0)</f>
        <v>0</v>
      </c>
      <c r="L174" s="48">
        <f>IF($G174&lt;=$D$5,$E$5/$D$5,0)</f>
        <v>0</v>
      </c>
      <c r="M174" s="48">
        <f>IF($G174&lt;=$D$6,$E$6/$D$6,0)</f>
        <v>0</v>
      </c>
      <c r="N174" s="48">
        <f>IF($G174&lt;=$D$7,$E$7/$D$7,0)</f>
        <v>0</v>
      </c>
      <c r="O174" s="48">
        <f>IF($G174&lt;=$D$8,$E$8/$D$8,0)</f>
        <v>0</v>
      </c>
      <c r="P174" s="48">
        <f>IF($G174&lt;=$D$9,$E$9/$D$9,0)</f>
        <v>0</v>
      </c>
      <c r="Q174" s="48">
        <f>IF($G174&lt;=$D$10,$E$10/$D$10,0)</f>
        <v>0</v>
      </c>
      <c r="R174" s="48">
        <f>IF($G174&lt;=$D$11,$E$11/$D$11,0)</f>
        <v>0</v>
      </c>
      <c r="S174" s="48">
        <f>IF($G174&lt;=$D$12,$E$12/$D$12,0)</f>
        <v>0</v>
      </c>
      <c r="T174" s="65" t="str">
        <f t="shared" si="10"/>
        <v/>
      </c>
      <c r="U174" s="60">
        <f t="shared" si="11"/>
        <v>172</v>
      </c>
      <c r="V174" s="64">
        <f ca="1">DATE(YEAR(TODAY()),MONTH(TODAY())+Tabela7[[#This Row],[Mês]]-1,1)</f>
        <v>49675</v>
      </c>
    </row>
    <row r="175" spans="2:22" x14ac:dyDescent="0.25">
      <c r="B175" s="1"/>
      <c r="C175" s="1"/>
      <c r="D175" s="1"/>
      <c r="E175" s="1"/>
      <c r="G175">
        <v>173</v>
      </c>
      <c r="H175" s="47">
        <f>+Resultados!$D$10/12-SUM(J175:S175)</f>
        <v>1364.9166666666667</v>
      </c>
      <c r="I175" s="47">
        <f>+I174*(1+((Tab_Resultados[Taxa de retorno]-Tab_Resultados[Inflação]))/12)+H174</f>
        <v>544468.85093299253</v>
      </c>
      <c r="J175" s="48">
        <f t="shared" si="12"/>
        <v>0</v>
      </c>
      <c r="K175" s="48">
        <f>IF($G175&lt;=$D$4,$E$4/$D$4,0)</f>
        <v>0</v>
      </c>
      <c r="L175" s="48">
        <f>IF($G175&lt;=$D$5,$E$5/$D$5,0)</f>
        <v>0</v>
      </c>
      <c r="M175" s="48">
        <f>IF($G175&lt;=$D$6,$E$6/$D$6,0)</f>
        <v>0</v>
      </c>
      <c r="N175" s="48">
        <f>IF($G175&lt;=$D$7,$E$7/$D$7,0)</f>
        <v>0</v>
      </c>
      <c r="O175" s="48">
        <f>IF($G175&lt;=$D$8,$E$8/$D$8,0)</f>
        <v>0</v>
      </c>
      <c r="P175" s="48">
        <f>IF($G175&lt;=$D$9,$E$9/$D$9,0)</f>
        <v>0</v>
      </c>
      <c r="Q175" s="48">
        <f>IF($G175&lt;=$D$10,$E$10/$D$10,0)</f>
        <v>0</v>
      </c>
      <c r="R175" s="48">
        <f>IF($G175&lt;=$D$11,$E$11/$D$11,0)</f>
        <v>0</v>
      </c>
      <c r="S175" s="48">
        <f>IF($G175&lt;=$D$12,$E$12/$D$12,0)</f>
        <v>0</v>
      </c>
      <c r="T175" s="65" t="str">
        <f t="shared" si="10"/>
        <v/>
      </c>
      <c r="U175" s="60">
        <f t="shared" si="11"/>
        <v>173</v>
      </c>
      <c r="V175" s="64">
        <f ca="1">DATE(YEAR(TODAY()),MONTH(TODAY())+Tabela7[[#This Row],[Mês]]-1,1)</f>
        <v>49706</v>
      </c>
    </row>
    <row r="176" spans="2:22" x14ac:dyDescent="0.25">
      <c r="B176" s="1"/>
      <c r="C176" s="1"/>
      <c r="D176" s="1"/>
      <c r="E176" s="1"/>
      <c r="G176">
        <v>174</v>
      </c>
      <c r="H176" s="47">
        <f>+Resultados!$D$10/12-SUM(J176:S176)</f>
        <v>1364.9166666666667</v>
      </c>
      <c r="I176" s="47">
        <f>+I175*(1+((Tab_Resultados[Taxa de retorno]-Tab_Resultados[Inflação]))/12)+H175</f>
        <v>549168.63931162376</v>
      </c>
      <c r="J176" s="48">
        <f t="shared" si="12"/>
        <v>0</v>
      </c>
      <c r="K176" s="48">
        <f>IF($G176&lt;=$D$4,$E$4/$D$4,0)</f>
        <v>0</v>
      </c>
      <c r="L176" s="48">
        <f>IF($G176&lt;=$D$5,$E$5/$D$5,0)</f>
        <v>0</v>
      </c>
      <c r="M176" s="48">
        <f>IF($G176&lt;=$D$6,$E$6/$D$6,0)</f>
        <v>0</v>
      </c>
      <c r="N176" s="48">
        <f>IF($G176&lt;=$D$7,$E$7/$D$7,0)</f>
        <v>0</v>
      </c>
      <c r="O176" s="48">
        <f>IF($G176&lt;=$D$8,$E$8/$D$8,0)</f>
        <v>0</v>
      </c>
      <c r="P176" s="48">
        <f>IF($G176&lt;=$D$9,$E$9/$D$9,0)</f>
        <v>0</v>
      </c>
      <c r="Q176" s="48">
        <f>IF($G176&lt;=$D$10,$E$10/$D$10,0)</f>
        <v>0</v>
      </c>
      <c r="R176" s="48">
        <f>IF($G176&lt;=$D$11,$E$11/$D$11,0)</f>
        <v>0</v>
      </c>
      <c r="S176" s="48">
        <f>IF($G176&lt;=$D$12,$E$12/$D$12,0)</f>
        <v>0</v>
      </c>
      <c r="T176" s="65" t="str">
        <f t="shared" si="10"/>
        <v/>
      </c>
      <c r="U176" s="60">
        <f t="shared" si="11"/>
        <v>174</v>
      </c>
      <c r="V176" s="64">
        <f ca="1">DATE(YEAR(TODAY()),MONTH(TODAY())+Tabela7[[#This Row],[Mês]]-1,1)</f>
        <v>49735</v>
      </c>
    </row>
    <row r="177" spans="2:22" x14ac:dyDescent="0.25">
      <c r="B177" s="1"/>
      <c r="C177" s="1"/>
      <c r="D177" s="1"/>
      <c r="E177" s="1"/>
      <c r="G177">
        <v>175</v>
      </c>
      <c r="H177" s="47">
        <f>+Resultados!$D$10/12-SUM(J177:S177)</f>
        <v>1364.9166666666667</v>
      </c>
      <c r="I177" s="47">
        <f>+I176*(1+((Tab_Resultados[Taxa de retorno]-Tab_Resultados[Inflação]))/12)+H176</f>
        <v>553897.21389407408</v>
      </c>
      <c r="J177" s="48">
        <f t="shared" si="12"/>
        <v>0</v>
      </c>
      <c r="K177" s="48">
        <f>IF($G177&lt;=$D$4,$E$4/$D$4,0)</f>
        <v>0</v>
      </c>
      <c r="L177" s="48">
        <f>IF($G177&lt;=$D$5,$E$5/$D$5,0)</f>
        <v>0</v>
      </c>
      <c r="M177" s="48">
        <f>IF($G177&lt;=$D$6,$E$6/$D$6,0)</f>
        <v>0</v>
      </c>
      <c r="N177" s="48">
        <f>IF($G177&lt;=$D$7,$E$7/$D$7,0)</f>
        <v>0</v>
      </c>
      <c r="O177" s="48">
        <f>IF($G177&lt;=$D$8,$E$8/$D$8,0)</f>
        <v>0</v>
      </c>
      <c r="P177" s="48">
        <f>IF($G177&lt;=$D$9,$E$9/$D$9,0)</f>
        <v>0</v>
      </c>
      <c r="Q177" s="48">
        <f>IF($G177&lt;=$D$10,$E$10/$D$10,0)</f>
        <v>0</v>
      </c>
      <c r="R177" s="48">
        <f>IF($G177&lt;=$D$11,$E$11/$D$11,0)</f>
        <v>0</v>
      </c>
      <c r="S177" s="48">
        <f>IF($G177&lt;=$D$12,$E$12/$D$12,0)</f>
        <v>0</v>
      </c>
      <c r="T177" s="65" t="str">
        <f t="shared" si="10"/>
        <v/>
      </c>
      <c r="U177" s="60">
        <f t="shared" si="11"/>
        <v>175</v>
      </c>
      <c r="V177" s="64">
        <f ca="1">DATE(YEAR(TODAY()),MONTH(TODAY())+Tabela7[[#This Row],[Mês]]-1,1)</f>
        <v>49766</v>
      </c>
    </row>
    <row r="178" spans="2:22" x14ac:dyDescent="0.25">
      <c r="B178" s="1"/>
      <c r="C178" s="1"/>
      <c r="D178" s="1"/>
      <c r="E178" s="1"/>
      <c r="G178">
        <v>176</v>
      </c>
      <c r="H178" s="47">
        <f>+Resultados!$D$10/12-SUM(J178:S178)</f>
        <v>1364.9166666666667</v>
      </c>
      <c r="I178" s="47">
        <f>+I177*(1+((Tab_Resultados[Taxa de retorno]-Tab_Resultados[Inflação]))/12)+H177</f>
        <v>558654.75099584193</v>
      </c>
      <c r="J178" s="48">
        <f t="shared" si="12"/>
        <v>0</v>
      </c>
      <c r="K178" s="48">
        <f>IF($G178&lt;=$D$4,$E$4/$D$4,0)</f>
        <v>0</v>
      </c>
      <c r="L178" s="48">
        <f>IF($G178&lt;=$D$5,$E$5/$D$5,0)</f>
        <v>0</v>
      </c>
      <c r="M178" s="48">
        <f>IF($G178&lt;=$D$6,$E$6/$D$6,0)</f>
        <v>0</v>
      </c>
      <c r="N178" s="48">
        <f>IF($G178&lt;=$D$7,$E$7/$D$7,0)</f>
        <v>0</v>
      </c>
      <c r="O178" s="48">
        <f>IF($G178&lt;=$D$8,$E$8/$D$8,0)</f>
        <v>0</v>
      </c>
      <c r="P178" s="48">
        <f>IF($G178&lt;=$D$9,$E$9/$D$9,0)</f>
        <v>0</v>
      </c>
      <c r="Q178" s="48">
        <f>IF($G178&lt;=$D$10,$E$10/$D$10,0)</f>
        <v>0</v>
      </c>
      <c r="R178" s="48">
        <f>IF($G178&lt;=$D$11,$E$11/$D$11,0)</f>
        <v>0</v>
      </c>
      <c r="S178" s="48">
        <f>IF($G178&lt;=$D$12,$E$12/$D$12,0)</f>
        <v>0</v>
      </c>
      <c r="T178" s="65" t="str">
        <f t="shared" si="10"/>
        <v/>
      </c>
      <c r="U178" s="60">
        <f t="shared" si="11"/>
        <v>176</v>
      </c>
      <c r="V178" s="64">
        <f ca="1">DATE(YEAR(TODAY()),MONTH(TODAY())+Tabela7[[#This Row],[Mês]]-1,1)</f>
        <v>49796</v>
      </c>
    </row>
    <row r="179" spans="2:22" x14ac:dyDescent="0.25">
      <c r="B179" s="1"/>
      <c r="C179" s="1"/>
      <c r="D179" s="1"/>
      <c r="E179" s="1"/>
      <c r="G179">
        <v>177</v>
      </c>
      <c r="H179" s="47">
        <f>+Resultados!$D$10/12-SUM(J179:S179)</f>
        <v>1364.9166666666667</v>
      </c>
      <c r="I179" s="47">
        <f>+I178*(1+((Tab_Resultados[Taxa de retorno]-Tab_Resultados[Inflação]))/12)+H178</f>
        <v>563441.42801235802</v>
      </c>
      <c r="J179" s="48">
        <f t="shared" si="12"/>
        <v>0</v>
      </c>
      <c r="K179" s="48">
        <f>IF($G179&lt;=$D$4,$E$4/$D$4,0)</f>
        <v>0</v>
      </c>
      <c r="L179" s="48">
        <f>IF($G179&lt;=$D$5,$E$5/$D$5,0)</f>
        <v>0</v>
      </c>
      <c r="M179" s="48">
        <f>IF($G179&lt;=$D$6,$E$6/$D$6,0)</f>
        <v>0</v>
      </c>
      <c r="N179" s="48">
        <f>IF($G179&lt;=$D$7,$E$7/$D$7,0)</f>
        <v>0</v>
      </c>
      <c r="O179" s="48">
        <f>IF($G179&lt;=$D$8,$E$8/$D$8,0)</f>
        <v>0</v>
      </c>
      <c r="P179" s="48">
        <f>IF($G179&lt;=$D$9,$E$9/$D$9,0)</f>
        <v>0</v>
      </c>
      <c r="Q179" s="48">
        <f>IF($G179&lt;=$D$10,$E$10/$D$10,0)</f>
        <v>0</v>
      </c>
      <c r="R179" s="48">
        <f>IF($G179&lt;=$D$11,$E$11/$D$11,0)</f>
        <v>0</v>
      </c>
      <c r="S179" s="48">
        <f>IF($G179&lt;=$D$12,$E$12/$D$12,0)</f>
        <v>0</v>
      </c>
      <c r="T179" s="65" t="str">
        <f t="shared" si="10"/>
        <v/>
      </c>
      <c r="U179" s="60">
        <f t="shared" si="11"/>
        <v>177</v>
      </c>
      <c r="V179" s="64">
        <f ca="1">DATE(YEAR(TODAY()),MONTH(TODAY())+Tabela7[[#This Row],[Mês]]-1,1)</f>
        <v>49827</v>
      </c>
    </row>
    <row r="180" spans="2:22" x14ac:dyDescent="0.25">
      <c r="B180" s="1"/>
      <c r="C180" s="1"/>
      <c r="D180" s="1"/>
      <c r="E180" s="1"/>
      <c r="G180">
        <v>178</v>
      </c>
      <c r="H180" s="47">
        <f>+Resultados!$D$10/12-SUM(J180:S180)</f>
        <v>1364.9166666666667</v>
      </c>
      <c r="I180" s="47">
        <f>+I179*(1+((Tab_Resultados[Taxa de retorno]-Tab_Resultados[Inflação]))/12)+H179</f>
        <v>568257.42342560028</v>
      </c>
      <c r="J180" s="48">
        <f t="shared" si="12"/>
        <v>0</v>
      </c>
      <c r="K180" s="48">
        <f>IF($G180&lt;=$D$4,$E$4/$D$4,0)</f>
        <v>0</v>
      </c>
      <c r="L180" s="48">
        <f>IF($G180&lt;=$D$5,$E$5/$D$5,0)</f>
        <v>0</v>
      </c>
      <c r="M180" s="48">
        <f>IF($G180&lt;=$D$6,$E$6/$D$6,0)</f>
        <v>0</v>
      </c>
      <c r="N180" s="48">
        <f>IF($G180&lt;=$D$7,$E$7/$D$7,0)</f>
        <v>0</v>
      </c>
      <c r="O180" s="48">
        <f>IF($G180&lt;=$D$8,$E$8/$D$8,0)</f>
        <v>0</v>
      </c>
      <c r="P180" s="48">
        <f>IF($G180&lt;=$D$9,$E$9/$D$9,0)</f>
        <v>0</v>
      </c>
      <c r="Q180" s="48">
        <f>IF($G180&lt;=$D$10,$E$10/$D$10,0)</f>
        <v>0</v>
      </c>
      <c r="R180" s="48">
        <f>IF($G180&lt;=$D$11,$E$11/$D$11,0)</f>
        <v>0</v>
      </c>
      <c r="S180" s="48">
        <f>IF($G180&lt;=$D$12,$E$12/$D$12,0)</f>
        <v>0</v>
      </c>
      <c r="T180" s="65" t="str">
        <f t="shared" si="10"/>
        <v/>
      </c>
      <c r="U180" s="60">
        <f t="shared" si="11"/>
        <v>178</v>
      </c>
      <c r="V180" s="64">
        <f ca="1">DATE(YEAR(TODAY()),MONTH(TODAY())+Tabela7[[#This Row],[Mês]]-1,1)</f>
        <v>49857</v>
      </c>
    </row>
    <row r="181" spans="2:22" x14ac:dyDescent="0.25">
      <c r="B181" s="1"/>
      <c r="C181" s="1"/>
      <c r="D181" s="1"/>
      <c r="E181" s="1"/>
      <c r="G181">
        <v>179</v>
      </c>
      <c r="H181" s="47">
        <f>+Resultados!$D$10/12-SUM(J181:S181)</f>
        <v>1364.9166666666667</v>
      </c>
      <c r="I181" s="47">
        <f>+I180*(1+((Tab_Resultados[Taxa de retorno]-Tab_Resultados[Inflação]))/12)+H180</f>
        <v>573102.91681074863</v>
      </c>
      <c r="J181" s="48">
        <f t="shared" si="12"/>
        <v>0</v>
      </c>
      <c r="K181" s="48">
        <f>IF($G181&lt;=$D$4,$E$4/$D$4,0)</f>
        <v>0</v>
      </c>
      <c r="L181" s="48">
        <f>IF($G181&lt;=$D$5,$E$5/$D$5,0)</f>
        <v>0</v>
      </c>
      <c r="M181" s="48">
        <f>IF($G181&lt;=$D$6,$E$6/$D$6,0)</f>
        <v>0</v>
      </c>
      <c r="N181" s="48">
        <f>IF($G181&lt;=$D$7,$E$7/$D$7,0)</f>
        <v>0</v>
      </c>
      <c r="O181" s="48">
        <f>IF($G181&lt;=$D$8,$E$8/$D$8,0)</f>
        <v>0</v>
      </c>
      <c r="P181" s="48">
        <f>IF($G181&lt;=$D$9,$E$9/$D$9,0)</f>
        <v>0</v>
      </c>
      <c r="Q181" s="48">
        <f>IF($G181&lt;=$D$10,$E$10/$D$10,0)</f>
        <v>0</v>
      </c>
      <c r="R181" s="48">
        <f>IF($G181&lt;=$D$11,$E$11/$D$11,0)</f>
        <v>0</v>
      </c>
      <c r="S181" s="48">
        <f>IF($G181&lt;=$D$12,$E$12/$D$12,0)</f>
        <v>0</v>
      </c>
      <c r="T181" s="65" t="str">
        <f t="shared" si="10"/>
        <v/>
      </c>
      <c r="U181" s="60">
        <f t="shared" si="11"/>
        <v>179</v>
      </c>
      <c r="V181" s="64">
        <f ca="1">DATE(YEAR(TODAY()),MONTH(TODAY())+Tabela7[[#This Row],[Mês]]-1,1)</f>
        <v>49888</v>
      </c>
    </row>
    <row r="182" spans="2:22" x14ac:dyDescent="0.25">
      <c r="B182" s="1"/>
      <c r="C182" s="1"/>
      <c r="D182" s="1"/>
      <c r="E182" s="1"/>
      <c r="G182">
        <v>180</v>
      </c>
      <c r="H182" s="47">
        <f>+Resultados!$D$10/12-SUM(J182:S182)</f>
        <v>1364.9166666666667</v>
      </c>
      <c r="I182" s="47">
        <f>+I181*(1+((Tab_Resultados[Taxa de retorno]-Tab_Resultados[Inflação]))/12)+H181</f>
        <v>577978.08884288103</v>
      </c>
      <c r="J182" s="48">
        <f t="shared" si="12"/>
        <v>0</v>
      </c>
      <c r="K182" s="48">
        <f>IF($G182&lt;=$D$4,$E$4/$D$4,0)</f>
        <v>0</v>
      </c>
      <c r="L182" s="48">
        <f>IF($G182&lt;=$D$5,$E$5/$D$5,0)</f>
        <v>0</v>
      </c>
      <c r="M182" s="48">
        <f>IF($G182&lt;=$D$6,$E$6/$D$6,0)</f>
        <v>0</v>
      </c>
      <c r="N182" s="48">
        <f>IF($G182&lt;=$D$7,$E$7/$D$7,0)</f>
        <v>0</v>
      </c>
      <c r="O182" s="48">
        <f>IF($G182&lt;=$D$8,$E$8/$D$8,0)</f>
        <v>0</v>
      </c>
      <c r="P182" s="48">
        <f>IF($G182&lt;=$D$9,$E$9/$D$9,0)</f>
        <v>0</v>
      </c>
      <c r="Q182" s="48">
        <f>IF($G182&lt;=$D$10,$E$10/$D$10,0)</f>
        <v>0</v>
      </c>
      <c r="R182" s="48">
        <f>IF($G182&lt;=$D$11,$E$11/$D$11,0)</f>
        <v>0</v>
      </c>
      <c r="S182" s="48">
        <f>IF($G182&lt;=$D$12,$E$12/$D$12,0)</f>
        <v>0</v>
      </c>
      <c r="T182" s="65" t="str">
        <f t="shared" si="10"/>
        <v/>
      </c>
      <c r="U182" s="60">
        <f t="shared" si="11"/>
        <v>180</v>
      </c>
      <c r="V182" s="64">
        <f ca="1">DATE(YEAR(TODAY()),MONTH(TODAY())+Tabela7[[#This Row],[Mês]]-1,1)</f>
        <v>49919</v>
      </c>
    </row>
    <row r="183" spans="2:22" x14ac:dyDescent="0.25">
      <c r="B183" s="1"/>
      <c r="C183" s="1"/>
      <c r="D183" s="1"/>
      <c r="E183" s="1"/>
      <c r="G183">
        <v>181</v>
      </c>
      <c r="H183" s="47">
        <f>+Resultados!$D$10/12-SUM(J183:S183)</f>
        <v>1364.9166666666667</v>
      </c>
      <c r="I183" s="47">
        <f>+I182*(1+((Tab_Resultados[Taxa de retorno]-Tab_Resultados[Inflação]))/12)+H182</f>
        <v>582883.12130371027</v>
      </c>
      <c r="J183" s="48">
        <f t="shared" si="12"/>
        <v>0</v>
      </c>
      <c r="K183" s="48">
        <f>IF($G183&lt;=$D$4,$E$4/$D$4,0)</f>
        <v>0</v>
      </c>
      <c r="L183" s="48">
        <f>IF($G183&lt;=$D$5,$E$5/$D$5,0)</f>
        <v>0</v>
      </c>
      <c r="M183" s="48">
        <f>IF($G183&lt;=$D$6,$E$6/$D$6,0)</f>
        <v>0</v>
      </c>
      <c r="N183" s="48">
        <f>IF($G183&lt;=$D$7,$E$7/$D$7,0)</f>
        <v>0</v>
      </c>
      <c r="O183" s="48">
        <f>IF($G183&lt;=$D$8,$E$8/$D$8,0)</f>
        <v>0</v>
      </c>
      <c r="P183" s="48">
        <f>IF($G183&lt;=$D$9,$E$9/$D$9,0)</f>
        <v>0</v>
      </c>
      <c r="Q183" s="48">
        <f>IF($G183&lt;=$D$10,$E$10/$D$10,0)</f>
        <v>0</v>
      </c>
      <c r="R183" s="48">
        <f>IF($G183&lt;=$D$11,$E$11/$D$11,0)</f>
        <v>0</v>
      </c>
      <c r="S183" s="48">
        <f>IF($G183&lt;=$D$12,$E$12/$D$12,0)</f>
        <v>0</v>
      </c>
      <c r="T183" s="65" t="str">
        <f t="shared" si="10"/>
        <v/>
      </c>
      <c r="U183" s="60">
        <f t="shared" si="11"/>
        <v>181</v>
      </c>
      <c r="V183" s="64">
        <f ca="1">DATE(YEAR(TODAY()),MONTH(TODAY())+Tabela7[[#This Row],[Mês]]-1,1)</f>
        <v>49949</v>
      </c>
    </row>
    <row r="184" spans="2:22" x14ac:dyDescent="0.25">
      <c r="B184" s="1"/>
      <c r="C184" s="1"/>
      <c r="D184" s="1"/>
      <c r="E184" s="1"/>
      <c r="G184">
        <v>182</v>
      </c>
      <c r="H184" s="47">
        <f>+Resultados!$D$10/12-SUM(J184:S184)</f>
        <v>1364.9166666666667</v>
      </c>
      <c r="I184" s="47">
        <f>+I183*(1+((Tab_Resultados[Taxa de retorno]-Tab_Resultados[Inflação]))/12)+H183</f>
        <v>587818.19708836207</v>
      </c>
      <c r="J184" s="48">
        <f t="shared" si="12"/>
        <v>0</v>
      </c>
      <c r="K184" s="48">
        <f>IF($G184&lt;=$D$4,$E$4/$D$4,0)</f>
        <v>0</v>
      </c>
      <c r="L184" s="48">
        <f>IF($G184&lt;=$D$5,$E$5/$D$5,0)</f>
        <v>0</v>
      </c>
      <c r="M184" s="48">
        <f>IF($G184&lt;=$D$6,$E$6/$D$6,0)</f>
        <v>0</v>
      </c>
      <c r="N184" s="48">
        <f>IF($G184&lt;=$D$7,$E$7/$D$7,0)</f>
        <v>0</v>
      </c>
      <c r="O184" s="48">
        <f>IF($G184&lt;=$D$8,$E$8/$D$8,0)</f>
        <v>0</v>
      </c>
      <c r="P184" s="48">
        <f>IF($G184&lt;=$D$9,$E$9/$D$9,0)</f>
        <v>0</v>
      </c>
      <c r="Q184" s="48">
        <f>IF($G184&lt;=$D$10,$E$10/$D$10,0)</f>
        <v>0</v>
      </c>
      <c r="R184" s="48">
        <f>IF($G184&lt;=$D$11,$E$11/$D$11,0)</f>
        <v>0</v>
      </c>
      <c r="S184" s="48">
        <f>IF($G184&lt;=$D$12,$E$12/$D$12,0)</f>
        <v>0</v>
      </c>
      <c r="T184" s="65" t="str">
        <f t="shared" si="10"/>
        <v/>
      </c>
      <c r="U184" s="60">
        <f t="shared" si="11"/>
        <v>182</v>
      </c>
      <c r="V184" s="64">
        <f ca="1">DATE(YEAR(TODAY()),MONTH(TODAY())+Tabela7[[#This Row],[Mês]]-1,1)</f>
        <v>49980</v>
      </c>
    </row>
    <row r="185" spans="2:22" x14ac:dyDescent="0.25">
      <c r="B185" s="1"/>
      <c r="C185" s="1"/>
      <c r="D185" s="1"/>
      <c r="E185" s="1"/>
      <c r="G185">
        <v>183</v>
      </c>
      <c r="H185" s="47">
        <f>+Resultados!$D$10/12-SUM(J185:S185)</f>
        <v>1364.9166666666667</v>
      </c>
      <c r="I185" s="47">
        <f>+I184*(1+((Tab_Resultados[Taxa de retorno]-Tab_Resultados[Inflação]))/12)+H184</f>
        <v>592783.50021219486</v>
      </c>
      <c r="J185" s="48">
        <f t="shared" si="12"/>
        <v>0</v>
      </c>
      <c r="K185" s="48">
        <f>IF($G185&lt;=$D$4,$E$4/$D$4,0)</f>
        <v>0</v>
      </c>
      <c r="L185" s="48">
        <f>IF($G185&lt;=$D$5,$E$5/$D$5,0)</f>
        <v>0</v>
      </c>
      <c r="M185" s="48">
        <f>IF($G185&lt;=$D$6,$E$6/$D$6,0)</f>
        <v>0</v>
      </c>
      <c r="N185" s="48">
        <f>IF($G185&lt;=$D$7,$E$7/$D$7,0)</f>
        <v>0</v>
      </c>
      <c r="O185" s="48">
        <f>IF($G185&lt;=$D$8,$E$8/$D$8,0)</f>
        <v>0</v>
      </c>
      <c r="P185" s="48">
        <f>IF($G185&lt;=$D$9,$E$9/$D$9,0)</f>
        <v>0</v>
      </c>
      <c r="Q185" s="48">
        <f>IF($G185&lt;=$D$10,$E$10/$D$10,0)</f>
        <v>0</v>
      </c>
      <c r="R185" s="48">
        <f>IF($G185&lt;=$D$11,$E$11/$D$11,0)</f>
        <v>0</v>
      </c>
      <c r="S185" s="48">
        <f>IF($G185&lt;=$D$12,$E$12/$D$12,0)</f>
        <v>0</v>
      </c>
      <c r="T185" s="65" t="str">
        <f t="shared" si="10"/>
        <v/>
      </c>
      <c r="U185" s="60">
        <f t="shared" si="11"/>
        <v>183</v>
      </c>
      <c r="V185" s="64">
        <f ca="1">DATE(YEAR(TODAY()),MONTH(TODAY())+Tabela7[[#This Row],[Mês]]-1,1)</f>
        <v>50010</v>
      </c>
    </row>
    <row r="186" spans="2:22" x14ac:dyDescent="0.25">
      <c r="B186" s="1"/>
      <c r="C186" s="1"/>
      <c r="D186" s="1"/>
      <c r="E186" s="1"/>
      <c r="G186">
        <v>184</v>
      </c>
      <c r="H186" s="47">
        <f>+Resultados!$D$10/12-SUM(J186:S186)</f>
        <v>1364.9166666666667</v>
      </c>
      <c r="I186" s="47">
        <f>+I185*(1+((Tab_Resultados[Taxa de retorno]-Tab_Resultados[Inflação]))/12)+H185</f>
        <v>597779.21581766114</v>
      </c>
      <c r="J186" s="48">
        <f t="shared" si="12"/>
        <v>0</v>
      </c>
      <c r="K186" s="48">
        <f>IF($G186&lt;=$D$4,$E$4/$D$4,0)</f>
        <v>0</v>
      </c>
      <c r="L186" s="48">
        <f>IF($G186&lt;=$D$5,$E$5/$D$5,0)</f>
        <v>0</v>
      </c>
      <c r="M186" s="48">
        <f>IF($G186&lt;=$D$6,$E$6/$D$6,0)</f>
        <v>0</v>
      </c>
      <c r="N186" s="48">
        <f>IF($G186&lt;=$D$7,$E$7/$D$7,0)</f>
        <v>0</v>
      </c>
      <c r="O186" s="48">
        <f>IF($G186&lt;=$D$8,$E$8/$D$8,0)</f>
        <v>0</v>
      </c>
      <c r="P186" s="48">
        <f>IF($G186&lt;=$D$9,$E$9/$D$9,0)</f>
        <v>0</v>
      </c>
      <c r="Q186" s="48">
        <f>IF($G186&lt;=$D$10,$E$10/$D$10,0)</f>
        <v>0</v>
      </c>
      <c r="R186" s="48">
        <f>IF($G186&lt;=$D$11,$E$11/$D$11,0)</f>
        <v>0</v>
      </c>
      <c r="S186" s="48">
        <f>IF($G186&lt;=$D$12,$E$12/$D$12,0)</f>
        <v>0</v>
      </c>
      <c r="T186" s="65" t="str">
        <f t="shared" si="10"/>
        <v/>
      </c>
      <c r="U186" s="60">
        <f t="shared" si="11"/>
        <v>184</v>
      </c>
      <c r="V186" s="64">
        <f ca="1">DATE(YEAR(TODAY()),MONTH(TODAY())+Tabela7[[#This Row],[Mês]]-1,1)</f>
        <v>50041</v>
      </c>
    </row>
    <row r="187" spans="2:22" x14ac:dyDescent="0.25">
      <c r="B187" s="1"/>
      <c r="C187" s="1"/>
      <c r="D187" s="1"/>
      <c r="E187" s="1"/>
      <c r="G187">
        <v>185</v>
      </c>
      <c r="H187" s="47">
        <f>+Resultados!$D$10/12-SUM(J187:S187)</f>
        <v>1364.9166666666667</v>
      </c>
      <c r="I187" s="47">
        <f>+I186*(1+((Tab_Resultados[Taxa de retorno]-Tab_Resultados[Inflação]))/12)+H186</f>
        <v>602805.53018121095</v>
      </c>
      <c r="J187" s="48">
        <f t="shared" si="12"/>
        <v>0</v>
      </c>
      <c r="K187" s="48">
        <f>IF($G187&lt;=$D$4,$E$4/$D$4,0)</f>
        <v>0</v>
      </c>
      <c r="L187" s="48">
        <f>IF($G187&lt;=$D$5,$E$5/$D$5,0)</f>
        <v>0</v>
      </c>
      <c r="M187" s="48">
        <f>IF($G187&lt;=$D$6,$E$6/$D$6,0)</f>
        <v>0</v>
      </c>
      <c r="N187" s="48">
        <f>IF($G187&lt;=$D$7,$E$7/$D$7,0)</f>
        <v>0</v>
      </c>
      <c r="O187" s="48">
        <f>IF($G187&lt;=$D$8,$E$8/$D$8,0)</f>
        <v>0</v>
      </c>
      <c r="P187" s="48">
        <f>IF($G187&lt;=$D$9,$E$9/$D$9,0)</f>
        <v>0</v>
      </c>
      <c r="Q187" s="48">
        <f>IF($G187&lt;=$D$10,$E$10/$D$10,0)</f>
        <v>0</v>
      </c>
      <c r="R187" s="48">
        <f>IF($G187&lt;=$D$11,$E$11/$D$11,0)</f>
        <v>0</v>
      </c>
      <c r="S187" s="48">
        <f>IF($G187&lt;=$D$12,$E$12/$D$12,0)</f>
        <v>0</v>
      </c>
      <c r="T187" s="65" t="str">
        <f t="shared" si="10"/>
        <v/>
      </c>
      <c r="U187" s="60">
        <f t="shared" si="11"/>
        <v>185</v>
      </c>
      <c r="V187" s="64">
        <f ca="1">DATE(YEAR(TODAY()),MONTH(TODAY())+Tabela7[[#This Row],[Mês]]-1,1)</f>
        <v>50072</v>
      </c>
    </row>
    <row r="188" spans="2:22" x14ac:dyDescent="0.25">
      <c r="B188" s="1"/>
      <c r="C188" s="1"/>
      <c r="D188" s="1"/>
      <c r="E188" s="1"/>
      <c r="G188">
        <v>186</v>
      </c>
      <c r="H188" s="47">
        <f>+Resultados!$D$10/12-SUM(J188:S188)</f>
        <v>1364.9166666666667</v>
      </c>
      <c r="I188" s="47">
        <f>+I187*(1+((Tab_Resultados[Taxa de retorno]-Tab_Resultados[Inflação]))/12)+H187</f>
        <v>607862.6307202375</v>
      </c>
      <c r="J188" s="48">
        <f t="shared" si="12"/>
        <v>0</v>
      </c>
      <c r="K188" s="48">
        <f>IF($G188&lt;=$D$4,$E$4/$D$4,0)</f>
        <v>0</v>
      </c>
      <c r="L188" s="48">
        <f>IF($G188&lt;=$D$5,$E$5/$D$5,0)</f>
        <v>0</v>
      </c>
      <c r="M188" s="48">
        <f>IF($G188&lt;=$D$6,$E$6/$D$6,0)</f>
        <v>0</v>
      </c>
      <c r="N188" s="48">
        <f>IF($G188&lt;=$D$7,$E$7/$D$7,0)</f>
        <v>0</v>
      </c>
      <c r="O188" s="48">
        <f>IF($G188&lt;=$D$8,$E$8/$D$8,0)</f>
        <v>0</v>
      </c>
      <c r="P188" s="48">
        <f>IF($G188&lt;=$D$9,$E$9/$D$9,0)</f>
        <v>0</v>
      </c>
      <c r="Q188" s="48">
        <f>IF($G188&lt;=$D$10,$E$10/$D$10,0)</f>
        <v>0</v>
      </c>
      <c r="R188" s="48">
        <f>IF($G188&lt;=$D$11,$E$11/$D$11,0)</f>
        <v>0</v>
      </c>
      <c r="S188" s="48">
        <f>IF($G188&lt;=$D$12,$E$12/$D$12,0)</f>
        <v>0</v>
      </c>
      <c r="T188" s="65" t="str">
        <f t="shared" si="10"/>
        <v/>
      </c>
      <c r="U188" s="60">
        <f t="shared" si="11"/>
        <v>186</v>
      </c>
      <c r="V188" s="64">
        <f ca="1">DATE(YEAR(TODAY()),MONTH(TODAY())+Tabela7[[#This Row],[Mês]]-1,1)</f>
        <v>50100</v>
      </c>
    </row>
    <row r="189" spans="2:22" x14ac:dyDescent="0.25">
      <c r="B189" s="1"/>
      <c r="C189" s="1"/>
      <c r="D189" s="1"/>
      <c r="E189" s="1"/>
      <c r="G189">
        <v>187</v>
      </c>
      <c r="H189" s="47">
        <f>+Resultados!$D$10/12-SUM(J189:S189)</f>
        <v>1364.9166666666667</v>
      </c>
      <c r="I189" s="47">
        <f>+I188*(1+((Tab_Resultados[Taxa de retorno]-Tab_Resultados[Inflação]))/12)+H188</f>
        <v>612950.70600006555</v>
      </c>
      <c r="J189" s="48">
        <f t="shared" si="12"/>
        <v>0</v>
      </c>
      <c r="K189" s="48">
        <f>IF($G189&lt;=$D$4,$E$4/$D$4,0)</f>
        <v>0</v>
      </c>
      <c r="L189" s="48">
        <f>IF($G189&lt;=$D$5,$E$5/$D$5,0)</f>
        <v>0</v>
      </c>
      <c r="M189" s="48">
        <f>IF($G189&lt;=$D$6,$E$6/$D$6,0)</f>
        <v>0</v>
      </c>
      <c r="N189" s="48">
        <f>IF($G189&lt;=$D$7,$E$7/$D$7,0)</f>
        <v>0</v>
      </c>
      <c r="O189" s="48">
        <f>IF($G189&lt;=$D$8,$E$8/$D$8,0)</f>
        <v>0</v>
      </c>
      <c r="P189" s="48">
        <f>IF($G189&lt;=$D$9,$E$9/$D$9,0)</f>
        <v>0</v>
      </c>
      <c r="Q189" s="48">
        <f>IF($G189&lt;=$D$10,$E$10/$D$10,0)</f>
        <v>0</v>
      </c>
      <c r="R189" s="48">
        <f>IF($G189&lt;=$D$11,$E$11/$D$11,0)</f>
        <v>0</v>
      </c>
      <c r="S189" s="48">
        <f>IF($G189&lt;=$D$12,$E$12/$D$12,0)</f>
        <v>0</v>
      </c>
      <c r="T189" s="65" t="str">
        <f t="shared" si="10"/>
        <v/>
      </c>
      <c r="U189" s="60">
        <f t="shared" si="11"/>
        <v>187</v>
      </c>
      <c r="V189" s="64">
        <f ca="1">DATE(YEAR(TODAY()),MONTH(TODAY())+Tabela7[[#This Row],[Mês]]-1,1)</f>
        <v>50131</v>
      </c>
    </row>
    <row r="190" spans="2:22" x14ac:dyDescent="0.25">
      <c r="B190" s="1"/>
      <c r="C190" s="1"/>
      <c r="D190" s="1"/>
      <c r="E190" s="1"/>
      <c r="G190">
        <v>188</v>
      </c>
      <c r="H190" s="47">
        <f>+Resultados!$D$10/12-SUM(J190:S190)</f>
        <v>1364.9166666666667</v>
      </c>
      <c r="I190" s="47">
        <f>+I189*(1+((Tab_Resultados[Taxa de retorno]-Tab_Resultados[Inflação]))/12)+H189</f>
        <v>618069.94574098254</v>
      </c>
      <c r="J190" s="48">
        <f t="shared" si="12"/>
        <v>0</v>
      </c>
      <c r="K190" s="48">
        <f>IF($G190&lt;=$D$4,$E$4/$D$4,0)</f>
        <v>0</v>
      </c>
      <c r="L190" s="48">
        <f>IF($G190&lt;=$D$5,$E$5/$D$5,0)</f>
        <v>0</v>
      </c>
      <c r="M190" s="48">
        <f>IF($G190&lt;=$D$6,$E$6/$D$6,0)</f>
        <v>0</v>
      </c>
      <c r="N190" s="48">
        <f>IF($G190&lt;=$D$7,$E$7/$D$7,0)</f>
        <v>0</v>
      </c>
      <c r="O190" s="48">
        <f>IF($G190&lt;=$D$8,$E$8/$D$8,0)</f>
        <v>0</v>
      </c>
      <c r="P190" s="48">
        <f>IF($G190&lt;=$D$9,$E$9/$D$9,0)</f>
        <v>0</v>
      </c>
      <c r="Q190" s="48">
        <f>IF($G190&lt;=$D$10,$E$10/$D$10,0)</f>
        <v>0</v>
      </c>
      <c r="R190" s="48">
        <f>IF($G190&lt;=$D$11,$E$11/$D$11,0)</f>
        <v>0</v>
      </c>
      <c r="S190" s="48">
        <f>IF($G190&lt;=$D$12,$E$12/$D$12,0)</f>
        <v>0</v>
      </c>
      <c r="T190" s="65" t="str">
        <f t="shared" si="10"/>
        <v/>
      </c>
      <c r="U190" s="60">
        <f t="shared" si="11"/>
        <v>188</v>
      </c>
      <c r="V190" s="64">
        <f ca="1">DATE(YEAR(TODAY()),MONTH(TODAY())+Tabela7[[#This Row],[Mês]]-1,1)</f>
        <v>50161</v>
      </c>
    </row>
    <row r="191" spans="2:22" x14ac:dyDescent="0.25">
      <c r="B191" s="1"/>
      <c r="C191" s="1"/>
      <c r="D191" s="1"/>
      <c r="E191" s="1"/>
      <c r="G191">
        <v>189</v>
      </c>
      <c r="H191" s="47">
        <f>+Resultados!$D$10/12-SUM(J191:S191)</f>
        <v>1364.9166666666667</v>
      </c>
      <c r="I191" s="47">
        <f>+I190*(1+((Tab_Resultados[Taxa de retorno]-Tab_Resultados[Inflação]))/12)+H190</f>
        <v>623220.54082531261</v>
      </c>
      <c r="J191" s="48">
        <f t="shared" si="12"/>
        <v>0</v>
      </c>
      <c r="K191" s="48">
        <f>IF($G191&lt;=$D$4,$E$4/$D$4,0)</f>
        <v>0</v>
      </c>
      <c r="L191" s="48">
        <f>IF($G191&lt;=$D$5,$E$5/$D$5,0)</f>
        <v>0</v>
      </c>
      <c r="M191" s="48">
        <f>IF($G191&lt;=$D$6,$E$6/$D$6,0)</f>
        <v>0</v>
      </c>
      <c r="N191" s="48">
        <f>IF($G191&lt;=$D$7,$E$7/$D$7,0)</f>
        <v>0</v>
      </c>
      <c r="O191" s="48">
        <f>IF($G191&lt;=$D$8,$E$8/$D$8,0)</f>
        <v>0</v>
      </c>
      <c r="P191" s="48">
        <f>IF($G191&lt;=$D$9,$E$9/$D$9,0)</f>
        <v>0</v>
      </c>
      <c r="Q191" s="48">
        <f>IF($G191&lt;=$D$10,$E$10/$D$10,0)</f>
        <v>0</v>
      </c>
      <c r="R191" s="48">
        <f>IF($G191&lt;=$D$11,$E$11/$D$11,0)</f>
        <v>0</v>
      </c>
      <c r="S191" s="48">
        <f>IF($G191&lt;=$D$12,$E$12/$D$12,0)</f>
        <v>0</v>
      </c>
      <c r="T191" s="65" t="str">
        <f t="shared" si="10"/>
        <v/>
      </c>
      <c r="U191" s="60">
        <f t="shared" si="11"/>
        <v>189</v>
      </c>
      <c r="V191" s="64">
        <f ca="1">DATE(YEAR(TODAY()),MONTH(TODAY())+Tabela7[[#This Row],[Mês]]-1,1)</f>
        <v>50192</v>
      </c>
    </row>
    <row r="192" spans="2:22" x14ac:dyDescent="0.25">
      <c r="B192" s="1"/>
      <c r="C192" s="1"/>
      <c r="D192" s="1"/>
      <c r="E192" s="1"/>
      <c r="G192">
        <v>190</v>
      </c>
      <c r="H192" s="47">
        <f>+Resultados!$D$10/12-SUM(J192:S192)</f>
        <v>1364.9166666666667</v>
      </c>
      <c r="I192" s="47">
        <f>+I191*(1+((Tab_Resultados[Taxa de retorno]-Tab_Resultados[Inflação]))/12)+H191</f>
        <v>628402.68330453429</v>
      </c>
      <c r="J192" s="48">
        <f t="shared" si="12"/>
        <v>0</v>
      </c>
      <c r="K192" s="48">
        <f>IF($G192&lt;=$D$4,$E$4/$D$4,0)</f>
        <v>0</v>
      </c>
      <c r="L192" s="48">
        <f>IF($G192&lt;=$D$5,$E$5/$D$5,0)</f>
        <v>0</v>
      </c>
      <c r="M192" s="48">
        <f>IF($G192&lt;=$D$6,$E$6/$D$6,0)</f>
        <v>0</v>
      </c>
      <c r="N192" s="48">
        <f>IF($G192&lt;=$D$7,$E$7/$D$7,0)</f>
        <v>0</v>
      </c>
      <c r="O192" s="48">
        <f>IF($G192&lt;=$D$8,$E$8/$D$8,0)</f>
        <v>0</v>
      </c>
      <c r="P192" s="48">
        <f>IF($G192&lt;=$D$9,$E$9/$D$9,0)</f>
        <v>0</v>
      </c>
      <c r="Q192" s="48">
        <f>IF($G192&lt;=$D$10,$E$10/$D$10,0)</f>
        <v>0</v>
      </c>
      <c r="R192" s="48">
        <f>IF($G192&lt;=$D$11,$E$11/$D$11,0)</f>
        <v>0</v>
      </c>
      <c r="S192" s="48">
        <f>IF($G192&lt;=$D$12,$E$12/$D$12,0)</f>
        <v>0</v>
      </c>
      <c r="T192" s="65" t="str">
        <f t="shared" si="10"/>
        <v/>
      </c>
      <c r="U192" s="60">
        <f t="shared" si="11"/>
        <v>190</v>
      </c>
      <c r="V192" s="64">
        <f ca="1">DATE(YEAR(TODAY()),MONTH(TODAY())+Tabela7[[#This Row],[Mês]]-1,1)</f>
        <v>50222</v>
      </c>
    </row>
    <row r="193" spans="2:22" x14ac:dyDescent="0.25">
      <c r="B193" s="1"/>
      <c r="C193" s="1"/>
      <c r="D193" s="1"/>
      <c r="E193" s="1"/>
      <c r="G193">
        <v>191</v>
      </c>
      <c r="H193" s="47">
        <f>+Resultados!$D$10/12-SUM(J193:S193)</f>
        <v>1364.9166666666667</v>
      </c>
      <c r="I193" s="47">
        <f>+I192*(1+((Tab_Resultados[Taxa de retorno]-Tab_Resultados[Inflação]))/12)+H192</f>
        <v>633616.56640644115</v>
      </c>
      <c r="J193" s="48">
        <f t="shared" si="12"/>
        <v>0</v>
      </c>
      <c r="K193" s="48">
        <f>IF($G193&lt;=$D$4,$E$4/$D$4,0)</f>
        <v>0</v>
      </c>
      <c r="L193" s="48">
        <f>IF($G193&lt;=$D$5,$E$5/$D$5,0)</f>
        <v>0</v>
      </c>
      <c r="M193" s="48">
        <f>IF($G193&lt;=$D$6,$E$6/$D$6,0)</f>
        <v>0</v>
      </c>
      <c r="N193" s="48">
        <f>IF($G193&lt;=$D$7,$E$7/$D$7,0)</f>
        <v>0</v>
      </c>
      <c r="O193" s="48">
        <f>IF($G193&lt;=$D$8,$E$8/$D$8,0)</f>
        <v>0</v>
      </c>
      <c r="P193" s="48">
        <f>IF($G193&lt;=$D$9,$E$9/$D$9,0)</f>
        <v>0</v>
      </c>
      <c r="Q193" s="48">
        <f>IF($G193&lt;=$D$10,$E$10/$D$10,0)</f>
        <v>0</v>
      </c>
      <c r="R193" s="48">
        <f>IF($G193&lt;=$D$11,$E$11/$D$11,0)</f>
        <v>0</v>
      </c>
      <c r="S193" s="48">
        <f>IF($G193&lt;=$D$12,$E$12/$D$12,0)</f>
        <v>0</v>
      </c>
      <c r="T193" s="65" t="str">
        <f t="shared" si="10"/>
        <v/>
      </c>
      <c r="U193" s="60">
        <f t="shared" si="11"/>
        <v>191</v>
      </c>
      <c r="V193" s="64">
        <f ca="1">DATE(YEAR(TODAY()),MONTH(TODAY())+Tabela7[[#This Row],[Mês]]-1,1)</f>
        <v>50253</v>
      </c>
    </row>
    <row r="194" spans="2:22" x14ac:dyDescent="0.25">
      <c r="B194" s="1"/>
      <c r="C194" s="1"/>
      <c r="D194" s="1"/>
      <c r="E194" s="1"/>
      <c r="G194">
        <v>192</v>
      </c>
      <c r="H194" s="47">
        <f>+Resultados!$D$10/12-SUM(J194:S194)</f>
        <v>1364.9166666666667</v>
      </c>
      <c r="I194" s="47">
        <f>+I193*(1+((Tab_Resultados[Taxa de retorno]-Tab_Resultados[Inflação]))/12)+H193</f>
        <v>638862.38454234716</v>
      </c>
      <c r="J194" s="48">
        <f t="shared" si="12"/>
        <v>0</v>
      </c>
      <c r="K194" s="48">
        <f>IF($G194&lt;=$D$4,$E$4/$D$4,0)</f>
        <v>0</v>
      </c>
      <c r="L194" s="48">
        <f>IF($G194&lt;=$D$5,$E$5/$D$5,0)</f>
        <v>0</v>
      </c>
      <c r="M194" s="48">
        <f>IF($G194&lt;=$D$6,$E$6/$D$6,0)</f>
        <v>0</v>
      </c>
      <c r="N194" s="48">
        <f>IF($G194&lt;=$D$7,$E$7/$D$7,0)</f>
        <v>0</v>
      </c>
      <c r="O194" s="48">
        <f>IF($G194&lt;=$D$8,$E$8/$D$8,0)</f>
        <v>0</v>
      </c>
      <c r="P194" s="48">
        <f>IF($G194&lt;=$D$9,$E$9/$D$9,0)</f>
        <v>0</v>
      </c>
      <c r="Q194" s="48">
        <f>IF($G194&lt;=$D$10,$E$10/$D$10,0)</f>
        <v>0</v>
      </c>
      <c r="R194" s="48">
        <f>IF($G194&lt;=$D$11,$E$11/$D$11,0)</f>
        <v>0</v>
      </c>
      <c r="S194" s="48">
        <f>IF($G194&lt;=$D$12,$E$12/$D$12,0)</f>
        <v>0</v>
      </c>
      <c r="T194" s="65" t="str">
        <f t="shared" si="10"/>
        <v/>
      </c>
      <c r="U194" s="60">
        <f t="shared" si="11"/>
        <v>192</v>
      </c>
      <c r="V194" s="64">
        <f ca="1">DATE(YEAR(TODAY()),MONTH(TODAY())+Tabela7[[#This Row],[Mês]]-1,1)</f>
        <v>50284</v>
      </c>
    </row>
    <row r="195" spans="2:22" x14ac:dyDescent="0.25">
      <c r="B195" s="1"/>
      <c r="C195" s="1"/>
      <c r="D195" s="1"/>
      <c r="E195" s="1"/>
      <c r="G195">
        <v>193</v>
      </c>
      <c r="H195" s="47">
        <f>+Resultados!$D$10/12-SUM(J195:S195)</f>
        <v>1364.9166666666667</v>
      </c>
      <c r="I195" s="47">
        <f>+I194*(1+((Tab_Resultados[Taxa de retorno]-Tab_Resultados[Inflação]))/12)+H194</f>
        <v>644140.33331433567</v>
      </c>
      <c r="J195" s="48">
        <f t="shared" si="12"/>
        <v>0</v>
      </c>
      <c r="K195" s="48">
        <f>IF($G195&lt;=$D$4,$E$4/$D$4,0)</f>
        <v>0</v>
      </c>
      <c r="L195" s="48">
        <f>IF($G195&lt;=$D$5,$E$5/$D$5,0)</f>
        <v>0</v>
      </c>
      <c r="M195" s="48">
        <f>IF($G195&lt;=$D$6,$E$6/$D$6,0)</f>
        <v>0</v>
      </c>
      <c r="N195" s="48">
        <f>IF($G195&lt;=$D$7,$E$7/$D$7,0)</f>
        <v>0</v>
      </c>
      <c r="O195" s="48">
        <f>IF($G195&lt;=$D$8,$E$8/$D$8,0)</f>
        <v>0</v>
      </c>
      <c r="P195" s="48">
        <f>IF($G195&lt;=$D$9,$E$9/$D$9,0)</f>
        <v>0</v>
      </c>
      <c r="Q195" s="48">
        <f>IF($G195&lt;=$D$10,$E$10/$D$10,0)</f>
        <v>0</v>
      </c>
      <c r="R195" s="48">
        <f>IF($G195&lt;=$D$11,$E$11/$D$11,0)</f>
        <v>0</v>
      </c>
      <c r="S195" s="48">
        <f>IF($G195&lt;=$D$12,$E$12/$D$12,0)</f>
        <v>0</v>
      </c>
      <c r="T195" s="65" t="str">
        <f t="shared" si="10"/>
        <v/>
      </c>
      <c r="U195" s="60">
        <f t="shared" si="11"/>
        <v>193</v>
      </c>
      <c r="V195" s="64">
        <f ca="1">DATE(YEAR(TODAY()),MONTH(TODAY())+Tabela7[[#This Row],[Mês]]-1,1)</f>
        <v>50314</v>
      </c>
    </row>
    <row r="196" spans="2:22" x14ac:dyDescent="0.25">
      <c r="B196" s="1"/>
      <c r="C196" s="1"/>
      <c r="D196" s="1"/>
      <c r="E196" s="1"/>
      <c r="G196">
        <v>194</v>
      </c>
      <c r="H196" s="47">
        <f>+Resultados!$D$10/12-SUM(J196:S196)</f>
        <v>1364.9166666666667</v>
      </c>
      <c r="I196" s="47">
        <f>+I195*(1+((Tab_Resultados[Taxa de retorno]-Tab_Resultados[Inflação]))/12)+H195</f>
        <v>649450.60952255258</v>
      </c>
      <c r="J196" s="48">
        <f t="shared" si="12"/>
        <v>0</v>
      </c>
      <c r="K196" s="48">
        <f>IF($G196&lt;=$D$4,$E$4/$D$4,0)</f>
        <v>0</v>
      </c>
      <c r="L196" s="48">
        <f>IF($G196&lt;=$D$5,$E$5/$D$5,0)</f>
        <v>0</v>
      </c>
      <c r="M196" s="48">
        <f>IF($G196&lt;=$D$6,$E$6/$D$6,0)</f>
        <v>0</v>
      </c>
      <c r="N196" s="48">
        <f>IF($G196&lt;=$D$7,$E$7/$D$7,0)</f>
        <v>0</v>
      </c>
      <c r="O196" s="48">
        <f>IF($G196&lt;=$D$8,$E$8/$D$8,0)</f>
        <v>0</v>
      </c>
      <c r="P196" s="48">
        <f>IF($G196&lt;=$D$9,$E$9/$D$9,0)</f>
        <v>0</v>
      </c>
      <c r="Q196" s="48">
        <f>IF($G196&lt;=$D$10,$E$10/$D$10,0)</f>
        <v>0</v>
      </c>
      <c r="R196" s="48">
        <f>IF($G196&lt;=$D$11,$E$11/$D$11,0)</f>
        <v>0</v>
      </c>
      <c r="S196" s="48">
        <f>IF($G196&lt;=$D$12,$E$12/$D$12,0)</f>
        <v>0</v>
      </c>
      <c r="T196" s="65" t="str">
        <f t="shared" ref="T196:T259" si="13">+IF(H196&lt;0,"Infelizmente não é possível! Aumenta prazo dos objetivos","")</f>
        <v/>
      </c>
      <c r="U196" s="60">
        <f t="shared" ref="U196:U259" si="14">+G196</f>
        <v>194</v>
      </c>
      <c r="V196" s="64">
        <f ca="1">DATE(YEAR(TODAY()),MONTH(TODAY())+Tabela7[[#This Row],[Mês]]-1,1)</f>
        <v>50345</v>
      </c>
    </row>
    <row r="197" spans="2:22" x14ac:dyDescent="0.25">
      <c r="B197" s="1"/>
      <c r="C197" s="1"/>
      <c r="D197" s="1"/>
      <c r="E197" s="1"/>
      <c r="G197">
        <v>195</v>
      </c>
      <c r="H197" s="47">
        <f>+Resultados!$D$10/12-SUM(J197:S197)</f>
        <v>1364.9166666666667</v>
      </c>
      <c r="I197" s="47">
        <f>+I196*(1+((Tab_Resultados[Taxa de retorno]-Tab_Resultados[Inflação]))/12)+H196</f>
        <v>654793.41117254482</v>
      </c>
      <c r="J197" s="48">
        <f t="shared" si="12"/>
        <v>0</v>
      </c>
      <c r="K197" s="48">
        <f>IF($G197&lt;=$D$4,$E$4/$D$4,0)</f>
        <v>0</v>
      </c>
      <c r="L197" s="48">
        <f>IF($G197&lt;=$D$5,$E$5/$D$5,0)</f>
        <v>0</v>
      </c>
      <c r="M197" s="48">
        <f>IF($G197&lt;=$D$6,$E$6/$D$6,0)</f>
        <v>0</v>
      </c>
      <c r="N197" s="48">
        <f>IF($G197&lt;=$D$7,$E$7/$D$7,0)</f>
        <v>0</v>
      </c>
      <c r="O197" s="48">
        <f>IF($G197&lt;=$D$8,$E$8/$D$8,0)</f>
        <v>0</v>
      </c>
      <c r="P197" s="48">
        <f>IF($G197&lt;=$D$9,$E$9/$D$9,0)</f>
        <v>0</v>
      </c>
      <c r="Q197" s="48">
        <f>IF($G197&lt;=$D$10,$E$10/$D$10,0)</f>
        <v>0</v>
      </c>
      <c r="R197" s="48">
        <f>IF($G197&lt;=$D$11,$E$11/$D$11,0)</f>
        <v>0</v>
      </c>
      <c r="S197" s="48">
        <f>IF($G197&lt;=$D$12,$E$12/$D$12,0)</f>
        <v>0</v>
      </c>
      <c r="T197" s="65" t="str">
        <f t="shared" si="13"/>
        <v/>
      </c>
      <c r="U197" s="60">
        <f t="shared" si="14"/>
        <v>195</v>
      </c>
      <c r="V197" s="64">
        <f ca="1">DATE(YEAR(TODAY()),MONTH(TODAY())+Tabela7[[#This Row],[Mês]]-1,1)</f>
        <v>50375</v>
      </c>
    </row>
    <row r="198" spans="2:22" x14ac:dyDescent="0.25">
      <c r="B198" s="1"/>
      <c r="C198" s="1"/>
      <c r="D198" s="1"/>
      <c r="E198" s="1"/>
      <c r="G198">
        <v>196</v>
      </c>
      <c r="H198" s="47">
        <f>+Resultados!$D$10/12-SUM(J198:S198)</f>
        <v>1364.9166666666667</v>
      </c>
      <c r="I198" s="47">
        <f>+I197*(1+((Tab_Resultados[Taxa de retorno]-Tab_Resultados[Inflação]))/12)+H197</f>
        <v>660168.93748264329</v>
      </c>
      <c r="J198" s="48">
        <f t="shared" si="12"/>
        <v>0</v>
      </c>
      <c r="K198" s="48">
        <f>IF($G198&lt;=$D$4,$E$4/$D$4,0)</f>
        <v>0</v>
      </c>
      <c r="L198" s="48">
        <f>IF($G198&lt;=$D$5,$E$5/$D$5,0)</f>
        <v>0</v>
      </c>
      <c r="M198" s="48">
        <f>IF($G198&lt;=$D$6,$E$6/$D$6,0)</f>
        <v>0</v>
      </c>
      <c r="N198" s="48">
        <f>IF($G198&lt;=$D$7,$E$7/$D$7,0)</f>
        <v>0</v>
      </c>
      <c r="O198" s="48">
        <f>IF($G198&lt;=$D$8,$E$8/$D$8,0)</f>
        <v>0</v>
      </c>
      <c r="P198" s="48">
        <f>IF($G198&lt;=$D$9,$E$9/$D$9,0)</f>
        <v>0</v>
      </c>
      <c r="Q198" s="48">
        <f>IF($G198&lt;=$D$10,$E$10/$D$10,0)</f>
        <v>0</v>
      </c>
      <c r="R198" s="48">
        <f>IF($G198&lt;=$D$11,$E$11/$D$11,0)</f>
        <v>0</v>
      </c>
      <c r="S198" s="48">
        <f>IF($G198&lt;=$D$12,$E$12/$D$12,0)</f>
        <v>0</v>
      </c>
      <c r="T198" s="65" t="str">
        <f t="shared" si="13"/>
        <v/>
      </c>
      <c r="U198" s="60">
        <f t="shared" si="14"/>
        <v>196</v>
      </c>
      <c r="V198" s="64">
        <f ca="1">DATE(YEAR(TODAY()),MONTH(TODAY())+Tabela7[[#This Row],[Mês]]-1,1)</f>
        <v>50406</v>
      </c>
    </row>
    <row r="199" spans="2:22" x14ac:dyDescent="0.25">
      <c r="B199" s="1"/>
      <c r="C199" s="1"/>
      <c r="D199" s="1"/>
      <c r="E199" s="1"/>
      <c r="G199">
        <v>197</v>
      </c>
      <c r="H199" s="47">
        <f>+Resultados!$D$10/12-SUM(J199:S199)</f>
        <v>1364.9166666666667</v>
      </c>
      <c r="I199" s="47">
        <f>+I198*(1+((Tab_Resultados[Taxa de retorno]-Tab_Resultados[Inflação]))/12)+H198</f>
        <v>665577.38889139111</v>
      </c>
      <c r="J199" s="48">
        <f t="shared" si="12"/>
        <v>0</v>
      </c>
      <c r="K199" s="48">
        <f>IF($G199&lt;=$D$4,$E$4/$D$4,0)</f>
        <v>0</v>
      </c>
      <c r="L199" s="48">
        <f>IF($G199&lt;=$D$5,$E$5/$D$5,0)</f>
        <v>0</v>
      </c>
      <c r="M199" s="48">
        <f>IF($G199&lt;=$D$6,$E$6/$D$6,0)</f>
        <v>0</v>
      </c>
      <c r="N199" s="48">
        <f>IF($G199&lt;=$D$7,$E$7/$D$7,0)</f>
        <v>0</v>
      </c>
      <c r="O199" s="48">
        <f>IF($G199&lt;=$D$8,$E$8/$D$8,0)</f>
        <v>0</v>
      </c>
      <c r="P199" s="48">
        <f>IF($G199&lt;=$D$9,$E$9/$D$9,0)</f>
        <v>0</v>
      </c>
      <c r="Q199" s="48">
        <f>IF($G199&lt;=$D$10,$E$10/$D$10,0)</f>
        <v>0</v>
      </c>
      <c r="R199" s="48">
        <f>IF($G199&lt;=$D$11,$E$11/$D$11,0)</f>
        <v>0</v>
      </c>
      <c r="S199" s="48">
        <f>IF($G199&lt;=$D$12,$E$12/$D$12,0)</f>
        <v>0</v>
      </c>
      <c r="T199" s="65" t="str">
        <f t="shared" si="13"/>
        <v/>
      </c>
      <c r="U199" s="60">
        <f t="shared" si="14"/>
        <v>197</v>
      </c>
      <c r="V199" s="64">
        <f ca="1">DATE(YEAR(TODAY()),MONTH(TODAY())+Tabela7[[#This Row],[Mês]]-1,1)</f>
        <v>50437</v>
      </c>
    </row>
    <row r="200" spans="2:22" x14ac:dyDescent="0.25">
      <c r="B200" s="1"/>
      <c r="C200" s="1"/>
      <c r="D200" s="1"/>
      <c r="E200" s="1"/>
      <c r="G200">
        <v>198</v>
      </c>
      <c r="H200" s="47">
        <f>+Resultados!$D$10/12-SUM(J200:S200)</f>
        <v>1364.9166666666667</v>
      </c>
      <c r="I200" s="47">
        <f>+I199*(1+((Tab_Resultados[Taxa de retorno]-Tab_Resultados[Inflação]))/12)+H199</f>
        <v>671018.96706501744</v>
      </c>
      <c r="J200" s="48">
        <f t="shared" si="12"/>
        <v>0</v>
      </c>
      <c r="K200" s="48">
        <f>IF($G200&lt;=$D$4,$E$4/$D$4,0)</f>
        <v>0</v>
      </c>
      <c r="L200" s="48">
        <f>IF($G200&lt;=$D$5,$E$5/$D$5,0)</f>
        <v>0</v>
      </c>
      <c r="M200" s="48">
        <f>IF($G200&lt;=$D$6,$E$6/$D$6,0)</f>
        <v>0</v>
      </c>
      <c r="N200" s="48">
        <f>IF($G200&lt;=$D$7,$E$7/$D$7,0)</f>
        <v>0</v>
      </c>
      <c r="O200" s="48">
        <f>IF($G200&lt;=$D$8,$E$8/$D$8,0)</f>
        <v>0</v>
      </c>
      <c r="P200" s="48">
        <f>IF($G200&lt;=$D$9,$E$9/$D$9,0)</f>
        <v>0</v>
      </c>
      <c r="Q200" s="48">
        <f>IF($G200&lt;=$D$10,$E$10/$D$10,0)</f>
        <v>0</v>
      </c>
      <c r="R200" s="48">
        <f>IF($G200&lt;=$D$11,$E$11/$D$11,0)</f>
        <v>0</v>
      </c>
      <c r="S200" s="48">
        <f>IF($G200&lt;=$D$12,$E$12/$D$12,0)</f>
        <v>0</v>
      </c>
      <c r="T200" s="65" t="str">
        <f t="shared" si="13"/>
        <v/>
      </c>
      <c r="U200" s="60">
        <f t="shared" si="14"/>
        <v>198</v>
      </c>
      <c r="V200" s="64">
        <f ca="1">DATE(YEAR(TODAY()),MONTH(TODAY())+Tabela7[[#This Row],[Mês]]-1,1)</f>
        <v>50465</v>
      </c>
    </row>
    <row r="201" spans="2:22" x14ac:dyDescent="0.25">
      <c r="B201" s="1"/>
      <c r="C201" s="1"/>
      <c r="D201" s="1"/>
      <c r="E201" s="1"/>
      <c r="G201">
        <v>199</v>
      </c>
      <c r="H201" s="47">
        <f>+Resultados!$D$10/12-SUM(J201:S201)</f>
        <v>1364.9166666666667</v>
      </c>
      <c r="I201" s="47">
        <f>+I200*(1+((Tab_Resultados[Taxa de retorno]-Tab_Resultados[Inflação]))/12)+H200</f>
        <v>676493.87490495725</v>
      </c>
      <c r="J201" s="48">
        <f t="shared" si="12"/>
        <v>0</v>
      </c>
      <c r="K201" s="48">
        <f>IF($G201&lt;=$D$4,$E$4/$D$4,0)</f>
        <v>0</v>
      </c>
      <c r="L201" s="48">
        <f>IF($G201&lt;=$D$5,$E$5/$D$5,0)</f>
        <v>0</v>
      </c>
      <c r="M201" s="48">
        <f>IF($G201&lt;=$D$6,$E$6/$D$6,0)</f>
        <v>0</v>
      </c>
      <c r="N201" s="48">
        <f>IF($G201&lt;=$D$7,$E$7/$D$7,0)</f>
        <v>0</v>
      </c>
      <c r="O201" s="48">
        <f>IF($G201&lt;=$D$8,$E$8/$D$8,0)</f>
        <v>0</v>
      </c>
      <c r="P201" s="48">
        <f>IF($G201&lt;=$D$9,$E$9/$D$9,0)</f>
        <v>0</v>
      </c>
      <c r="Q201" s="48">
        <f>IF($G201&lt;=$D$10,$E$10/$D$10,0)</f>
        <v>0</v>
      </c>
      <c r="R201" s="48">
        <f>IF($G201&lt;=$D$11,$E$11/$D$11,0)</f>
        <v>0</v>
      </c>
      <c r="S201" s="48">
        <f>IF($G201&lt;=$D$12,$E$12/$D$12,0)</f>
        <v>0</v>
      </c>
      <c r="T201" s="65" t="str">
        <f t="shared" si="13"/>
        <v/>
      </c>
      <c r="U201" s="60">
        <f t="shared" si="14"/>
        <v>199</v>
      </c>
      <c r="V201" s="64">
        <f ca="1">DATE(YEAR(TODAY()),MONTH(TODAY())+Tabela7[[#This Row],[Mês]]-1,1)</f>
        <v>50496</v>
      </c>
    </row>
    <row r="202" spans="2:22" x14ac:dyDescent="0.25">
      <c r="B202" s="1"/>
      <c r="C202" s="1"/>
      <c r="D202" s="1"/>
      <c r="E202" s="1"/>
      <c r="G202">
        <v>200</v>
      </c>
      <c r="H202" s="47">
        <f>+Resultados!$D$10/12-SUM(J202:S202)</f>
        <v>1364.9166666666667</v>
      </c>
      <c r="I202" s="47">
        <f>+I201*(1+((Tab_Resultados[Taxa de retorno]-Tab_Resultados[Inflação]))/12)+H201</f>
        <v>682002.31655541668</v>
      </c>
      <c r="J202" s="48">
        <f t="shared" si="12"/>
        <v>0</v>
      </c>
      <c r="K202" s="48">
        <f>IF($G202&lt;=$D$4,$E$4/$D$4,0)</f>
        <v>0</v>
      </c>
      <c r="L202" s="48">
        <f>IF($G202&lt;=$D$5,$E$5/$D$5,0)</f>
        <v>0</v>
      </c>
      <c r="M202" s="48">
        <f>IF($G202&lt;=$D$6,$E$6/$D$6,0)</f>
        <v>0</v>
      </c>
      <c r="N202" s="48">
        <f>IF($G202&lt;=$D$7,$E$7/$D$7,0)</f>
        <v>0</v>
      </c>
      <c r="O202" s="48">
        <f>IF($G202&lt;=$D$8,$E$8/$D$8,0)</f>
        <v>0</v>
      </c>
      <c r="P202" s="48">
        <f>IF($G202&lt;=$D$9,$E$9/$D$9,0)</f>
        <v>0</v>
      </c>
      <c r="Q202" s="48">
        <f>IF($G202&lt;=$D$10,$E$10/$D$10,0)</f>
        <v>0</v>
      </c>
      <c r="R202" s="48">
        <f>IF($G202&lt;=$D$11,$E$11/$D$11,0)</f>
        <v>0</v>
      </c>
      <c r="S202" s="48">
        <f>IF($G202&lt;=$D$12,$E$12/$D$12,0)</f>
        <v>0</v>
      </c>
      <c r="T202" s="65" t="str">
        <f t="shared" si="13"/>
        <v/>
      </c>
      <c r="U202" s="60">
        <f t="shared" si="14"/>
        <v>200</v>
      </c>
      <c r="V202" s="64">
        <f ca="1">DATE(YEAR(TODAY()),MONTH(TODAY())+Tabela7[[#This Row],[Mês]]-1,1)</f>
        <v>50526</v>
      </c>
    </row>
    <row r="203" spans="2:22" x14ac:dyDescent="0.25">
      <c r="B203" s="1"/>
      <c r="C203" s="1"/>
      <c r="D203" s="1"/>
      <c r="E203" s="1"/>
      <c r="G203">
        <v>201</v>
      </c>
      <c r="H203" s="47">
        <f>+Resultados!$D$10/12-SUM(J203:S203)</f>
        <v>1364.9166666666667</v>
      </c>
      <c r="I203" s="47">
        <f>+I202*(1+((Tab_Resultados[Taxa de retorno]-Tab_Resultados[Inflação]))/12)+H202</f>
        <v>687544.49741098518</v>
      </c>
      <c r="J203" s="48">
        <f t="shared" si="12"/>
        <v>0</v>
      </c>
      <c r="K203" s="48">
        <f>IF($G203&lt;=$D$4,$E$4/$D$4,0)</f>
        <v>0</v>
      </c>
      <c r="L203" s="48">
        <f>IF($G203&lt;=$D$5,$E$5/$D$5,0)</f>
        <v>0</v>
      </c>
      <c r="M203" s="48">
        <f>IF($G203&lt;=$D$6,$E$6/$D$6,0)</f>
        <v>0</v>
      </c>
      <c r="N203" s="48">
        <f>IF($G203&lt;=$D$7,$E$7/$D$7,0)</f>
        <v>0</v>
      </c>
      <c r="O203" s="48">
        <f>IF($G203&lt;=$D$8,$E$8/$D$8,0)</f>
        <v>0</v>
      </c>
      <c r="P203" s="48">
        <f>IF($G203&lt;=$D$9,$E$9/$D$9,0)</f>
        <v>0</v>
      </c>
      <c r="Q203" s="48">
        <f>IF($G203&lt;=$D$10,$E$10/$D$10,0)</f>
        <v>0</v>
      </c>
      <c r="R203" s="48">
        <f>IF($G203&lt;=$D$11,$E$11/$D$11,0)</f>
        <v>0</v>
      </c>
      <c r="S203" s="48">
        <f>IF($G203&lt;=$D$12,$E$12/$D$12,0)</f>
        <v>0</v>
      </c>
      <c r="T203" s="65" t="str">
        <f t="shared" si="13"/>
        <v/>
      </c>
      <c r="U203" s="60">
        <f t="shared" si="14"/>
        <v>201</v>
      </c>
      <c r="V203" s="64">
        <f ca="1">DATE(YEAR(TODAY()),MONTH(TODAY())+Tabela7[[#This Row],[Mês]]-1,1)</f>
        <v>50557</v>
      </c>
    </row>
    <row r="204" spans="2:22" x14ac:dyDescent="0.25">
      <c r="B204" s="1"/>
      <c r="C204" s="1"/>
      <c r="D204" s="1"/>
      <c r="E204" s="1"/>
      <c r="G204">
        <v>202</v>
      </c>
      <c r="H204" s="47">
        <f>+Resultados!$D$10/12-SUM(J204:S204)</f>
        <v>1364.9166666666667</v>
      </c>
      <c r="I204" s="47">
        <f>+I203*(1+((Tab_Resultados[Taxa de retorno]-Tab_Resultados[Inflação]))/12)+H203</f>
        <v>693120.62412429403</v>
      </c>
      <c r="J204" s="48">
        <f t="shared" si="12"/>
        <v>0</v>
      </c>
      <c r="K204" s="48">
        <f>IF($G204&lt;=$D$4,$E$4/$D$4,0)</f>
        <v>0</v>
      </c>
      <c r="L204" s="48">
        <f>IF($G204&lt;=$D$5,$E$5/$D$5,0)</f>
        <v>0</v>
      </c>
      <c r="M204" s="48">
        <f>IF($G204&lt;=$D$6,$E$6/$D$6,0)</f>
        <v>0</v>
      </c>
      <c r="N204" s="48">
        <f>IF($G204&lt;=$D$7,$E$7/$D$7,0)</f>
        <v>0</v>
      </c>
      <c r="O204" s="48">
        <f>IF($G204&lt;=$D$8,$E$8/$D$8,0)</f>
        <v>0</v>
      </c>
      <c r="P204" s="48">
        <f>IF($G204&lt;=$D$9,$E$9/$D$9,0)</f>
        <v>0</v>
      </c>
      <c r="Q204" s="48">
        <f>IF($G204&lt;=$D$10,$E$10/$D$10,0)</f>
        <v>0</v>
      </c>
      <c r="R204" s="48">
        <f>IF($G204&lt;=$D$11,$E$11/$D$11,0)</f>
        <v>0</v>
      </c>
      <c r="S204" s="48">
        <f>IF($G204&lt;=$D$12,$E$12/$D$12,0)</f>
        <v>0</v>
      </c>
      <c r="T204" s="65" t="str">
        <f t="shared" si="13"/>
        <v/>
      </c>
      <c r="U204" s="60">
        <f t="shared" si="14"/>
        <v>202</v>
      </c>
      <c r="V204" s="64">
        <f ca="1">DATE(YEAR(TODAY()),MONTH(TODAY())+Tabela7[[#This Row],[Mês]]-1,1)</f>
        <v>50587</v>
      </c>
    </row>
    <row r="205" spans="2:22" x14ac:dyDescent="0.25">
      <c r="B205" s="1"/>
      <c r="C205" s="1"/>
      <c r="D205" s="1"/>
      <c r="E205" s="1"/>
      <c r="G205">
        <v>203</v>
      </c>
      <c r="H205" s="47">
        <f>+Resultados!$D$10/12-SUM(J205:S205)</f>
        <v>1364.9166666666667</v>
      </c>
      <c r="I205" s="47">
        <f>+I204*(1+((Tab_Resultados[Taxa de retorno]-Tab_Resultados[Inflação]))/12)+H204</f>
        <v>698730.90461372188</v>
      </c>
      <c r="J205" s="48">
        <f t="shared" si="12"/>
        <v>0</v>
      </c>
      <c r="K205" s="48">
        <f>IF($G205&lt;=$D$4,$E$4/$D$4,0)</f>
        <v>0</v>
      </c>
      <c r="L205" s="48">
        <f>IF($G205&lt;=$D$5,$E$5/$D$5,0)</f>
        <v>0</v>
      </c>
      <c r="M205" s="48">
        <f>IF($G205&lt;=$D$6,$E$6/$D$6,0)</f>
        <v>0</v>
      </c>
      <c r="N205" s="48">
        <f>IF($G205&lt;=$D$7,$E$7/$D$7,0)</f>
        <v>0</v>
      </c>
      <c r="O205" s="48">
        <f>IF($G205&lt;=$D$8,$E$8/$D$8,0)</f>
        <v>0</v>
      </c>
      <c r="P205" s="48">
        <f>IF($G205&lt;=$D$9,$E$9/$D$9,0)</f>
        <v>0</v>
      </c>
      <c r="Q205" s="48">
        <f>IF($G205&lt;=$D$10,$E$10/$D$10,0)</f>
        <v>0</v>
      </c>
      <c r="R205" s="48">
        <f>IF($G205&lt;=$D$11,$E$11/$D$11,0)</f>
        <v>0</v>
      </c>
      <c r="S205" s="48">
        <f>IF($G205&lt;=$D$12,$E$12/$D$12,0)</f>
        <v>0</v>
      </c>
      <c r="T205" s="65" t="str">
        <f t="shared" si="13"/>
        <v/>
      </c>
      <c r="U205" s="60">
        <f t="shared" si="14"/>
        <v>203</v>
      </c>
      <c r="V205" s="64">
        <f ca="1">DATE(YEAR(TODAY()),MONTH(TODAY())+Tabela7[[#This Row],[Mês]]-1,1)</f>
        <v>50618</v>
      </c>
    </row>
    <row r="206" spans="2:22" x14ac:dyDescent="0.25">
      <c r="B206" s="1"/>
      <c r="C206" s="1"/>
      <c r="D206" s="1"/>
      <c r="E206" s="1"/>
      <c r="G206">
        <v>204</v>
      </c>
      <c r="H206" s="47">
        <f>+Resultados!$D$10/12-SUM(J206:S206)</f>
        <v>1364.9166666666667</v>
      </c>
      <c r="I206" s="47">
        <f>+I205*(1+((Tab_Resultados[Taxa de retorno]-Tab_Resultados[Inflação]))/12)+H205</f>
        <v>704375.54807114752</v>
      </c>
      <c r="J206" s="48">
        <f t="shared" si="12"/>
        <v>0</v>
      </c>
      <c r="K206" s="48">
        <f>IF($G206&lt;=$D$4,$E$4/$D$4,0)</f>
        <v>0</v>
      </c>
      <c r="L206" s="48">
        <f>IF($G206&lt;=$D$5,$E$5/$D$5,0)</f>
        <v>0</v>
      </c>
      <c r="M206" s="48">
        <f>IF($G206&lt;=$D$6,$E$6/$D$6,0)</f>
        <v>0</v>
      </c>
      <c r="N206" s="48">
        <f>IF($G206&lt;=$D$7,$E$7/$D$7,0)</f>
        <v>0</v>
      </c>
      <c r="O206" s="48">
        <f>IF($G206&lt;=$D$8,$E$8/$D$8,0)</f>
        <v>0</v>
      </c>
      <c r="P206" s="48">
        <f>IF($G206&lt;=$D$9,$E$9/$D$9,0)</f>
        <v>0</v>
      </c>
      <c r="Q206" s="48">
        <f>IF($G206&lt;=$D$10,$E$10/$D$10,0)</f>
        <v>0</v>
      </c>
      <c r="R206" s="48">
        <f>IF($G206&lt;=$D$11,$E$11/$D$11,0)</f>
        <v>0</v>
      </c>
      <c r="S206" s="48">
        <f>IF($G206&lt;=$D$12,$E$12/$D$12,0)</f>
        <v>0</v>
      </c>
      <c r="T206" s="65" t="str">
        <f t="shared" si="13"/>
        <v/>
      </c>
      <c r="U206" s="60">
        <f t="shared" si="14"/>
        <v>204</v>
      </c>
      <c r="V206" s="64">
        <f ca="1">DATE(YEAR(TODAY()),MONTH(TODAY())+Tabela7[[#This Row],[Mês]]-1,1)</f>
        <v>50649</v>
      </c>
    </row>
    <row r="207" spans="2:22" x14ac:dyDescent="0.25">
      <c r="B207" s="1"/>
      <c r="C207" s="1"/>
      <c r="D207" s="1"/>
      <c r="E207" s="1"/>
      <c r="G207">
        <v>205</v>
      </c>
      <c r="H207" s="47">
        <f>+Resultados!$D$10/12-SUM(J207:S207)</f>
        <v>1364.9166666666667</v>
      </c>
      <c r="I207" s="47">
        <f>+I206*(1+((Tab_Resultados[Taxa de retorno]-Tab_Resultados[Inflação]))/12)+H206</f>
        <v>710054.76496974984</v>
      </c>
      <c r="J207" s="48">
        <f t="shared" si="12"/>
        <v>0</v>
      </c>
      <c r="K207" s="48">
        <f>IF($G207&lt;=$D$4,$E$4/$D$4,0)</f>
        <v>0</v>
      </c>
      <c r="L207" s="48">
        <f>IF($G207&lt;=$D$5,$E$5/$D$5,0)</f>
        <v>0</v>
      </c>
      <c r="M207" s="48">
        <f>IF($G207&lt;=$D$6,$E$6/$D$6,0)</f>
        <v>0</v>
      </c>
      <c r="N207" s="48">
        <f>IF($G207&lt;=$D$7,$E$7/$D$7,0)</f>
        <v>0</v>
      </c>
      <c r="O207" s="48">
        <f>IF($G207&lt;=$D$8,$E$8/$D$8,0)</f>
        <v>0</v>
      </c>
      <c r="P207" s="48">
        <f>IF($G207&lt;=$D$9,$E$9/$D$9,0)</f>
        <v>0</v>
      </c>
      <c r="Q207" s="48">
        <f>IF($G207&lt;=$D$10,$E$10/$D$10,0)</f>
        <v>0</v>
      </c>
      <c r="R207" s="48">
        <f>IF($G207&lt;=$D$11,$E$11/$D$11,0)</f>
        <v>0</v>
      </c>
      <c r="S207" s="48">
        <f>IF($G207&lt;=$D$12,$E$12/$D$12,0)</f>
        <v>0</v>
      </c>
      <c r="T207" s="65" t="str">
        <f t="shared" si="13"/>
        <v/>
      </c>
      <c r="U207" s="60">
        <f t="shared" si="14"/>
        <v>205</v>
      </c>
      <c r="V207" s="64">
        <f ca="1">DATE(YEAR(TODAY()),MONTH(TODAY())+Tabela7[[#This Row],[Mês]]-1,1)</f>
        <v>50679</v>
      </c>
    </row>
    <row r="208" spans="2:22" x14ac:dyDescent="0.25">
      <c r="B208" s="1"/>
      <c r="C208" s="1"/>
      <c r="D208" s="1"/>
      <c r="E208" s="1"/>
      <c r="G208">
        <v>206</v>
      </c>
      <c r="H208" s="47">
        <f>+Resultados!$D$10/12-SUM(J208:S208)</f>
        <v>1364.9166666666667</v>
      </c>
      <c r="I208" s="47">
        <f>+I207*(1+((Tab_Resultados[Taxa de retorno]-Tab_Resultados[Inflação]))/12)+H207</f>
        <v>715768.76707185619</v>
      </c>
      <c r="J208" s="48">
        <f t="shared" si="12"/>
        <v>0</v>
      </c>
      <c r="K208" s="48">
        <f>IF($G208&lt;=$D$4,$E$4/$D$4,0)</f>
        <v>0</v>
      </c>
      <c r="L208" s="48">
        <f>IF($G208&lt;=$D$5,$E$5/$D$5,0)</f>
        <v>0</v>
      </c>
      <c r="M208" s="48">
        <f>IF($G208&lt;=$D$6,$E$6/$D$6,0)</f>
        <v>0</v>
      </c>
      <c r="N208" s="48">
        <f>IF($G208&lt;=$D$7,$E$7/$D$7,0)</f>
        <v>0</v>
      </c>
      <c r="O208" s="48">
        <f>IF($G208&lt;=$D$8,$E$8/$D$8,0)</f>
        <v>0</v>
      </c>
      <c r="P208" s="48">
        <f>IF($G208&lt;=$D$9,$E$9/$D$9,0)</f>
        <v>0</v>
      </c>
      <c r="Q208" s="48">
        <f>IF($G208&lt;=$D$10,$E$10/$D$10,0)</f>
        <v>0</v>
      </c>
      <c r="R208" s="48">
        <f>IF($G208&lt;=$D$11,$E$11/$D$11,0)</f>
        <v>0</v>
      </c>
      <c r="S208" s="48">
        <f>IF($G208&lt;=$D$12,$E$12/$D$12,0)</f>
        <v>0</v>
      </c>
      <c r="T208" s="65" t="str">
        <f t="shared" si="13"/>
        <v/>
      </c>
      <c r="U208" s="60">
        <f t="shared" si="14"/>
        <v>206</v>
      </c>
      <c r="V208" s="64">
        <f ca="1">DATE(YEAR(TODAY()),MONTH(TODAY())+Tabela7[[#This Row],[Mês]]-1,1)</f>
        <v>50710</v>
      </c>
    </row>
    <row r="209" spans="2:22" x14ac:dyDescent="0.25">
      <c r="B209" s="1"/>
      <c r="C209" s="1"/>
      <c r="D209" s="1"/>
      <c r="E209" s="1"/>
      <c r="G209">
        <v>207</v>
      </c>
      <c r="H209" s="47">
        <f>+Resultados!$D$10/12-SUM(J209:S209)</f>
        <v>1364.9166666666667</v>
      </c>
      <c r="I209" s="47">
        <f>+I208*(1+((Tab_Resultados[Taxa de retorno]-Tab_Resultados[Inflação]))/12)+H208</f>
        <v>721517.76743683789</v>
      </c>
      <c r="J209" s="48">
        <f t="shared" si="12"/>
        <v>0</v>
      </c>
      <c r="K209" s="48">
        <f>IF($G209&lt;=$D$4,$E$4/$D$4,0)</f>
        <v>0</v>
      </c>
      <c r="L209" s="48">
        <f>IF($G209&lt;=$D$5,$E$5/$D$5,0)</f>
        <v>0</v>
      </c>
      <c r="M209" s="48">
        <f>IF($G209&lt;=$D$6,$E$6/$D$6,0)</f>
        <v>0</v>
      </c>
      <c r="N209" s="48">
        <f>IF($G209&lt;=$D$7,$E$7/$D$7,0)</f>
        <v>0</v>
      </c>
      <c r="O209" s="48">
        <f>IF($G209&lt;=$D$8,$E$8/$D$8,0)</f>
        <v>0</v>
      </c>
      <c r="P209" s="48">
        <f>IF($G209&lt;=$D$9,$E$9/$D$9,0)</f>
        <v>0</v>
      </c>
      <c r="Q209" s="48">
        <f>IF($G209&lt;=$D$10,$E$10/$D$10,0)</f>
        <v>0</v>
      </c>
      <c r="R209" s="48">
        <f>IF($G209&lt;=$D$11,$E$11/$D$11,0)</f>
        <v>0</v>
      </c>
      <c r="S209" s="48">
        <f>IF($G209&lt;=$D$12,$E$12/$D$12,0)</f>
        <v>0</v>
      </c>
      <c r="T209" s="65" t="str">
        <f t="shared" si="13"/>
        <v/>
      </c>
      <c r="U209" s="60">
        <f t="shared" si="14"/>
        <v>207</v>
      </c>
      <c r="V209" s="64">
        <f ca="1">DATE(YEAR(TODAY()),MONTH(TODAY())+Tabela7[[#This Row],[Mês]]-1,1)</f>
        <v>50740</v>
      </c>
    </row>
    <row r="210" spans="2:22" x14ac:dyDescent="0.25">
      <c r="B210" s="1"/>
      <c r="C210" s="1"/>
      <c r="D210" s="1"/>
      <c r="E210" s="1"/>
      <c r="G210">
        <v>208</v>
      </c>
      <c r="H210" s="47">
        <f>+Resultados!$D$10/12-SUM(J210:S210)</f>
        <v>1364.9166666666667</v>
      </c>
      <c r="I210" s="47">
        <f>+I209*(1+((Tab_Resultados[Taxa de retorno]-Tab_Resultados[Inflação]))/12)+H209</f>
        <v>727301.98042905505</v>
      </c>
      <c r="J210" s="48">
        <f t="shared" si="12"/>
        <v>0</v>
      </c>
      <c r="K210" s="48">
        <f>IF($G210&lt;=$D$4,$E$4/$D$4,0)</f>
        <v>0</v>
      </c>
      <c r="L210" s="48">
        <f>IF($G210&lt;=$D$5,$E$5/$D$5,0)</f>
        <v>0</v>
      </c>
      <c r="M210" s="48">
        <f>IF($G210&lt;=$D$6,$E$6/$D$6,0)</f>
        <v>0</v>
      </c>
      <c r="N210" s="48">
        <f>IF($G210&lt;=$D$7,$E$7/$D$7,0)</f>
        <v>0</v>
      </c>
      <c r="O210" s="48">
        <f>IF($G210&lt;=$D$8,$E$8/$D$8,0)</f>
        <v>0</v>
      </c>
      <c r="P210" s="48">
        <f>IF($G210&lt;=$D$9,$E$9/$D$9,0)</f>
        <v>0</v>
      </c>
      <c r="Q210" s="48">
        <f>IF($G210&lt;=$D$10,$E$10/$D$10,0)</f>
        <v>0</v>
      </c>
      <c r="R210" s="48">
        <f>IF($G210&lt;=$D$11,$E$11/$D$11,0)</f>
        <v>0</v>
      </c>
      <c r="S210" s="48">
        <f>IF($G210&lt;=$D$12,$E$12/$D$12,0)</f>
        <v>0</v>
      </c>
      <c r="T210" s="65" t="str">
        <f t="shared" si="13"/>
        <v/>
      </c>
      <c r="U210" s="60">
        <f t="shared" si="14"/>
        <v>208</v>
      </c>
      <c r="V210" s="64">
        <f ca="1">DATE(YEAR(TODAY()),MONTH(TODAY())+Tabela7[[#This Row],[Mês]]-1,1)</f>
        <v>50771</v>
      </c>
    </row>
    <row r="211" spans="2:22" x14ac:dyDescent="0.25">
      <c r="B211" s="1"/>
      <c r="C211" s="1"/>
      <c r="D211" s="1"/>
      <c r="E211" s="1"/>
      <c r="G211">
        <v>209</v>
      </c>
      <c r="H211" s="47">
        <f>+Resultados!$D$10/12-SUM(J211:S211)</f>
        <v>1364.9166666666667</v>
      </c>
      <c r="I211" s="47">
        <f>+I210*(1+((Tab_Resultados[Taxa de retorno]-Tab_Resultados[Inflação]))/12)+H210</f>
        <v>733121.62172584957</v>
      </c>
      <c r="J211" s="48">
        <f t="shared" si="12"/>
        <v>0</v>
      </c>
      <c r="K211" s="48">
        <f>IF($G211&lt;=$D$4,$E$4/$D$4,0)</f>
        <v>0</v>
      </c>
      <c r="L211" s="48">
        <f>IF($G211&lt;=$D$5,$E$5/$D$5,0)</f>
        <v>0</v>
      </c>
      <c r="M211" s="48">
        <f>IF($G211&lt;=$D$6,$E$6/$D$6,0)</f>
        <v>0</v>
      </c>
      <c r="N211" s="48">
        <f>IF($G211&lt;=$D$7,$E$7/$D$7,0)</f>
        <v>0</v>
      </c>
      <c r="O211" s="48">
        <f>IF($G211&lt;=$D$8,$E$8/$D$8,0)</f>
        <v>0</v>
      </c>
      <c r="P211" s="48">
        <f>IF($G211&lt;=$D$9,$E$9/$D$9,0)</f>
        <v>0</v>
      </c>
      <c r="Q211" s="48">
        <f>IF($G211&lt;=$D$10,$E$10/$D$10,0)</f>
        <v>0</v>
      </c>
      <c r="R211" s="48">
        <f>IF($G211&lt;=$D$11,$E$11/$D$11,0)</f>
        <v>0</v>
      </c>
      <c r="S211" s="48">
        <f>IF($G211&lt;=$D$12,$E$12/$D$12,0)</f>
        <v>0</v>
      </c>
      <c r="T211" s="65" t="str">
        <f t="shared" si="13"/>
        <v/>
      </c>
      <c r="U211" s="60">
        <f t="shared" si="14"/>
        <v>209</v>
      </c>
      <c r="V211" s="64">
        <f ca="1">DATE(YEAR(TODAY()),MONTH(TODAY())+Tabela7[[#This Row],[Mês]]-1,1)</f>
        <v>50802</v>
      </c>
    </row>
    <row r="212" spans="2:22" x14ac:dyDescent="0.25">
      <c r="B212" s="1"/>
      <c r="C212" s="1"/>
      <c r="D212" s="1"/>
      <c r="E212" s="1"/>
      <c r="G212">
        <v>210</v>
      </c>
      <c r="H212" s="47">
        <f>+Resultados!$D$10/12-SUM(J212:S212)</f>
        <v>1364.9166666666667</v>
      </c>
      <c r="I212" s="47">
        <f>+I211*(1+((Tab_Resultados[Taxa de retorno]-Tab_Resultados[Inflação]))/12)+H211</f>
        <v>738976.90832558693</v>
      </c>
      <c r="J212" s="48">
        <f t="shared" si="12"/>
        <v>0</v>
      </c>
      <c r="K212" s="48">
        <f>IF($G212&lt;=$D$4,$E$4/$D$4,0)</f>
        <v>0</v>
      </c>
      <c r="L212" s="48">
        <f>IF($G212&lt;=$D$5,$E$5/$D$5,0)</f>
        <v>0</v>
      </c>
      <c r="M212" s="48">
        <f>IF($G212&lt;=$D$6,$E$6/$D$6,0)</f>
        <v>0</v>
      </c>
      <c r="N212" s="48">
        <f>IF($G212&lt;=$D$7,$E$7/$D$7,0)</f>
        <v>0</v>
      </c>
      <c r="O212" s="48">
        <f>IF($G212&lt;=$D$8,$E$8/$D$8,0)</f>
        <v>0</v>
      </c>
      <c r="P212" s="48">
        <f>IF($G212&lt;=$D$9,$E$9/$D$9,0)</f>
        <v>0</v>
      </c>
      <c r="Q212" s="48">
        <f>IF($G212&lt;=$D$10,$E$10/$D$10,0)</f>
        <v>0</v>
      </c>
      <c r="R212" s="48">
        <f>IF($G212&lt;=$D$11,$E$11/$D$11,0)</f>
        <v>0</v>
      </c>
      <c r="S212" s="48">
        <f>IF($G212&lt;=$D$12,$E$12/$D$12,0)</f>
        <v>0</v>
      </c>
      <c r="T212" s="65" t="str">
        <f t="shared" si="13"/>
        <v/>
      </c>
      <c r="U212" s="60">
        <f t="shared" si="14"/>
        <v>210</v>
      </c>
      <c r="V212" s="64">
        <f ca="1">DATE(YEAR(TODAY()),MONTH(TODAY())+Tabela7[[#This Row],[Mês]]-1,1)</f>
        <v>50830</v>
      </c>
    </row>
    <row r="213" spans="2:22" x14ac:dyDescent="0.25">
      <c r="B213" s="1"/>
      <c r="C213" s="1"/>
      <c r="D213" s="1"/>
      <c r="E213" s="1"/>
      <c r="G213">
        <v>211</v>
      </c>
      <c r="H213" s="47">
        <f>+Resultados!$D$10/12-SUM(J213:S213)</f>
        <v>1364.9166666666667</v>
      </c>
      <c r="I213" s="47">
        <f>+I212*(1+((Tab_Resultados[Taxa de retorno]-Tab_Resultados[Inflação]))/12)+H212</f>
        <v>744868.05855574773</v>
      </c>
      <c r="J213" s="48">
        <f t="shared" si="12"/>
        <v>0</v>
      </c>
      <c r="K213" s="48">
        <f>IF($G213&lt;=$D$4,$E$4/$D$4,0)</f>
        <v>0</v>
      </c>
      <c r="L213" s="48">
        <f>IF($G213&lt;=$D$5,$E$5/$D$5,0)</f>
        <v>0</v>
      </c>
      <c r="M213" s="48">
        <f>IF($G213&lt;=$D$6,$E$6/$D$6,0)</f>
        <v>0</v>
      </c>
      <c r="N213" s="48">
        <f>IF($G213&lt;=$D$7,$E$7/$D$7,0)</f>
        <v>0</v>
      </c>
      <c r="O213" s="48">
        <f>IF($G213&lt;=$D$8,$E$8/$D$8,0)</f>
        <v>0</v>
      </c>
      <c r="P213" s="48">
        <f>IF($G213&lt;=$D$9,$E$9/$D$9,0)</f>
        <v>0</v>
      </c>
      <c r="Q213" s="48">
        <f>IF($G213&lt;=$D$10,$E$10/$D$10,0)</f>
        <v>0</v>
      </c>
      <c r="R213" s="48">
        <f>IF($G213&lt;=$D$11,$E$11/$D$11,0)</f>
        <v>0</v>
      </c>
      <c r="S213" s="48">
        <f>IF($G213&lt;=$D$12,$E$12/$D$12,0)</f>
        <v>0</v>
      </c>
      <c r="T213" s="65" t="str">
        <f t="shared" si="13"/>
        <v/>
      </c>
      <c r="U213" s="60">
        <f t="shared" si="14"/>
        <v>211</v>
      </c>
      <c r="V213" s="64">
        <f ca="1">DATE(YEAR(TODAY()),MONTH(TODAY())+Tabela7[[#This Row],[Mês]]-1,1)</f>
        <v>50861</v>
      </c>
    </row>
    <row r="214" spans="2:22" x14ac:dyDescent="0.25">
      <c r="B214" s="1"/>
      <c r="C214" s="1"/>
      <c r="D214" s="1"/>
      <c r="E214" s="1"/>
      <c r="G214">
        <v>212</v>
      </c>
      <c r="H214" s="47">
        <f>+Resultados!$D$10/12-SUM(J214:S214)</f>
        <v>1364.9166666666667</v>
      </c>
      <c r="I214" s="47">
        <f>+I213*(1+((Tab_Resultados[Taxa de retorno]-Tab_Resultados[Inflação]))/12)+H213</f>
        <v>750795.29208106827</v>
      </c>
      <c r="J214" s="48">
        <f t="shared" si="12"/>
        <v>0</v>
      </c>
      <c r="K214" s="48">
        <f>IF($G214&lt;=$D$4,$E$4/$D$4,0)</f>
        <v>0</v>
      </c>
      <c r="L214" s="48">
        <f>IF($G214&lt;=$D$5,$E$5/$D$5,0)</f>
        <v>0</v>
      </c>
      <c r="M214" s="48">
        <f>IF($G214&lt;=$D$6,$E$6/$D$6,0)</f>
        <v>0</v>
      </c>
      <c r="N214" s="48">
        <f>IF($G214&lt;=$D$7,$E$7/$D$7,0)</f>
        <v>0</v>
      </c>
      <c r="O214" s="48">
        <f>IF($G214&lt;=$D$8,$E$8/$D$8,0)</f>
        <v>0</v>
      </c>
      <c r="P214" s="48">
        <f>IF($G214&lt;=$D$9,$E$9/$D$9,0)</f>
        <v>0</v>
      </c>
      <c r="Q214" s="48">
        <f>IF($G214&lt;=$D$10,$E$10/$D$10,0)</f>
        <v>0</v>
      </c>
      <c r="R214" s="48">
        <f>IF($G214&lt;=$D$11,$E$11/$D$11,0)</f>
        <v>0</v>
      </c>
      <c r="S214" s="48">
        <f>IF($G214&lt;=$D$12,$E$12/$D$12,0)</f>
        <v>0</v>
      </c>
      <c r="T214" s="65" t="str">
        <f t="shared" si="13"/>
        <v/>
      </c>
      <c r="U214" s="60">
        <f t="shared" si="14"/>
        <v>212</v>
      </c>
      <c r="V214" s="64">
        <f ca="1">DATE(YEAR(TODAY()),MONTH(TODAY())+Tabela7[[#This Row],[Mês]]-1,1)</f>
        <v>50891</v>
      </c>
    </row>
    <row r="215" spans="2:22" x14ac:dyDescent="0.25">
      <c r="B215" s="1"/>
      <c r="C215" s="1"/>
      <c r="D215" s="1"/>
      <c r="E215" s="1"/>
      <c r="G215">
        <v>213</v>
      </c>
      <c r="H215" s="47">
        <f>+Resultados!$D$10/12-SUM(J215:S215)</f>
        <v>1364.9166666666667</v>
      </c>
      <c r="I215" s="47">
        <f>+I214*(1+((Tab_Resultados[Taxa de retorno]-Tab_Resultados[Inflação]))/12)+H214</f>
        <v>756758.82991173142</v>
      </c>
      <c r="J215" s="48">
        <f t="shared" si="12"/>
        <v>0</v>
      </c>
      <c r="K215" s="48">
        <f>IF($G215&lt;=$D$4,$E$4/$D$4,0)</f>
        <v>0</v>
      </c>
      <c r="L215" s="48">
        <f>IF($G215&lt;=$D$5,$E$5/$D$5,0)</f>
        <v>0</v>
      </c>
      <c r="M215" s="48">
        <f>IF($G215&lt;=$D$6,$E$6/$D$6,0)</f>
        <v>0</v>
      </c>
      <c r="N215" s="48">
        <f>IF($G215&lt;=$D$7,$E$7/$D$7,0)</f>
        <v>0</v>
      </c>
      <c r="O215" s="48">
        <f>IF($G215&lt;=$D$8,$E$8/$D$8,0)</f>
        <v>0</v>
      </c>
      <c r="P215" s="48">
        <f>IF($G215&lt;=$D$9,$E$9/$D$9,0)</f>
        <v>0</v>
      </c>
      <c r="Q215" s="48">
        <f>IF($G215&lt;=$D$10,$E$10/$D$10,0)</f>
        <v>0</v>
      </c>
      <c r="R215" s="48">
        <f>IF($G215&lt;=$D$11,$E$11/$D$11,0)</f>
        <v>0</v>
      </c>
      <c r="S215" s="48">
        <f>IF($G215&lt;=$D$12,$E$12/$D$12,0)</f>
        <v>0</v>
      </c>
      <c r="T215" s="65" t="str">
        <f t="shared" si="13"/>
        <v/>
      </c>
      <c r="U215" s="60">
        <f t="shared" si="14"/>
        <v>213</v>
      </c>
      <c r="V215" s="64">
        <f ca="1">DATE(YEAR(TODAY()),MONTH(TODAY())+Tabela7[[#This Row],[Mês]]-1,1)</f>
        <v>50922</v>
      </c>
    </row>
    <row r="216" spans="2:22" x14ac:dyDescent="0.25">
      <c r="B216" s="1"/>
      <c r="C216" s="1"/>
      <c r="D216" s="1"/>
      <c r="E216" s="1"/>
      <c r="G216">
        <v>214</v>
      </c>
      <c r="H216" s="47">
        <f>+Resultados!$D$10/12-SUM(J216:S216)</f>
        <v>1364.9166666666667</v>
      </c>
      <c r="I216" s="47">
        <f>+I215*(1+((Tab_Resultados[Taxa de retorno]-Tab_Resultados[Inflação]))/12)+H215</f>
        <v>762758.8944116073</v>
      </c>
      <c r="J216" s="48">
        <f t="shared" si="12"/>
        <v>0</v>
      </c>
      <c r="K216" s="48">
        <f>IF($G216&lt;=$D$4,$E$4/$D$4,0)</f>
        <v>0</v>
      </c>
      <c r="L216" s="48">
        <f>IF($G216&lt;=$D$5,$E$5/$D$5,0)</f>
        <v>0</v>
      </c>
      <c r="M216" s="48">
        <f>IF($G216&lt;=$D$6,$E$6/$D$6,0)</f>
        <v>0</v>
      </c>
      <c r="N216" s="48">
        <f>IF($G216&lt;=$D$7,$E$7/$D$7,0)</f>
        <v>0</v>
      </c>
      <c r="O216" s="48">
        <f>IF($G216&lt;=$D$8,$E$8/$D$8,0)</f>
        <v>0</v>
      </c>
      <c r="P216" s="48">
        <f>IF($G216&lt;=$D$9,$E$9/$D$9,0)</f>
        <v>0</v>
      </c>
      <c r="Q216" s="48">
        <f>IF($G216&lt;=$D$10,$E$10/$D$10,0)</f>
        <v>0</v>
      </c>
      <c r="R216" s="48">
        <f>IF($G216&lt;=$D$11,$E$11/$D$11,0)</f>
        <v>0</v>
      </c>
      <c r="S216" s="48">
        <f>IF($G216&lt;=$D$12,$E$12/$D$12,0)</f>
        <v>0</v>
      </c>
      <c r="T216" s="65" t="str">
        <f t="shared" si="13"/>
        <v/>
      </c>
      <c r="U216" s="60">
        <f t="shared" si="14"/>
        <v>214</v>
      </c>
      <c r="V216" s="64">
        <f ca="1">DATE(YEAR(TODAY()),MONTH(TODAY())+Tabela7[[#This Row],[Mês]]-1,1)</f>
        <v>50952</v>
      </c>
    </row>
    <row r="217" spans="2:22" x14ac:dyDescent="0.25">
      <c r="B217" s="1"/>
      <c r="C217" s="1"/>
      <c r="D217" s="1"/>
      <c r="E217" s="1"/>
      <c r="G217">
        <v>215</v>
      </c>
      <c r="H217" s="47">
        <f>+Resultados!$D$10/12-SUM(J217:S217)</f>
        <v>1364.9166666666667</v>
      </c>
      <c r="I217" s="47">
        <f>+I216*(1+((Tab_Resultados[Taxa de retorno]-Tab_Resultados[Inflação]))/12)+H216</f>
        <v>768795.70930654497</v>
      </c>
      <c r="J217" s="48">
        <f t="shared" si="12"/>
        <v>0</v>
      </c>
      <c r="K217" s="48">
        <f>IF($G217&lt;=$D$4,$E$4/$D$4,0)</f>
        <v>0</v>
      </c>
      <c r="L217" s="48">
        <f>IF($G217&lt;=$D$5,$E$5/$D$5,0)</f>
        <v>0</v>
      </c>
      <c r="M217" s="48">
        <f>IF($G217&lt;=$D$6,$E$6/$D$6,0)</f>
        <v>0</v>
      </c>
      <c r="N217" s="48">
        <f>IF($G217&lt;=$D$7,$E$7/$D$7,0)</f>
        <v>0</v>
      </c>
      <c r="O217" s="48">
        <f>IF($G217&lt;=$D$8,$E$8/$D$8,0)</f>
        <v>0</v>
      </c>
      <c r="P217" s="48">
        <f>IF($G217&lt;=$D$9,$E$9/$D$9,0)</f>
        <v>0</v>
      </c>
      <c r="Q217" s="48">
        <f>IF($G217&lt;=$D$10,$E$10/$D$10,0)</f>
        <v>0</v>
      </c>
      <c r="R217" s="48">
        <f>IF($G217&lt;=$D$11,$E$11/$D$11,0)</f>
        <v>0</v>
      </c>
      <c r="S217" s="48">
        <f>IF($G217&lt;=$D$12,$E$12/$D$12,0)</f>
        <v>0</v>
      </c>
      <c r="T217" s="65" t="str">
        <f t="shared" si="13"/>
        <v/>
      </c>
      <c r="U217" s="60">
        <f t="shared" si="14"/>
        <v>215</v>
      </c>
      <c r="V217" s="64">
        <f ca="1">DATE(YEAR(TODAY()),MONTH(TODAY())+Tabela7[[#This Row],[Mês]]-1,1)</f>
        <v>50983</v>
      </c>
    </row>
    <row r="218" spans="2:22" x14ac:dyDescent="0.25">
      <c r="B218" s="1"/>
      <c r="C218" s="1"/>
      <c r="D218" s="1"/>
      <c r="E218" s="1"/>
      <c r="G218">
        <v>216</v>
      </c>
      <c r="H218" s="47">
        <f>+Resultados!$D$10/12-SUM(J218:S218)</f>
        <v>1364.9166666666667</v>
      </c>
      <c r="I218" s="47">
        <f>+I217*(1+((Tab_Resultados[Taxa de retorno]-Tab_Resultados[Inflação]))/12)+H217</f>
        <v>774869.49969271419</v>
      </c>
      <c r="J218" s="48">
        <f t="shared" si="12"/>
        <v>0</v>
      </c>
      <c r="K218" s="48">
        <f>IF($G218&lt;=$D$4,$E$4/$D$4,0)</f>
        <v>0</v>
      </c>
      <c r="L218" s="48">
        <f>IF($G218&lt;=$D$5,$E$5/$D$5,0)</f>
        <v>0</v>
      </c>
      <c r="M218" s="48">
        <f>IF($G218&lt;=$D$6,$E$6/$D$6,0)</f>
        <v>0</v>
      </c>
      <c r="N218" s="48">
        <f>IF($G218&lt;=$D$7,$E$7/$D$7,0)</f>
        <v>0</v>
      </c>
      <c r="O218" s="48">
        <f>IF($G218&lt;=$D$8,$E$8/$D$8,0)</f>
        <v>0</v>
      </c>
      <c r="P218" s="48">
        <f>IF($G218&lt;=$D$9,$E$9/$D$9,0)</f>
        <v>0</v>
      </c>
      <c r="Q218" s="48">
        <f>IF($G218&lt;=$D$10,$E$10/$D$10,0)</f>
        <v>0</v>
      </c>
      <c r="R218" s="48">
        <f>IF($G218&lt;=$D$11,$E$11/$D$11,0)</f>
        <v>0</v>
      </c>
      <c r="S218" s="48">
        <f>IF($G218&lt;=$D$12,$E$12/$D$12,0)</f>
        <v>0</v>
      </c>
      <c r="T218" s="65" t="str">
        <f t="shared" si="13"/>
        <v/>
      </c>
      <c r="U218" s="60">
        <f t="shared" si="14"/>
        <v>216</v>
      </c>
      <c r="V218" s="64">
        <f ca="1">DATE(YEAR(TODAY()),MONTH(TODAY())+Tabela7[[#This Row],[Mês]]-1,1)</f>
        <v>51014</v>
      </c>
    </row>
    <row r="219" spans="2:22" x14ac:dyDescent="0.25">
      <c r="B219" s="1"/>
      <c r="C219" s="1"/>
      <c r="D219" s="1"/>
      <c r="E219" s="1"/>
      <c r="G219">
        <v>217</v>
      </c>
      <c r="H219" s="47">
        <f>+Resultados!$D$10/12-SUM(J219:S219)</f>
        <v>1364.9166666666667</v>
      </c>
      <c r="I219" s="47">
        <f>+I218*(1+((Tab_Resultados[Taxa de retorno]-Tab_Resultados[Inflação]))/12)+H218</f>
        <v>780980.49204499868</v>
      </c>
      <c r="J219" s="48">
        <f t="shared" ref="J219:J282" si="15">IF(G219&lt;=$D$3,$E$3/$D$3,0)</f>
        <v>0</v>
      </c>
      <c r="K219" s="48">
        <f>IF($G219&lt;=$D$4,$E$4/$D$4,0)</f>
        <v>0</v>
      </c>
      <c r="L219" s="48">
        <f>IF($G219&lt;=$D$5,$E$5/$D$5,0)</f>
        <v>0</v>
      </c>
      <c r="M219" s="48">
        <f>IF($G219&lt;=$D$6,$E$6/$D$6,0)</f>
        <v>0</v>
      </c>
      <c r="N219" s="48">
        <f>IF($G219&lt;=$D$7,$E$7/$D$7,0)</f>
        <v>0</v>
      </c>
      <c r="O219" s="48">
        <f>IF($G219&lt;=$D$8,$E$8/$D$8,0)</f>
        <v>0</v>
      </c>
      <c r="P219" s="48">
        <f>IF($G219&lt;=$D$9,$E$9/$D$9,0)</f>
        <v>0</v>
      </c>
      <c r="Q219" s="48">
        <f>IF($G219&lt;=$D$10,$E$10/$D$10,0)</f>
        <v>0</v>
      </c>
      <c r="R219" s="48">
        <f>IF($G219&lt;=$D$11,$E$11/$D$11,0)</f>
        <v>0</v>
      </c>
      <c r="S219" s="48">
        <f>IF($G219&lt;=$D$12,$E$12/$D$12,0)</f>
        <v>0</v>
      </c>
      <c r="T219" s="65" t="str">
        <f t="shared" si="13"/>
        <v/>
      </c>
      <c r="U219" s="60">
        <f t="shared" si="14"/>
        <v>217</v>
      </c>
      <c r="V219" s="64">
        <f ca="1">DATE(YEAR(TODAY()),MONTH(TODAY())+Tabela7[[#This Row],[Mês]]-1,1)</f>
        <v>51044</v>
      </c>
    </row>
    <row r="220" spans="2:22" x14ac:dyDescent="0.25">
      <c r="B220" s="1"/>
      <c r="C220" s="1"/>
      <c r="D220" s="1"/>
      <c r="E220" s="1"/>
      <c r="G220">
        <v>218</v>
      </c>
      <c r="H220" s="47">
        <f>+Resultados!$D$10/12-SUM(J220:S220)</f>
        <v>1364.9166666666667</v>
      </c>
      <c r="I220" s="47">
        <f>+I219*(1+((Tab_Resultados[Taxa de retorno]-Tab_Resultados[Inflação]))/12)+H219</f>
        <v>787128.91422544082</v>
      </c>
      <c r="J220" s="48">
        <f t="shared" si="15"/>
        <v>0</v>
      </c>
      <c r="K220" s="48">
        <f>IF($G220&lt;=$D$4,$E$4/$D$4,0)</f>
        <v>0</v>
      </c>
      <c r="L220" s="48">
        <f>IF($G220&lt;=$D$5,$E$5/$D$5,0)</f>
        <v>0</v>
      </c>
      <c r="M220" s="48">
        <f>IF($G220&lt;=$D$6,$E$6/$D$6,0)</f>
        <v>0</v>
      </c>
      <c r="N220" s="48">
        <f>IF($G220&lt;=$D$7,$E$7/$D$7,0)</f>
        <v>0</v>
      </c>
      <c r="O220" s="48">
        <f>IF($G220&lt;=$D$8,$E$8/$D$8,0)</f>
        <v>0</v>
      </c>
      <c r="P220" s="48">
        <f>IF($G220&lt;=$D$9,$E$9/$D$9,0)</f>
        <v>0</v>
      </c>
      <c r="Q220" s="48">
        <f>IF($G220&lt;=$D$10,$E$10/$D$10,0)</f>
        <v>0</v>
      </c>
      <c r="R220" s="48">
        <f>IF($G220&lt;=$D$11,$E$11/$D$11,0)</f>
        <v>0</v>
      </c>
      <c r="S220" s="48">
        <f>IF($G220&lt;=$D$12,$E$12/$D$12,0)</f>
        <v>0</v>
      </c>
      <c r="T220" s="65" t="str">
        <f t="shared" si="13"/>
        <v/>
      </c>
      <c r="U220" s="60">
        <f t="shared" si="14"/>
        <v>218</v>
      </c>
      <c r="V220" s="64">
        <f ca="1">DATE(YEAR(TODAY()),MONTH(TODAY())+Tabela7[[#This Row],[Mês]]-1,1)</f>
        <v>51075</v>
      </c>
    </row>
    <row r="221" spans="2:22" x14ac:dyDescent="0.25">
      <c r="B221" s="1"/>
      <c r="C221" s="1"/>
      <c r="D221" s="1"/>
      <c r="E221" s="1"/>
      <c r="G221">
        <v>219</v>
      </c>
      <c r="H221" s="47">
        <f>+Resultados!$D$10/12-SUM(J221:S221)</f>
        <v>1364.9166666666667</v>
      </c>
      <c r="I221" s="47">
        <f>+I220*(1+((Tab_Resultados[Taxa de retorno]-Tab_Resultados[Inflação]))/12)+H220</f>
        <v>793314.9954917382</v>
      </c>
      <c r="J221" s="48">
        <f t="shared" si="15"/>
        <v>0</v>
      </c>
      <c r="K221" s="48">
        <f>IF($G221&lt;=$D$4,$E$4/$D$4,0)</f>
        <v>0</v>
      </c>
      <c r="L221" s="48">
        <f>IF($G221&lt;=$D$5,$E$5/$D$5,0)</f>
        <v>0</v>
      </c>
      <c r="M221" s="48">
        <f>IF($G221&lt;=$D$6,$E$6/$D$6,0)</f>
        <v>0</v>
      </c>
      <c r="N221" s="48">
        <f>IF($G221&lt;=$D$7,$E$7/$D$7,0)</f>
        <v>0</v>
      </c>
      <c r="O221" s="48">
        <f>IF($G221&lt;=$D$8,$E$8/$D$8,0)</f>
        <v>0</v>
      </c>
      <c r="P221" s="48">
        <f>IF($G221&lt;=$D$9,$E$9/$D$9,0)</f>
        <v>0</v>
      </c>
      <c r="Q221" s="48">
        <f>IF($G221&lt;=$D$10,$E$10/$D$10,0)</f>
        <v>0</v>
      </c>
      <c r="R221" s="48">
        <f>IF($G221&lt;=$D$11,$E$11/$D$11,0)</f>
        <v>0</v>
      </c>
      <c r="S221" s="48">
        <f>IF($G221&lt;=$D$12,$E$12/$D$12,0)</f>
        <v>0</v>
      </c>
      <c r="T221" s="65" t="str">
        <f t="shared" si="13"/>
        <v/>
      </c>
      <c r="U221" s="60">
        <f t="shared" si="14"/>
        <v>219</v>
      </c>
      <c r="V221" s="64">
        <f ca="1">DATE(YEAR(TODAY()),MONTH(TODAY())+Tabela7[[#This Row],[Mês]]-1,1)</f>
        <v>51105</v>
      </c>
    </row>
    <row r="222" spans="2:22" x14ac:dyDescent="0.25">
      <c r="B222" s="1"/>
      <c r="C222" s="1"/>
      <c r="D222" s="1"/>
      <c r="E222" s="1"/>
      <c r="G222">
        <v>220</v>
      </c>
      <c r="H222" s="47">
        <f>+Resultados!$D$10/12-SUM(J222:S222)</f>
        <v>1364.9166666666667</v>
      </c>
      <c r="I222" s="47">
        <f>+I221*(1+((Tab_Resultados[Taxa de retorno]-Tab_Resultados[Inflação]))/12)+H221</f>
        <v>799538.96650579164</v>
      </c>
      <c r="J222" s="48">
        <f t="shared" si="15"/>
        <v>0</v>
      </c>
      <c r="K222" s="48">
        <f>IF($G222&lt;=$D$4,$E$4/$D$4,0)</f>
        <v>0</v>
      </c>
      <c r="L222" s="48">
        <f>IF($G222&lt;=$D$5,$E$5/$D$5,0)</f>
        <v>0</v>
      </c>
      <c r="M222" s="48">
        <f>IF($G222&lt;=$D$6,$E$6/$D$6,0)</f>
        <v>0</v>
      </c>
      <c r="N222" s="48">
        <f>IF($G222&lt;=$D$7,$E$7/$D$7,0)</f>
        <v>0</v>
      </c>
      <c r="O222" s="48">
        <f>IF($G222&lt;=$D$8,$E$8/$D$8,0)</f>
        <v>0</v>
      </c>
      <c r="P222" s="48">
        <f>IF($G222&lt;=$D$9,$E$9/$D$9,0)</f>
        <v>0</v>
      </c>
      <c r="Q222" s="48">
        <f>IF($G222&lt;=$D$10,$E$10/$D$10,0)</f>
        <v>0</v>
      </c>
      <c r="R222" s="48">
        <f>IF($G222&lt;=$D$11,$E$11/$D$11,0)</f>
        <v>0</v>
      </c>
      <c r="S222" s="48">
        <f>IF($G222&lt;=$D$12,$E$12/$D$12,0)</f>
        <v>0</v>
      </c>
      <c r="T222" s="65" t="str">
        <f t="shared" si="13"/>
        <v/>
      </c>
      <c r="U222" s="60">
        <f t="shared" si="14"/>
        <v>220</v>
      </c>
      <c r="V222" s="64">
        <f ca="1">DATE(YEAR(TODAY()),MONTH(TODAY())+Tabela7[[#This Row],[Mês]]-1,1)</f>
        <v>51136</v>
      </c>
    </row>
    <row r="223" spans="2:22" x14ac:dyDescent="0.25">
      <c r="B223" s="1"/>
      <c r="C223" s="1"/>
      <c r="D223" s="1"/>
      <c r="E223" s="1"/>
      <c r="G223">
        <v>221</v>
      </c>
      <c r="H223" s="47">
        <f>+Resultados!$D$10/12-SUM(J223:S223)</f>
        <v>1364.9166666666667</v>
      </c>
      <c r="I223" s="47">
        <f>+I222*(1+((Tab_Resultados[Taxa de retorno]-Tab_Resultados[Inflação]))/12)+H222</f>
        <v>805801.05934230622</v>
      </c>
      <c r="J223" s="48">
        <f t="shared" si="15"/>
        <v>0</v>
      </c>
      <c r="K223" s="48">
        <f>IF($G223&lt;=$D$4,$E$4/$D$4,0)</f>
        <v>0</v>
      </c>
      <c r="L223" s="48">
        <f>IF($G223&lt;=$D$5,$E$5/$D$5,0)</f>
        <v>0</v>
      </c>
      <c r="M223" s="48">
        <f>IF($G223&lt;=$D$6,$E$6/$D$6,0)</f>
        <v>0</v>
      </c>
      <c r="N223" s="48">
        <f>IF($G223&lt;=$D$7,$E$7/$D$7,0)</f>
        <v>0</v>
      </c>
      <c r="O223" s="48">
        <f>IF($G223&lt;=$D$8,$E$8/$D$8,0)</f>
        <v>0</v>
      </c>
      <c r="P223" s="48">
        <f>IF($G223&lt;=$D$9,$E$9/$D$9,0)</f>
        <v>0</v>
      </c>
      <c r="Q223" s="48">
        <f>IF($G223&lt;=$D$10,$E$10/$D$10,0)</f>
        <v>0</v>
      </c>
      <c r="R223" s="48">
        <f>IF($G223&lt;=$D$11,$E$11/$D$11,0)</f>
        <v>0</v>
      </c>
      <c r="S223" s="48">
        <f>IF($G223&lt;=$D$12,$E$12/$D$12,0)</f>
        <v>0</v>
      </c>
      <c r="T223" s="65" t="str">
        <f t="shared" si="13"/>
        <v/>
      </c>
      <c r="U223" s="60">
        <f t="shared" si="14"/>
        <v>221</v>
      </c>
      <c r="V223" s="64">
        <f ca="1">DATE(YEAR(TODAY()),MONTH(TODAY())+Tabela7[[#This Row],[Mês]]-1,1)</f>
        <v>51167</v>
      </c>
    </row>
    <row r="224" spans="2:22" x14ac:dyDescent="0.25">
      <c r="B224" s="1"/>
      <c r="C224" s="1"/>
      <c r="D224" s="1"/>
      <c r="E224" s="1"/>
      <c r="G224">
        <v>222</v>
      </c>
      <c r="H224" s="47">
        <f>+Resultados!$D$10/12-SUM(J224:S224)</f>
        <v>1364.9166666666667</v>
      </c>
      <c r="I224" s="47">
        <f>+I223*(1+((Tab_Resultados[Taxa de retorno]-Tab_Resultados[Inflação]))/12)+H223</f>
        <v>812101.5074974444</v>
      </c>
      <c r="J224" s="48">
        <f t="shared" si="15"/>
        <v>0</v>
      </c>
      <c r="K224" s="48">
        <f>IF($G224&lt;=$D$4,$E$4/$D$4,0)</f>
        <v>0</v>
      </c>
      <c r="L224" s="48">
        <f>IF($G224&lt;=$D$5,$E$5/$D$5,0)</f>
        <v>0</v>
      </c>
      <c r="M224" s="48">
        <f>IF($G224&lt;=$D$6,$E$6/$D$6,0)</f>
        <v>0</v>
      </c>
      <c r="N224" s="48">
        <f>IF($G224&lt;=$D$7,$E$7/$D$7,0)</f>
        <v>0</v>
      </c>
      <c r="O224" s="48">
        <f>IF($G224&lt;=$D$8,$E$8/$D$8,0)</f>
        <v>0</v>
      </c>
      <c r="P224" s="48">
        <f>IF($G224&lt;=$D$9,$E$9/$D$9,0)</f>
        <v>0</v>
      </c>
      <c r="Q224" s="48">
        <f>IF($G224&lt;=$D$10,$E$10/$D$10,0)</f>
        <v>0</v>
      </c>
      <c r="R224" s="48">
        <f>IF($G224&lt;=$D$11,$E$11/$D$11,0)</f>
        <v>0</v>
      </c>
      <c r="S224" s="48">
        <f>IF($G224&lt;=$D$12,$E$12/$D$12,0)</f>
        <v>0</v>
      </c>
      <c r="T224" s="65" t="str">
        <f t="shared" si="13"/>
        <v/>
      </c>
      <c r="U224" s="60">
        <f t="shared" si="14"/>
        <v>222</v>
      </c>
      <c r="V224" s="64">
        <f ca="1">DATE(YEAR(TODAY()),MONTH(TODAY())+Tabela7[[#This Row],[Mês]]-1,1)</f>
        <v>51196</v>
      </c>
    </row>
    <row r="225" spans="2:22" x14ac:dyDescent="0.25">
      <c r="B225" s="1"/>
      <c r="C225" s="1"/>
      <c r="D225" s="1"/>
      <c r="E225" s="1"/>
      <c r="G225">
        <v>223</v>
      </c>
      <c r="H225" s="47">
        <f>+Resultados!$D$10/12-SUM(J225:S225)</f>
        <v>1364.9166666666667</v>
      </c>
      <c r="I225" s="47">
        <f>+I224*(1+((Tab_Resultados[Taxa de retorno]-Tab_Resultados[Inflação]))/12)+H224</f>
        <v>818440.54589753284</v>
      </c>
      <c r="J225" s="48">
        <f t="shared" si="15"/>
        <v>0</v>
      </c>
      <c r="K225" s="48">
        <f>IF($G225&lt;=$D$4,$E$4/$D$4,0)</f>
        <v>0</v>
      </c>
      <c r="L225" s="48">
        <f>IF($G225&lt;=$D$5,$E$5/$D$5,0)</f>
        <v>0</v>
      </c>
      <c r="M225" s="48">
        <f>IF($G225&lt;=$D$6,$E$6/$D$6,0)</f>
        <v>0</v>
      </c>
      <c r="N225" s="48">
        <f>IF($G225&lt;=$D$7,$E$7/$D$7,0)</f>
        <v>0</v>
      </c>
      <c r="O225" s="48">
        <f>IF($G225&lt;=$D$8,$E$8/$D$8,0)</f>
        <v>0</v>
      </c>
      <c r="P225" s="48">
        <f>IF($G225&lt;=$D$9,$E$9/$D$9,0)</f>
        <v>0</v>
      </c>
      <c r="Q225" s="48">
        <f>IF($G225&lt;=$D$10,$E$10/$D$10,0)</f>
        <v>0</v>
      </c>
      <c r="R225" s="48">
        <f>IF($G225&lt;=$D$11,$E$11/$D$11,0)</f>
        <v>0</v>
      </c>
      <c r="S225" s="48">
        <f>IF($G225&lt;=$D$12,$E$12/$D$12,0)</f>
        <v>0</v>
      </c>
      <c r="T225" s="65" t="str">
        <f t="shared" si="13"/>
        <v/>
      </c>
      <c r="U225" s="60">
        <f t="shared" si="14"/>
        <v>223</v>
      </c>
      <c r="V225" s="64">
        <f ca="1">DATE(YEAR(TODAY()),MONTH(TODAY())+Tabela7[[#This Row],[Mês]]-1,1)</f>
        <v>51227</v>
      </c>
    </row>
    <row r="226" spans="2:22" x14ac:dyDescent="0.25">
      <c r="B226" s="1"/>
      <c r="C226" s="1"/>
      <c r="D226" s="1"/>
      <c r="E226" s="1"/>
      <c r="G226">
        <v>224</v>
      </c>
      <c r="H226" s="47">
        <f>+Resultados!$D$10/12-SUM(J226:S226)</f>
        <v>1364.9166666666667</v>
      </c>
      <c r="I226" s="47">
        <f>+I225*(1+((Tab_Resultados[Taxa de retorno]-Tab_Resultados[Inflação]))/12)+H225</f>
        <v>824818.41090782185</v>
      </c>
      <c r="J226" s="48">
        <f t="shared" si="15"/>
        <v>0</v>
      </c>
      <c r="K226" s="48">
        <f>IF($G226&lt;=$D$4,$E$4/$D$4,0)</f>
        <v>0</v>
      </c>
      <c r="L226" s="48">
        <f>IF($G226&lt;=$D$5,$E$5/$D$5,0)</f>
        <v>0</v>
      </c>
      <c r="M226" s="48">
        <f>IF($G226&lt;=$D$6,$E$6/$D$6,0)</f>
        <v>0</v>
      </c>
      <c r="N226" s="48">
        <f>IF($G226&lt;=$D$7,$E$7/$D$7,0)</f>
        <v>0</v>
      </c>
      <c r="O226" s="48">
        <f>IF($G226&lt;=$D$8,$E$8/$D$8,0)</f>
        <v>0</v>
      </c>
      <c r="P226" s="48">
        <f>IF($G226&lt;=$D$9,$E$9/$D$9,0)</f>
        <v>0</v>
      </c>
      <c r="Q226" s="48">
        <f>IF($G226&lt;=$D$10,$E$10/$D$10,0)</f>
        <v>0</v>
      </c>
      <c r="R226" s="48">
        <f>IF($G226&lt;=$D$11,$E$11/$D$11,0)</f>
        <v>0</v>
      </c>
      <c r="S226" s="48">
        <f>IF($G226&lt;=$D$12,$E$12/$D$12,0)</f>
        <v>0</v>
      </c>
      <c r="T226" s="65" t="str">
        <f t="shared" si="13"/>
        <v/>
      </c>
      <c r="U226" s="60">
        <f t="shared" si="14"/>
        <v>224</v>
      </c>
      <c r="V226" s="64">
        <f ca="1">DATE(YEAR(TODAY()),MONTH(TODAY())+Tabela7[[#This Row],[Mês]]-1,1)</f>
        <v>51257</v>
      </c>
    </row>
    <row r="227" spans="2:22" x14ac:dyDescent="0.25">
      <c r="B227" s="1"/>
      <c r="C227" s="1"/>
      <c r="D227" s="1"/>
      <c r="E227" s="1"/>
      <c r="G227">
        <v>225</v>
      </c>
      <c r="H227" s="47">
        <f>+Resultados!$D$10/12-SUM(J227:S227)</f>
        <v>1364.9166666666667</v>
      </c>
      <c r="I227" s="47">
        <f>+I226*(1+((Tab_Resultados[Taxa de retorno]-Tab_Resultados[Inflação]))/12)+H226</f>
        <v>831235.34034129884</v>
      </c>
      <c r="J227" s="48">
        <f t="shared" si="15"/>
        <v>0</v>
      </c>
      <c r="K227" s="48">
        <f>IF($G227&lt;=$D$4,$E$4/$D$4,0)</f>
        <v>0</v>
      </c>
      <c r="L227" s="48">
        <f>IF($G227&lt;=$D$5,$E$5/$D$5,0)</f>
        <v>0</v>
      </c>
      <c r="M227" s="48">
        <f>IF($G227&lt;=$D$6,$E$6/$D$6,0)</f>
        <v>0</v>
      </c>
      <c r="N227" s="48">
        <f>IF($G227&lt;=$D$7,$E$7/$D$7,0)</f>
        <v>0</v>
      </c>
      <c r="O227" s="48">
        <f>IF($G227&lt;=$D$8,$E$8/$D$8,0)</f>
        <v>0</v>
      </c>
      <c r="P227" s="48">
        <f>IF($G227&lt;=$D$9,$E$9/$D$9,0)</f>
        <v>0</v>
      </c>
      <c r="Q227" s="48">
        <f>IF($G227&lt;=$D$10,$E$10/$D$10,0)</f>
        <v>0</v>
      </c>
      <c r="R227" s="48">
        <f>IF($G227&lt;=$D$11,$E$11/$D$11,0)</f>
        <v>0</v>
      </c>
      <c r="S227" s="48">
        <f>IF($G227&lt;=$D$12,$E$12/$D$12,0)</f>
        <v>0</v>
      </c>
      <c r="T227" s="65" t="str">
        <f t="shared" si="13"/>
        <v/>
      </c>
      <c r="U227" s="60">
        <f t="shared" si="14"/>
        <v>225</v>
      </c>
      <c r="V227" s="64">
        <f ca="1">DATE(YEAR(TODAY()),MONTH(TODAY())+Tabela7[[#This Row],[Mês]]-1,1)</f>
        <v>51288</v>
      </c>
    </row>
    <row r="228" spans="2:22" x14ac:dyDescent="0.25">
      <c r="B228" s="1"/>
      <c r="C228" s="1"/>
      <c r="D228" s="1"/>
      <c r="E228" s="1"/>
      <c r="G228">
        <v>226</v>
      </c>
      <c r="H228" s="47">
        <f>+Resultados!$D$10/12-SUM(J228:S228)</f>
        <v>1364.9166666666667</v>
      </c>
      <c r="I228" s="47">
        <f>+I227*(1+((Tab_Resultados[Taxa de retorno]-Tab_Resultados[Inflação]))/12)+H227</f>
        <v>837691.57346755592</v>
      </c>
      <c r="J228" s="48">
        <f t="shared" si="15"/>
        <v>0</v>
      </c>
      <c r="K228" s="48">
        <f>IF($G228&lt;=$D$4,$E$4/$D$4,0)</f>
        <v>0</v>
      </c>
      <c r="L228" s="48">
        <f>IF($G228&lt;=$D$5,$E$5/$D$5,0)</f>
        <v>0</v>
      </c>
      <c r="M228" s="48">
        <f>IF($G228&lt;=$D$6,$E$6/$D$6,0)</f>
        <v>0</v>
      </c>
      <c r="N228" s="48">
        <f>IF($G228&lt;=$D$7,$E$7/$D$7,0)</f>
        <v>0</v>
      </c>
      <c r="O228" s="48">
        <f>IF($G228&lt;=$D$8,$E$8/$D$8,0)</f>
        <v>0</v>
      </c>
      <c r="P228" s="48">
        <f>IF($G228&lt;=$D$9,$E$9/$D$9,0)</f>
        <v>0</v>
      </c>
      <c r="Q228" s="48">
        <f>IF($G228&lt;=$D$10,$E$10/$D$10,0)</f>
        <v>0</v>
      </c>
      <c r="R228" s="48">
        <f>IF($G228&lt;=$D$11,$E$11/$D$11,0)</f>
        <v>0</v>
      </c>
      <c r="S228" s="48">
        <f>IF($G228&lt;=$D$12,$E$12/$D$12,0)</f>
        <v>0</v>
      </c>
      <c r="T228" s="65" t="str">
        <f t="shared" si="13"/>
        <v/>
      </c>
      <c r="U228" s="60">
        <f t="shared" si="14"/>
        <v>226</v>
      </c>
      <c r="V228" s="64">
        <f ca="1">DATE(YEAR(TODAY()),MONTH(TODAY())+Tabela7[[#This Row],[Mês]]-1,1)</f>
        <v>51318</v>
      </c>
    </row>
    <row r="229" spans="2:22" x14ac:dyDescent="0.25">
      <c r="B229" s="1"/>
      <c r="C229" s="1"/>
      <c r="D229" s="1"/>
      <c r="E229" s="1"/>
      <c r="G229">
        <v>227</v>
      </c>
      <c r="H229" s="47">
        <f>+Resultados!$D$10/12-SUM(J229:S229)</f>
        <v>1364.9166666666667</v>
      </c>
      <c r="I229" s="47">
        <f>+I228*(1+((Tab_Resultados[Taxa de retorno]-Tab_Resultados[Inflação]))/12)+H228</f>
        <v>844187.35102171125</v>
      </c>
      <c r="J229" s="48">
        <f t="shared" si="15"/>
        <v>0</v>
      </c>
      <c r="K229" s="48">
        <f>IF($G229&lt;=$D$4,$E$4/$D$4,0)</f>
        <v>0</v>
      </c>
      <c r="L229" s="48">
        <f>IF($G229&lt;=$D$5,$E$5/$D$5,0)</f>
        <v>0</v>
      </c>
      <c r="M229" s="48">
        <f>IF($G229&lt;=$D$6,$E$6/$D$6,0)</f>
        <v>0</v>
      </c>
      <c r="N229" s="48">
        <f>IF($G229&lt;=$D$7,$E$7/$D$7,0)</f>
        <v>0</v>
      </c>
      <c r="O229" s="48">
        <f>IF($G229&lt;=$D$8,$E$8/$D$8,0)</f>
        <v>0</v>
      </c>
      <c r="P229" s="48">
        <f>IF($G229&lt;=$D$9,$E$9/$D$9,0)</f>
        <v>0</v>
      </c>
      <c r="Q229" s="48">
        <f>IF($G229&lt;=$D$10,$E$10/$D$10,0)</f>
        <v>0</v>
      </c>
      <c r="R229" s="48">
        <f>IF($G229&lt;=$D$11,$E$11/$D$11,0)</f>
        <v>0</v>
      </c>
      <c r="S229" s="48">
        <f>IF($G229&lt;=$D$12,$E$12/$D$12,0)</f>
        <v>0</v>
      </c>
      <c r="T229" s="65" t="str">
        <f t="shared" si="13"/>
        <v/>
      </c>
      <c r="U229" s="60">
        <f t="shared" si="14"/>
        <v>227</v>
      </c>
      <c r="V229" s="64">
        <f ca="1">DATE(YEAR(TODAY()),MONTH(TODAY())+Tabela7[[#This Row],[Mês]]-1,1)</f>
        <v>51349</v>
      </c>
    </row>
    <row r="230" spans="2:22" x14ac:dyDescent="0.25">
      <c r="B230" s="1"/>
      <c r="C230" s="1"/>
      <c r="D230" s="1"/>
      <c r="E230" s="1"/>
      <c r="G230">
        <v>228</v>
      </c>
      <c r="H230" s="47">
        <f>+Resultados!$D$10/12-SUM(J230:S230)</f>
        <v>1364.9166666666667</v>
      </c>
      <c r="I230" s="47">
        <f>+I229*(1+((Tab_Resultados[Taxa de retorno]-Tab_Resultados[Inflação]))/12)+H229</f>
        <v>850722.91521338583</v>
      </c>
      <c r="J230" s="48">
        <f t="shared" si="15"/>
        <v>0</v>
      </c>
      <c r="K230" s="48">
        <f>IF($G230&lt;=$D$4,$E$4/$D$4,0)</f>
        <v>0</v>
      </c>
      <c r="L230" s="48">
        <f>IF($G230&lt;=$D$5,$E$5/$D$5,0)</f>
        <v>0</v>
      </c>
      <c r="M230" s="48">
        <f>IF($G230&lt;=$D$6,$E$6/$D$6,0)</f>
        <v>0</v>
      </c>
      <c r="N230" s="48">
        <f>IF($G230&lt;=$D$7,$E$7/$D$7,0)</f>
        <v>0</v>
      </c>
      <c r="O230" s="48">
        <f>IF($G230&lt;=$D$8,$E$8/$D$8,0)</f>
        <v>0</v>
      </c>
      <c r="P230" s="48">
        <f>IF($G230&lt;=$D$9,$E$9/$D$9,0)</f>
        <v>0</v>
      </c>
      <c r="Q230" s="48">
        <f>IF($G230&lt;=$D$10,$E$10/$D$10,0)</f>
        <v>0</v>
      </c>
      <c r="R230" s="48">
        <f>IF($G230&lt;=$D$11,$E$11/$D$11,0)</f>
        <v>0</v>
      </c>
      <c r="S230" s="48">
        <f>IF($G230&lt;=$D$12,$E$12/$D$12,0)</f>
        <v>0</v>
      </c>
      <c r="T230" s="65" t="str">
        <f t="shared" si="13"/>
        <v/>
      </c>
      <c r="U230" s="60">
        <f t="shared" si="14"/>
        <v>228</v>
      </c>
      <c r="V230" s="64">
        <f ca="1">DATE(YEAR(TODAY()),MONTH(TODAY())+Tabela7[[#This Row],[Mês]]-1,1)</f>
        <v>51380</v>
      </c>
    </row>
    <row r="231" spans="2:22" x14ac:dyDescent="0.25">
      <c r="B231" s="1"/>
      <c r="C231" s="1"/>
      <c r="D231" s="1"/>
      <c r="E231" s="1"/>
      <c r="G231">
        <v>229</v>
      </c>
      <c r="H231" s="47">
        <f>+Resultados!$D$10/12-SUM(J231:S231)</f>
        <v>1364.9166666666667</v>
      </c>
      <c r="I231" s="47">
        <f>+I230*(1+((Tab_Resultados[Taxa de retorno]-Tab_Resultados[Inflação]))/12)+H230</f>
        <v>857298.50973573443</v>
      </c>
      <c r="J231" s="48">
        <f t="shared" si="15"/>
        <v>0</v>
      </c>
      <c r="K231" s="48">
        <f>IF($G231&lt;=$D$4,$E$4/$D$4,0)</f>
        <v>0</v>
      </c>
      <c r="L231" s="48">
        <f>IF($G231&lt;=$D$5,$E$5/$D$5,0)</f>
        <v>0</v>
      </c>
      <c r="M231" s="48">
        <f>IF($G231&lt;=$D$6,$E$6/$D$6,0)</f>
        <v>0</v>
      </c>
      <c r="N231" s="48">
        <f>IF($G231&lt;=$D$7,$E$7/$D$7,0)</f>
        <v>0</v>
      </c>
      <c r="O231" s="48">
        <f>IF($G231&lt;=$D$8,$E$8/$D$8,0)</f>
        <v>0</v>
      </c>
      <c r="P231" s="48">
        <f>IF($G231&lt;=$D$9,$E$9/$D$9,0)</f>
        <v>0</v>
      </c>
      <c r="Q231" s="48">
        <f>IF($G231&lt;=$D$10,$E$10/$D$10,0)</f>
        <v>0</v>
      </c>
      <c r="R231" s="48">
        <f>IF($G231&lt;=$D$11,$E$11/$D$11,0)</f>
        <v>0</v>
      </c>
      <c r="S231" s="48">
        <f>IF($G231&lt;=$D$12,$E$12/$D$12,0)</f>
        <v>0</v>
      </c>
      <c r="T231" s="65" t="str">
        <f t="shared" si="13"/>
        <v/>
      </c>
      <c r="U231" s="60">
        <f t="shared" si="14"/>
        <v>229</v>
      </c>
      <c r="V231" s="64">
        <f ca="1">DATE(YEAR(TODAY()),MONTH(TODAY())+Tabela7[[#This Row],[Mês]]-1,1)</f>
        <v>51410</v>
      </c>
    </row>
    <row r="232" spans="2:22" x14ac:dyDescent="0.25">
      <c r="B232" s="1"/>
      <c r="C232" s="1"/>
      <c r="D232" s="1"/>
      <c r="E232" s="1"/>
      <c r="G232">
        <v>230</v>
      </c>
      <c r="H232" s="47">
        <f>+Resultados!$D$10/12-SUM(J232:S232)</f>
        <v>1364.9166666666667</v>
      </c>
      <c r="I232" s="47">
        <f>+I231*(1+((Tab_Resultados[Taxa de retorno]-Tab_Resultados[Inflação]))/12)+H231</f>
        <v>863914.3797745324</v>
      </c>
      <c r="J232" s="48">
        <f t="shared" si="15"/>
        <v>0</v>
      </c>
      <c r="K232" s="48">
        <f>IF($G232&lt;=$D$4,$E$4/$D$4,0)</f>
        <v>0</v>
      </c>
      <c r="L232" s="48">
        <f>IF($G232&lt;=$D$5,$E$5/$D$5,0)</f>
        <v>0</v>
      </c>
      <c r="M232" s="48">
        <f>IF($G232&lt;=$D$6,$E$6/$D$6,0)</f>
        <v>0</v>
      </c>
      <c r="N232" s="48">
        <f>IF($G232&lt;=$D$7,$E$7/$D$7,0)</f>
        <v>0</v>
      </c>
      <c r="O232" s="48">
        <f>IF($G232&lt;=$D$8,$E$8/$D$8,0)</f>
        <v>0</v>
      </c>
      <c r="P232" s="48">
        <f>IF($G232&lt;=$D$9,$E$9/$D$9,0)</f>
        <v>0</v>
      </c>
      <c r="Q232" s="48">
        <f>IF($G232&lt;=$D$10,$E$10/$D$10,0)</f>
        <v>0</v>
      </c>
      <c r="R232" s="48">
        <f>IF($G232&lt;=$D$11,$E$11/$D$11,0)</f>
        <v>0</v>
      </c>
      <c r="S232" s="48">
        <f>IF($G232&lt;=$D$12,$E$12/$D$12,0)</f>
        <v>0</v>
      </c>
      <c r="T232" s="65" t="str">
        <f t="shared" si="13"/>
        <v/>
      </c>
      <c r="U232" s="60">
        <f t="shared" si="14"/>
        <v>230</v>
      </c>
      <c r="V232" s="64">
        <f ca="1">DATE(YEAR(TODAY()),MONTH(TODAY())+Tabela7[[#This Row],[Mês]]-1,1)</f>
        <v>51441</v>
      </c>
    </row>
    <row r="233" spans="2:22" x14ac:dyDescent="0.25">
      <c r="B233" s="1"/>
      <c r="C233" s="1"/>
      <c r="D233" s="1"/>
      <c r="E233" s="1"/>
      <c r="G233">
        <v>231</v>
      </c>
      <c r="H233" s="47">
        <f>+Resultados!$D$10/12-SUM(J233:S233)</f>
        <v>1364.9166666666667</v>
      </c>
      <c r="I233" s="47">
        <f>+I232*(1+((Tab_Resultados[Taxa de retorno]-Tab_Resultados[Inflação]))/12)+H232</f>
        <v>870570.77201731794</v>
      </c>
      <c r="J233" s="48">
        <f t="shared" si="15"/>
        <v>0</v>
      </c>
      <c r="K233" s="48">
        <f>IF($G233&lt;=$D$4,$E$4/$D$4,0)</f>
        <v>0</v>
      </c>
      <c r="L233" s="48">
        <f>IF($G233&lt;=$D$5,$E$5/$D$5,0)</f>
        <v>0</v>
      </c>
      <c r="M233" s="48">
        <f>IF($G233&lt;=$D$6,$E$6/$D$6,0)</f>
        <v>0</v>
      </c>
      <c r="N233" s="48">
        <f>IF($G233&lt;=$D$7,$E$7/$D$7,0)</f>
        <v>0</v>
      </c>
      <c r="O233" s="48">
        <f>IF($G233&lt;=$D$8,$E$8/$D$8,0)</f>
        <v>0</v>
      </c>
      <c r="P233" s="48">
        <f>IF($G233&lt;=$D$9,$E$9/$D$9,0)</f>
        <v>0</v>
      </c>
      <c r="Q233" s="48">
        <f>IF($G233&lt;=$D$10,$E$10/$D$10,0)</f>
        <v>0</v>
      </c>
      <c r="R233" s="48">
        <f>IF($G233&lt;=$D$11,$E$11/$D$11,0)</f>
        <v>0</v>
      </c>
      <c r="S233" s="48">
        <f>IF($G233&lt;=$D$12,$E$12/$D$12,0)</f>
        <v>0</v>
      </c>
      <c r="T233" s="65" t="str">
        <f t="shared" si="13"/>
        <v/>
      </c>
      <c r="U233" s="60">
        <f t="shared" si="14"/>
        <v>231</v>
      </c>
      <c r="V233" s="64">
        <f ca="1">DATE(YEAR(TODAY()),MONTH(TODAY())+Tabela7[[#This Row],[Mês]]-1,1)</f>
        <v>51471</v>
      </c>
    </row>
    <row r="234" spans="2:22" x14ac:dyDescent="0.25">
      <c r="B234" s="1"/>
      <c r="C234" s="1"/>
      <c r="D234" s="1"/>
      <c r="E234" s="1"/>
      <c r="G234">
        <v>232</v>
      </c>
      <c r="H234" s="47">
        <f>+Resultados!$D$10/12-SUM(J234:S234)</f>
        <v>1364.9166666666667</v>
      </c>
      <c r="I234" s="47">
        <f>+I233*(1+((Tab_Resultados[Taxa de retorno]-Tab_Resultados[Inflação]))/12)+H233</f>
        <v>877267.93466259062</v>
      </c>
      <c r="J234" s="48">
        <f t="shared" si="15"/>
        <v>0</v>
      </c>
      <c r="K234" s="48">
        <f>IF($G234&lt;=$D$4,$E$4/$D$4,0)</f>
        <v>0</v>
      </c>
      <c r="L234" s="48">
        <f>IF($G234&lt;=$D$5,$E$5/$D$5,0)</f>
        <v>0</v>
      </c>
      <c r="M234" s="48">
        <f>IF($G234&lt;=$D$6,$E$6/$D$6,0)</f>
        <v>0</v>
      </c>
      <c r="N234" s="48">
        <f>IF($G234&lt;=$D$7,$E$7/$D$7,0)</f>
        <v>0</v>
      </c>
      <c r="O234" s="48">
        <f>IF($G234&lt;=$D$8,$E$8/$D$8,0)</f>
        <v>0</v>
      </c>
      <c r="P234" s="48">
        <f>IF($G234&lt;=$D$9,$E$9/$D$9,0)</f>
        <v>0</v>
      </c>
      <c r="Q234" s="48">
        <f>IF($G234&lt;=$D$10,$E$10/$D$10,0)</f>
        <v>0</v>
      </c>
      <c r="R234" s="48">
        <f>IF($G234&lt;=$D$11,$E$11/$D$11,0)</f>
        <v>0</v>
      </c>
      <c r="S234" s="48">
        <f>IF($G234&lt;=$D$12,$E$12/$D$12,0)</f>
        <v>0</v>
      </c>
      <c r="T234" s="65" t="str">
        <f t="shared" si="13"/>
        <v/>
      </c>
      <c r="U234" s="60">
        <f t="shared" si="14"/>
        <v>232</v>
      </c>
      <c r="V234" s="64">
        <f ca="1">DATE(YEAR(TODAY()),MONTH(TODAY())+Tabela7[[#This Row],[Mês]]-1,1)</f>
        <v>51502</v>
      </c>
    </row>
    <row r="235" spans="2:22" x14ac:dyDescent="0.25">
      <c r="B235" s="1"/>
      <c r="C235" s="1"/>
      <c r="D235" s="1"/>
      <c r="E235" s="1"/>
      <c r="G235">
        <v>233</v>
      </c>
      <c r="H235" s="47">
        <f>+Resultados!$D$10/12-SUM(J235:S235)</f>
        <v>1364.9166666666667</v>
      </c>
      <c r="I235" s="47">
        <f>+I234*(1+((Tab_Resultados[Taxa de retorno]-Tab_Resultados[Inflação]))/12)+H234</f>
        <v>884006.11742906552</v>
      </c>
      <c r="J235" s="48">
        <f t="shared" si="15"/>
        <v>0</v>
      </c>
      <c r="K235" s="48">
        <f>IF($G235&lt;=$D$4,$E$4/$D$4,0)</f>
        <v>0</v>
      </c>
      <c r="L235" s="48">
        <f>IF($G235&lt;=$D$5,$E$5/$D$5,0)</f>
        <v>0</v>
      </c>
      <c r="M235" s="48">
        <f>IF($G235&lt;=$D$6,$E$6/$D$6,0)</f>
        <v>0</v>
      </c>
      <c r="N235" s="48">
        <f>IF($G235&lt;=$D$7,$E$7/$D$7,0)</f>
        <v>0</v>
      </c>
      <c r="O235" s="48">
        <f>IF($G235&lt;=$D$8,$E$8/$D$8,0)</f>
        <v>0</v>
      </c>
      <c r="P235" s="48">
        <f>IF($G235&lt;=$D$9,$E$9/$D$9,0)</f>
        <v>0</v>
      </c>
      <c r="Q235" s="48">
        <f>IF($G235&lt;=$D$10,$E$10/$D$10,0)</f>
        <v>0</v>
      </c>
      <c r="R235" s="48">
        <f>IF($G235&lt;=$D$11,$E$11/$D$11,0)</f>
        <v>0</v>
      </c>
      <c r="S235" s="48">
        <f>IF($G235&lt;=$D$12,$E$12/$D$12,0)</f>
        <v>0</v>
      </c>
      <c r="T235" s="65" t="str">
        <f t="shared" si="13"/>
        <v/>
      </c>
      <c r="U235" s="60">
        <f t="shared" si="14"/>
        <v>233</v>
      </c>
      <c r="V235" s="64">
        <f ca="1">DATE(YEAR(TODAY()),MONTH(TODAY())+Tabela7[[#This Row],[Mês]]-1,1)</f>
        <v>51533</v>
      </c>
    </row>
    <row r="236" spans="2:22" x14ac:dyDescent="0.25">
      <c r="B236" s="1"/>
      <c r="C236" s="1"/>
      <c r="D236" s="1"/>
      <c r="E236" s="1"/>
      <c r="G236">
        <v>234</v>
      </c>
      <c r="H236" s="47">
        <f>+Resultados!$D$10/12-SUM(J236:S236)</f>
        <v>1364.9166666666667</v>
      </c>
      <c r="I236" s="47">
        <f>+I235*(1+((Tab_Resultados[Taxa de retorno]-Tab_Resultados[Inflação]))/12)+H235</f>
        <v>890785.57156498509</v>
      </c>
      <c r="J236" s="48">
        <f t="shared" si="15"/>
        <v>0</v>
      </c>
      <c r="K236" s="48">
        <f>IF($G236&lt;=$D$4,$E$4/$D$4,0)</f>
        <v>0</v>
      </c>
      <c r="L236" s="48">
        <f>IF($G236&lt;=$D$5,$E$5/$D$5,0)</f>
        <v>0</v>
      </c>
      <c r="M236" s="48">
        <f>IF($G236&lt;=$D$6,$E$6/$D$6,0)</f>
        <v>0</v>
      </c>
      <c r="N236" s="48">
        <f>IF($G236&lt;=$D$7,$E$7/$D$7,0)</f>
        <v>0</v>
      </c>
      <c r="O236" s="48">
        <f>IF($G236&lt;=$D$8,$E$8/$D$8,0)</f>
        <v>0</v>
      </c>
      <c r="P236" s="48">
        <f>IF($G236&lt;=$D$9,$E$9/$D$9,0)</f>
        <v>0</v>
      </c>
      <c r="Q236" s="48">
        <f>IF($G236&lt;=$D$10,$E$10/$D$10,0)</f>
        <v>0</v>
      </c>
      <c r="R236" s="48">
        <f>IF($G236&lt;=$D$11,$E$11/$D$11,0)</f>
        <v>0</v>
      </c>
      <c r="S236" s="48">
        <f>IF($G236&lt;=$D$12,$E$12/$D$12,0)</f>
        <v>0</v>
      </c>
      <c r="T236" s="65" t="str">
        <f t="shared" si="13"/>
        <v/>
      </c>
      <c r="U236" s="60">
        <f t="shared" si="14"/>
        <v>234</v>
      </c>
      <c r="V236" s="64">
        <f ca="1">DATE(YEAR(TODAY()),MONTH(TODAY())+Tabela7[[#This Row],[Mês]]-1,1)</f>
        <v>51561</v>
      </c>
    </row>
    <row r="237" spans="2:22" x14ac:dyDescent="0.25">
      <c r="B237" s="1"/>
      <c r="C237" s="1"/>
      <c r="D237" s="1"/>
      <c r="E237" s="1"/>
      <c r="G237">
        <v>235</v>
      </c>
      <c r="H237" s="47">
        <f>+Resultados!$D$10/12-SUM(J237:S237)</f>
        <v>1364.9166666666667</v>
      </c>
      <c r="I237" s="47">
        <f>+I236*(1+((Tab_Resultados[Taxa de retorno]-Tab_Resultados[Inflação]))/12)+H236</f>
        <v>897606.5498574872</v>
      </c>
      <c r="J237" s="48">
        <f t="shared" si="15"/>
        <v>0</v>
      </c>
      <c r="K237" s="48">
        <f>IF($G237&lt;=$D$4,$E$4/$D$4,0)</f>
        <v>0</v>
      </c>
      <c r="L237" s="48">
        <f>IF($G237&lt;=$D$5,$E$5/$D$5,0)</f>
        <v>0</v>
      </c>
      <c r="M237" s="48">
        <f>IF($G237&lt;=$D$6,$E$6/$D$6,0)</f>
        <v>0</v>
      </c>
      <c r="N237" s="48">
        <f>IF($G237&lt;=$D$7,$E$7/$D$7,0)</f>
        <v>0</v>
      </c>
      <c r="O237" s="48">
        <f>IF($G237&lt;=$D$8,$E$8/$D$8,0)</f>
        <v>0</v>
      </c>
      <c r="P237" s="48">
        <f>IF($G237&lt;=$D$9,$E$9/$D$9,0)</f>
        <v>0</v>
      </c>
      <c r="Q237" s="48">
        <f>IF($G237&lt;=$D$10,$E$10/$D$10,0)</f>
        <v>0</v>
      </c>
      <c r="R237" s="48">
        <f>IF($G237&lt;=$D$11,$E$11/$D$11,0)</f>
        <v>0</v>
      </c>
      <c r="S237" s="48">
        <f>IF($G237&lt;=$D$12,$E$12/$D$12,0)</f>
        <v>0</v>
      </c>
      <c r="T237" s="65" t="str">
        <f t="shared" si="13"/>
        <v/>
      </c>
      <c r="U237" s="60">
        <f t="shared" si="14"/>
        <v>235</v>
      </c>
      <c r="V237" s="64">
        <f ca="1">DATE(YEAR(TODAY()),MONTH(TODAY())+Tabela7[[#This Row],[Mês]]-1,1)</f>
        <v>51592</v>
      </c>
    </row>
    <row r="238" spans="2:22" x14ac:dyDescent="0.25">
      <c r="B238" s="1"/>
      <c r="C238" s="1"/>
      <c r="D238" s="1"/>
      <c r="E238" s="1"/>
      <c r="G238">
        <v>236</v>
      </c>
      <c r="H238" s="47">
        <f>+Resultados!$D$10/12-SUM(J238:S238)</f>
        <v>1364.9166666666667</v>
      </c>
      <c r="I238" s="47">
        <f>+I237*(1+((Tab_Resultados[Taxa de retorno]-Tab_Resultados[Inflação]))/12)+H237</f>
        <v>904469.30664203083</v>
      </c>
      <c r="J238" s="48">
        <f t="shared" si="15"/>
        <v>0</v>
      </c>
      <c r="K238" s="48">
        <f>IF($G238&lt;=$D$4,$E$4/$D$4,0)</f>
        <v>0</v>
      </c>
      <c r="L238" s="48">
        <f>IF($G238&lt;=$D$5,$E$5/$D$5,0)</f>
        <v>0</v>
      </c>
      <c r="M238" s="48">
        <f>IF($G238&lt;=$D$6,$E$6/$D$6,0)</f>
        <v>0</v>
      </c>
      <c r="N238" s="48">
        <f>IF($G238&lt;=$D$7,$E$7/$D$7,0)</f>
        <v>0</v>
      </c>
      <c r="O238" s="48">
        <f>IF($G238&lt;=$D$8,$E$8/$D$8,0)</f>
        <v>0</v>
      </c>
      <c r="P238" s="48">
        <f>IF($G238&lt;=$D$9,$E$9/$D$9,0)</f>
        <v>0</v>
      </c>
      <c r="Q238" s="48">
        <f>IF($G238&lt;=$D$10,$E$10/$D$10,0)</f>
        <v>0</v>
      </c>
      <c r="R238" s="48">
        <f>IF($G238&lt;=$D$11,$E$11/$D$11,0)</f>
        <v>0</v>
      </c>
      <c r="S238" s="48">
        <f>IF($G238&lt;=$D$12,$E$12/$D$12,0)</f>
        <v>0</v>
      </c>
      <c r="T238" s="65" t="str">
        <f t="shared" si="13"/>
        <v/>
      </c>
      <c r="U238" s="60">
        <f t="shared" si="14"/>
        <v>236</v>
      </c>
      <c r="V238" s="64">
        <f ca="1">DATE(YEAR(TODAY()),MONTH(TODAY())+Tabela7[[#This Row],[Mês]]-1,1)</f>
        <v>51622</v>
      </c>
    </row>
    <row r="239" spans="2:22" x14ac:dyDescent="0.25">
      <c r="B239" s="1"/>
      <c r="C239" s="1"/>
      <c r="D239" s="1"/>
      <c r="E239" s="1"/>
      <c r="G239">
        <v>237</v>
      </c>
      <c r="H239" s="47">
        <f>+Resultados!$D$10/12-SUM(J239:S239)</f>
        <v>1364.9166666666667</v>
      </c>
      <c r="I239" s="47">
        <f>+I238*(1+((Tab_Resultados[Taxa de retorno]-Tab_Resultados[Inflação]))/12)+H238</f>
        <v>911374.09781187982</v>
      </c>
      <c r="J239" s="48">
        <f t="shared" si="15"/>
        <v>0</v>
      </c>
      <c r="K239" s="48">
        <f>IF($G239&lt;=$D$4,$E$4/$D$4,0)</f>
        <v>0</v>
      </c>
      <c r="L239" s="48">
        <f>IF($G239&lt;=$D$5,$E$5/$D$5,0)</f>
        <v>0</v>
      </c>
      <c r="M239" s="48">
        <f>IF($G239&lt;=$D$6,$E$6/$D$6,0)</f>
        <v>0</v>
      </c>
      <c r="N239" s="48">
        <f>IF($G239&lt;=$D$7,$E$7/$D$7,0)</f>
        <v>0</v>
      </c>
      <c r="O239" s="48">
        <f>IF($G239&lt;=$D$8,$E$8/$D$8,0)</f>
        <v>0</v>
      </c>
      <c r="P239" s="48">
        <f>IF($G239&lt;=$D$9,$E$9/$D$9,0)</f>
        <v>0</v>
      </c>
      <c r="Q239" s="48">
        <f>IF($G239&lt;=$D$10,$E$10/$D$10,0)</f>
        <v>0</v>
      </c>
      <c r="R239" s="48">
        <f>IF($G239&lt;=$D$11,$E$11/$D$11,0)</f>
        <v>0</v>
      </c>
      <c r="S239" s="48">
        <f>IF($G239&lt;=$D$12,$E$12/$D$12,0)</f>
        <v>0</v>
      </c>
      <c r="T239" s="65" t="str">
        <f t="shared" si="13"/>
        <v/>
      </c>
      <c r="U239" s="60">
        <f t="shared" si="14"/>
        <v>237</v>
      </c>
      <c r="V239" s="64">
        <f ca="1">DATE(YEAR(TODAY()),MONTH(TODAY())+Tabela7[[#This Row],[Mês]]-1,1)</f>
        <v>51653</v>
      </c>
    </row>
    <row r="240" spans="2:22" x14ac:dyDescent="0.25">
      <c r="B240" s="1"/>
      <c r="C240" s="1"/>
      <c r="D240" s="1"/>
      <c r="E240" s="1"/>
      <c r="G240">
        <v>238</v>
      </c>
      <c r="H240" s="47">
        <f>+Resultados!$D$10/12-SUM(J240:S240)</f>
        <v>1364.9166666666667</v>
      </c>
      <c r="I240" s="47">
        <f>+I239*(1+((Tab_Resultados[Taxa de retorno]-Tab_Resultados[Inflação]))/12)+H239</f>
        <v>918321.18082764419</v>
      </c>
      <c r="J240" s="48">
        <f t="shared" si="15"/>
        <v>0</v>
      </c>
      <c r="K240" s="48">
        <f>IF($G240&lt;=$D$4,$E$4/$D$4,0)</f>
        <v>0</v>
      </c>
      <c r="L240" s="48">
        <f>IF($G240&lt;=$D$5,$E$5/$D$5,0)</f>
        <v>0</v>
      </c>
      <c r="M240" s="48">
        <f>IF($G240&lt;=$D$6,$E$6/$D$6,0)</f>
        <v>0</v>
      </c>
      <c r="N240" s="48">
        <f>IF($G240&lt;=$D$7,$E$7/$D$7,0)</f>
        <v>0</v>
      </c>
      <c r="O240" s="48">
        <f>IF($G240&lt;=$D$8,$E$8/$D$8,0)</f>
        <v>0</v>
      </c>
      <c r="P240" s="48">
        <f>IF($G240&lt;=$D$9,$E$9/$D$9,0)</f>
        <v>0</v>
      </c>
      <c r="Q240" s="48">
        <f>IF($G240&lt;=$D$10,$E$10/$D$10,0)</f>
        <v>0</v>
      </c>
      <c r="R240" s="48">
        <f>IF($G240&lt;=$D$11,$E$11/$D$11,0)</f>
        <v>0</v>
      </c>
      <c r="S240" s="48">
        <f>IF($G240&lt;=$D$12,$E$12/$D$12,0)</f>
        <v>0</v>
      </c>
      <c r="T240" s="65" t="str">
        <f t="shared" si="13"/>
        <v/>
      </c>
      <c r="U240" s="60">
        <f t="shared" si="14"/>
        <v>238</v>
      </c>
      <c r="V240" s="64">
        <f ca="1">DATE(YEAR(TODAY()),MONTH(TODAY())+Tabela7[[#This Row],[Mês]]-1,1)</f>
        <v>51683</v>
      </c>
    </row>
    <row r="241" spans="2:22" x14ac:dyDescent="0.25">
      <c r="B241" s="1"/>
      <c r="C241" s="1"/>
      <c r="D241" s="1"/>
      <c r="E241" s="1"/>
      <c r="G241">
        <v>239</v>
      </c>
      <c r="H241" s="47">
        <f>+Resultados!$D$10/12-SUM(J241:S241)</f>
        <v>1364.9166666666667</v>
      </c>
      <c r="I241" s="47">
        <f>+I240*(1+((Tab_Resultados[Taxa de retorno]-Tab_Resultados[Inflação]))/12)+H240</f>
        <v>925310.81472688005</v>
      </c>
      <c r="J241" s="48">
        <f t="shared" si="15"/>
        <v>0</v>
      </c>
      <c r="K241" s="48">
        <f>IF($G241&lt;=$D$4,$E$4/$D$4,0)</f>
        <v>0</v>
      </c>
      <c r="L241" s="48">
        <f>IF($G241&lt;=$D$5,$E$5/$D$5,0)</f>
        <v>0</v>
      </c>
      <c r="M241" s="48">
        <f>IF($G241&lt;=$D$6,$E$6/$D$6,0)</f>
        <v>0</v>
      </c>
      <c r="N241" s="48">
        <f>IF($G241&lt;=$D$7,$E$7/$D$7,0)</f>
        <v>0</v>
      </c>
      <c r="O241" s="48">
        <f>IF($G241&lt;=$D$8,$E$8/$D$8,0)</f>
        <v>0</v>
      </c>
      <c r="P241" s="48">
        <f>IF($G241&lt;=$D$9,$E$9/$D$9,0)</f>
        <v>0</v>
      </c>
      <c r="Q241" s="48">
        <f>IF($G241&lt;=$D$10,$E$10/$D$10,0)</f>
        <v>0</v>
      </c>
      <c r="R241" s="48">
        <f>IF($G241&lt;=$D$11,$E$11/$D$11,0)</f>
        <v>0</v>
      </c>
      <c r="S241" s="48">
        <f>IF($G241&lt;=$D$12,$E$12/$D$12,0)</f>
        <v>0</v>
      </c>
      <c r="T241" s="65" t="str">
        <f t="shared" si="13"/>
        <v/>
      </c>
      <c r="U241" s="60">
        <f t="shared" si="14"/>
        <v>239</v>
      </c>
      <c r="V241" s="64">
        <f ca="1">DATE(YEAR(TODAY()),MONTH(TODAY())+Tabela7[[#This Row],[Mês]]-1,1)</f>
        <v>51714</v>
      </c>
    </row>
    <row r="242" spans="2:22" x14ac:dyDescent="0.25">
      <c r="B242" s="1"/>
      <c r="C242" s="1"/>
      <c r="D242" s="1"/>
      <c r="E242" s="1"/>
      <c r="G242">
        <v>240</v>
      </c>
      <c r="H242" s="47">
        <f>+Resultados!$D$10/12-SUM(J242:S242)</f>
        <v>1364.9166666666667</v>
      </c>
      <c r="I242" s="47">
        <f>+I241*(1+((Tab_Resultados[Taxa de retorno]-Tab_Resultados[Inflação]))/12)+H241</f>
        <v>932343.26013374876</v>
      </c>
      <c r="J242" s="48">
        <f t="shared" si="15"/>
        <v>0</v>
      </c>
      <c r="K242" s="48">
        <f>IF($G242&lt;=$D$4,$E$4/$D$4,0)</f>
        <v>0</v>
      </c>
      <c r="L242" s="48">
        <f>IF($G242&lt;=$D$5,$E$5/$D$5,0)</f>
        <v>0</v>
      </c>
      <c r="M242" s="48">
        <f>IF($G242&lt;=$D$6,$E$6/$D$6,0)</f>
        <v>0</v>
      </c>
      <c r="N242" s="48">
        <f>IF($G242&lt;=$D$7,$E$7/$D$7,0)</f>
        <v>0</v>
      </c>
      <c r="O242" s="48">
        <f>IF($G242&lt;=$D$8,$E$8/$D$8,0)</f>
        <v>0</v>
      </c>
      <c r="P242" s="48">
        <f>IF($G242&lt;=$D$9,$E$9/$D$9,0)</f>
        <v>0</v>
      </c>
      <c r="Q242" s="48">
        <f>IF($G242&lt;=$D$10,$E$10/$D$10,0)</f>
        <v>0</v>
      </c>
      <c r="R242" s="48">
        <f>IF($G242&lt;=$D$11,$E$11/$D$11,0)</f>
        <v>0</v>
      </c>
      <c r="S242" s="48">
        <f>IF($G242&lt;=$D$12,$E$12/$D$12,0)</f>
        <v>0</v>
      </c>
      <c r="T242" s="65" t="str">
        <f t="shared" si="13"/>
        <v/>
      </c>
      <c r="U242" s="60">
        <f t="shared" si="14"/>
        <v>240</v>
      </c>
      <c r="V242" s="64">
        <f ca="1">DATE(YEAR(TODAY()),MONTH(TODAY())+Tabela7[[#This Row],[Mês]]-1,1)</f>
        <v>51745</v>
      </c>
    </row>
    <row r="243" spans="2:22" x14ac:dyDescent="0.25">
      <c r="B243" s="1"/>
      <c r="C243" s="1"/>
      <c r="D243" s="1"/>
      <c r="E243" s="1"/>
      <c r="G243">
        <v>241</v>
      </c>
      <c r="H243" s="47">
        <f>+Resultados!$D$10/12-SUM(J243:S243)</f>
        <v>1364.9166666666667</v>
      </c>
      <c r="I243" s="47">
        <f>+I242*(1+((Tab_Resultados[Taxa de retorno]-Tab_Resultados[Inflação]))/12)+H242</f>
        <v>939418.77926873451</v>
      </c>
      <c r="J243" s="48">
        <f t="shared" si="15"/>
        <v>0</v>
      </c>
      <c r="K243" s="48">
        <f>IF($G243&lt;=$D$4,$E$4/$D$4,0)</f>
        <v>0</v>
      </c>
      <c r="L243" s="48">
        <f>IF($G243&lt;=$D$5,$E$5/$D$5,0)</f>
        <v>0</v>
      </c>
      <c r="M243" s="48">
        <f>IF($G243&lt;=$D$6,$E$6/$D$6,0)</f>
        <v>0</v>
      </c>
      <c r="N243" s="48">
        <f>IF($G243&lt;=$D$7,$E$7/$D$7,0)</f>
        <v>0</v>
      </c>
      <c r="O243" s="48">
        <f>IF($G243&lt;=$D$8,$E$8/$D$8,0)</f>
        <v>0</v>
      </c>
      <c r="P243" s="48">
        <f>IF($G243&lt;=$D$9,$E$9/$D$9,0)</f>
        <v>0</v>
      </c>
      <c r="Q243" s="48">
        <f>IF($G243&lt;=$D$10,$E$10/$D$10,0)</f>
        <v>0</v>
      </c>
      <c r="R243" s="48">
        <f>IF($G243&lt;=$D$11,$E$11/$D$11,0)</f>
        <v>0</v>
      </c>
      <c r="S243" s="48">
        <f>IF($G243&lt;=$D$12,$E$12/$D$12,0)</f>
        <v>0</v>
      </c>
      <c r="T243" s="65" t="str">
        <f t="shared" si="13"/>
        <v/>
      </c>
      <c r="U243" s="60">
        <f t="shared" si="14"/>
        <v>241</v>
      </c>
      <c r="V243" s="64">
        <f ca="1">DATE(YEAR(TODAY()),MONTH(TODAY())+Tabela7[[#This Row],[Mês]]-1,1)</f>
        <v>51775</v>
      </c>
    </row>
    <row r="244" spans="2:22" x14ac:dyDescent="0.25">
      <c r="B244" s="1"/>
      <c r="C244" s="1"/>
      <c r="D244" s="1"/>
      <c r="E244" s="1"/>
      <c r="G244">
        <v>242</v>
      </c>
      <c r="H244" s="47">
        <f>+Resultados!$D$10/12-SUM(J244:S244)</f>
        <v>1364.9166666666667</v>
      </c>
      <c r="I244" s="47">
        <f>+I243*(1+((Tab_Resultados[Taxa de retorno]-Tab_Resultados[Inflação]))/12)+H243</f>
        <v>946537.63595842209</v>
      </c>
      <c r="J244" s="48">
        <f t="shared" si="15"/>
        <v>0</v>
      </c>
      <c r="K244" s="48">
        <f>IF($G244&lt;=$D$4,$E$4/$D$4,0)</f>
        <v>0</v>
      </c>
      <c r="L244" s="48">
        <f>IF($G244&lt;=$D$5,$E$5/$D$5,0)</f>
        <v>0</v>
      </c>
      <c r="M244" s="48">
        <f>IF($G244&lt;=$D$6,$E$6/$D$6,0)</f>
        <v>0</v>
      </c>
      <c r="N244" s="48">
        <f>IF($G244&lt;=$D$7,$E$7/$D$7,0)</f>
        <v>0</v>
      </c>
      <c r="O244" s="48">
        <f>IF($G244&lt;=$D$8,$E$8/$D$8,0)</f>
        <v>0</v>
      </c>
      <c r="P244" s="48">
        <f>IF($G244&lt;=$D$9,$E$9/$D$9,0)</f>
        <v>0</v>
      </c>
      <c r="Q244" s="48">
        <f>IF($G244&lt;=$D$10,$E$10/$D$10,0)</f>
        <v>0</v>
      </c>
      <c r="R244" s="48">
        <f>IF($G244&lt;=$D$11,$E$11/$D$11,0)</f>
        <v>0</v>
      </c>
      <c r="S244" s="48">
        <f>IF($G244&lt;=$D$12,$E$12/$D$12,0)</f>
        <v>0</v>
      </c>
      <c r="T244" s="65" t="str">
        <f t="shared" si="13"/>
        <v/>
      </c>
      <c r="U244" s="60">
        <f t="shared" si="14"/>
        <v>242</v>
      </c>
      <c r="V244" s="64">
        <f ca="1">DATE(YEAR(TODAY()),MONTH(TODAY())+Tabela7[[#This Row],[Mês]]-1,1)</f>
        <v>51806</v>
      </c>
    </row>
    <row r="245" spans="2:22" x14ac:dyDescent="0.25">
      <c r="B245" s="1"/>
      <c r="C245" s="1"/>
      <c r="D245" s="1"/>
      <c r="E245" s="1"/>
      <c r="G245">
        <v>243</v>
      </c>
      <c r="H245" s="47">
        <f>+Resultados!$D$10/12-SUM(J245:S245)</f>
        <v>1364.9166666666667</v>
      </c>
      <c r="I245" s="47">
        <f>+I244*(1+((Tab_Resultados[Taxa de retorno]-Tab_Resultados[Inflação]))/12)+H244</f>
        <v>953700.09564533399</v>
      </c>
      <c r="J245" s="48">
        <f t="shared" si="15"/>
        <v>0</v>
      </c>
      <c r="K245" s="48">
        <f>IF($G245&lt;=$D$4,$E$4/$D$4,0)</f>
        <v>0</v>
      </c>
      <c r="L245" s="48">
        <f>IF($G245&lt;=$D$5,$E$5/$D$5,0)</f>
        <v>0</v>
      </c>
      <c r="M245" s="48">
        <f>IF($G245&lt;=$D$6,$E$6/$D$6,0)</f>
        <v>0</v>
      </c>
      <c r="N245" s="48">
        <f>IF($G245&lt;=$D$7,$E$7/$D$7,0)</f>
        <v>0</v>
      </c>
      <c r="O245" s="48">
        <f>IF($G245&lt;=$D$8,$E$8/$D$8,0)</f>
        <v>0</v>
      </c>
      <c r="P245" s="48">
        <f>IF($G245&lt;=$D$9,$E$9/$D$9,0)</f>
        <v>0</v>
      </c>
      <c r="Q245" s="48">
        <f>IF($G245&lt;=$D$10,$E$10/$D$10,0)</f>
        <v>0</v>
      </c>
      <c r="R245" s="48">
        <f>IF($G245&lt;=$D$11,$E$11/$D$11,0)</f>
        <v>0</v>
      </c>
      <c r="S245" s="48">
        <f>IF($G245&lt;=$D$12,$E$12/$D$12,0)</f>
        <v>0</v>
      </c>
      <c r="T245" s="65" t="str">
        <f t="shared" si="13"/>
        <v/>
      </c>
      <c r="U245" s="60">
        <f t="shared" si="14"/>
        <v>243</v>
      </c>
      <c r="V245" s="64">
        <f ca="1">DATE(YEAR(TODAY()),MONTH(TODAY())+Tabela7[[#This Row],[Mês]]-1,1)</f>
        <v>51836</v>
      </c>
    </row>
    <row r="246" spans="2:22" x14ac:dyDescent="0.25">
      <c r="B246" s="1"/>
      <c r="C246" s="1"/>
      <c r="D246" s="1"/>
      <c r="E246" s="1"/>
      <c r="G246">
        <v>244</v>
      </c>
      <c r="H246" s="47">
        <f>+Resultados!$D$10/12-SUM(J246:S246)</f>
        <v>1364.9166666666667</v>
      </c>
      <c r="I246" s="47">
        <f>+I245*(1+((Tab_Resultados[Taxa de retorno]-Tab_Resultados[Inflação]))/12)+H245</f>
        <v>960906.42539782822</v>
      </c>
      <c r="J246" s="48">
        <f t="shared" si="15"/>
        <v>0</v>
      </c>
      <c r="K246" s="48">
        <f>IF($G246&lt;=$D$4,$E$4/$D$4,0)</f>
        <v>0</v>
      </c>
      <c r="L246" s="48">
        <f>IF($G246&lt;=$D$5,$E$5/$D$5,0)</f>
        <v>0</v>
      </c>
      <c r="M246" s="48">
        <f>IF($G246&lt;=$D$6,$E$6/$D$6,0)</f>
        <v>0</v>
      </c>
      <c r="N246" s="48">
        <f>IF($G246&lt;=$D$7,$E$7/$D$7,0)</f>
        <v>0</v>
      </c>
      <c r="O246" s="48">
        <f>IF($G246&lt;=$D$8,$E$8/$D$8,0)</f>
        <v>0</v>
      </c>
      <c r="P246" s="48">
        <f>IF($G246&lt;=$D$9,$E$9/$D$9,0)</f>
        <v>0</v>
      </c>
      <c r="Q246" s="48">
        <f>IF($G246&lt;=$D$10,$E$10/$D$10,0)</f>
        <v>0</v>
      </c>
      <c r="R246" s="48">
        <f>IF($G246&lt;=$D$11,$E$11/$D$11,0)</f>
        <v>0</v>
      </c>
      <c r="S246" s="48">
        <f>IF($G246&lt;=$D$12,$E$12/$D$12,0)</f>
        <v>0</v>
      </c>
      <c r="T246" s="65" t="str">
        <f t="shared" si="13"/>
        <v/>
      </c>
      <c r="U246" s="60">
        <f t="shared" si="14"/>
        <v>244</v>
      </c>
      <c r="V246" s="64">
        <f ca="1">DATE(YEAR(TODAY()),MONTH(TODAY())+Tabela7[[#This Row],[Mês]]-1,1)</f>
        <v>51867</v>
      </c>
    </row>
    <row r="247" spans="2:22" x14ac:dyDescent="0.25">
      <c r="B247" s="1"/>
      <c r="C247" s="1"/>
      <c r="D247" s="1"/>
      <c r="E247" s="1"/>
      <c r="G247">
        <v>245</v>
      </c>
      <c r="H247" s="47">
        <f>+Resultados!$D$10/12-SUM(J247:S247)</f>
        <v>1364.9166666666667</v>
      </c>
      <c r="I247" s="47">
        <f>+I246*(1+((Tab_Resultados[Taxa de retorno]-Tab_Resultados[Inflação]))/12)+H246</f>
        <v>968156.89392005652</v>
      </c>
      <c r="J247" s="48">
        <f t="shared" si="15"/>
        <v>0</v>
      </c>
      <c r="K247" s="48">
        <f>IF($G247&lt;=$D$4,$E$4/$D$4,0)</f>
        <v>0</v>
      </c>
      <c r="L247" s="48">
        <f>IF($G247&lt;=$D$5,$E$5/$D$5,0)</f>
        <v>0</v>
      </c>
      <c r="M247" s="48">
        <f>IF($G247&lt;=$D$6,$E$6/$D$6,0)</f>
        <v>0</v>
      </c>
      <c r="N247" s="48">
        <f>IF($G247&lt;=$D$7,$E$7/$D$7,0)</f>
        <v>0</v>
      </c>
      <c r="O247" s="48">
        <f>IF($G247&lt;=$D$8,$E$8/$D$8,0)</f>
        <v>0</v>
      </c>
      <c r="P247" s="48">
        <f>IF($G247&lt;=$D$9,$E$9/$D$9,0)</f>
        <v>0</v>
      </c>
      <c r="Q247" s="48">
        <f>IF($G247&lt;=$D$10,$E$10/$D$10,0)</f>
        <v>0</v>
      </c>
      <c r="R247" s="48">
        <f>IF($G247&lt;=$D$11,$E$11/$D$11,0)</f>
        <v>0</v>
      </c>
      <c r="S247" s="48">
        <f>IF($G247&lt;=$D$12,$E$12/$D$12,0)</f>
        <v>0</v>
      </c>
      <c r="T247" s="65" t="str">
        <f t="shared" si="13"/>
        <v/>
      </c>
      <c r="U247" s="60">
        <f t="shared" si="14"/>
        <v>245</v>
      </c>
      <c r="V247" s="64">
        <f ca="1">DATE(YEAR(TODAY()),MONTH(TODAY())+Tabela7[[#This Row],[Mês]]-1,1)</f>
        <v>51898</v>
      </c>
    </row>
    <row r="248" spans="2:22" x14ac:dyDescent="0.25">
      <c r="B248" s="1"/>
      <c r="C248" s="1"/>
      <c r="D248" s="1"/>
      <c r="E248" s="1"/>
      <c r="G248">
        <v>246</v>
      </c>
      <c r="H248" s="47">
        <f>+Resultados!$D$10/12-SUM(J248:S248)</f>
        <v>1364.9166666666667</v>
      </c>
      <c r="I248" s="47">
        <f>+I247*(1+((Tab_Resultados[Taxa de retorno]-Tab_Resultados[Inflação]))/12)+H247</f>
        <v>975451.77156198339</v>
      </c>
      <c r="J248" s="48">
        <f t="shared" si="15"/>
        <v>0</v>
      </c>
      <c r="K248" s="48">
        <f>IF($G248&lt;=$D$4,$E$4/$D$4,0)</f>
        <v>0</v>
      </c>
      <c r="L248" s="48">
        <f>IF($G248&lt;=$D$5,$E$5/$D$5,0)</f>
        <v>0</v>
      </c>
      <c r="M248" s="48">
        <f>IF($G248&lt;=$D$6,$E$6/$D$6,0)</f>
        <v>0</v>
      </c>
      <c r="N248" s="48">
        <f>IF($G248&lt;=$D$7,$E$7/$D$7,0)</f>
        <v>0</v>
      </c>
      <c r="O248" s="48">
        <f>IF($G248&lt;=$D$8,$E$8/$D$8,0)</f>
        <v>0</v>
      </c>
      <c r="P248" s="48">
        <f>IF($G248&lt;=$D$9,$E$9/$D$9,0)</f>
        <v>0</v>
      </c>
      <c r="Q248" s="48">
        <f>IF($G248&lt;=$D$10,$E$10/$D$10,0)</f>
        <v>0</v>
      </c>
      <c r="R248" s="48">
        <f>IF($G248&lt;=$D$11,$E$11/$D$11,0)</f>
        <v>0</v>
      </c>
      <c r="S248" s="48">
        <f>IF($G248&lt;=$D$12,$E$12/$D$12,0)</f>
        <v>0</v>
      </c>
      <c r="T248" s="65" t="str">
        <f t="shared" si="13"/>
        <v/>
      </c>
      <c r="U248" s="60">
        <f t="shared" si="14"/>
        <v>246</v>
      </c>
      <c r="V248" s="64">
        <f ca="1">DATE(YEAR(TODAY()),MONTH(TODAY())+Tabela7[[#This Row],[Mês]]-1,1)</f>
        <v>51926</v>
      </c>
    </row>
    <row r="249" spans="2:22" x14ac:dyDescent="0.25">
      <c r="B249" s="1"/>
      <c r="C249" s="1"/>
      <c r="D249" s="1"/>
      <c r="E249" s="1"/>
      <c r="G249">
        <v>247</v>
      </c>
      <c r="H249" s="47">
        <f>+Resultados!$D$10/12-SUM(J249:S249)</f>
        <v>1364.9166666666667</v>
      </c>
      <c r="I249" s="47">
        <f>+I248*(1+((Tab_Resultados[Taxa de retorno]-Tab_Resultados[Inflação]))/12)+H248</f>
        <v>982791.33032946708</v>
      </c>
      <c r="J249" s="48">
        <f t="shared" si="15"/>
        <v>0</v>
      </c>
      <c r="K249" s="48">
        <f>IF($G249&lt;=$D$4,$E$4/$D$4,0)</f>
        <v>0</v>
      </c>
      <c r="L249" s="48">
        <f>IF($G249&lt;=$D$5,$E$5/$D$5,0)</f>
        <v>0</v>
      </c>
      <c r="M249" s="48">
        <f>IF($G249&lt;=$D$6,$E$6/$D$6,0)</f>
        <v>0</v>
      </c>
      <c r="N249" s="48">
        <f>IF($G249&lt;=$D$7,$E$7/$D$7,0)</f>
        <v>0</v>
      </c>
      <c r="O249" s="48">
        <f>IF($G249&lt;=$D$8,$E$8/$D$8,0)</f>
        <v>0</v>
      </c>
      <c r="P249" s="48">
        <f>IF($G249&lt;=$D$9,$E$9/$D$9,0)</f>
        <v>0</v>
      </c>
      <c r="Q249" s="48">
        <f>IF($G249&lt;=$D$10,$E$10/$D$10,0)</f>
        <v>0</v>
      </c>
      <c r="R249" s="48">
        <f>IF($G249&lt;=$D$11,$E$11/$D$11,0)</f>
        <v>0</v>
      </c>
      <c r="S249" s="48">
        <f>IF($G249&lt;=$D$12,$E$12/$D$12,0)</f>
        <v>0</v>
      </c>
      <c r="T249" s="65" t="str">
        <f t="shared" si="13"/>
        <v/>
      </c>
      <c r="U249" s="60">
        <f t="shared" si="14"/>
        <v>247</v>
      </c>
      <c r="V249" s="64">
        <f ca="1">DATE(YEAR(TODAY()),MONTH(TODAY())+Tabela7[[#This Row],[Mês]]-1,1)</f>
        <v>51957</v>
      </c>
    </row>
    <row r="250" spans="2:22" x14ac:dyDescent="0.25">
      <c r="B250" s="1"/>
      <c r="C250" s="1"/>
      <c r="D250" s="1"/>
      <c r="E250" s="1"/>
      <c r="G250">
        <v>248</v>
      </c>
      <c r="H250" s="47">
        <f>+Resultados!$D$10/12-SUM(J250:S250)</f>
        <v>1364.9166666666667</v>
      </c>
      <c r="I250" s="47">
        <f>+I249*(1+((Tab_Resultados[Taxa de retorno]-Tab_Resultados[Inflação]))/12)+H249</f>
        <v>990175.84389440168</v>
      </c>
      <c r="J250" s="48">
        <f t="shared" si="15"/>
        <v>0</v>
      </c>
      <c r="K250" s="48">
        <f>IF($G250&lt;=$D$4,$E$4/$D$4,0)</f>
        <v>0</v>
      </c>
      <c r="L250" s="48">
        <f>IF($G250&lt;=$D$5,$E$5/$D$5,0)</f>
        <v>0</v>
      </c>
      <c r="M250" s="48">
        <f>IF($G250&lt;=$D$6,$E$6/$D$6,0)</f>
        <v>0</v>
      </c>
      <c r="N250" s="48">
        <f>IF($G250&lt;=$D$7,$E$7/$D$7,0)</f>
        <v>0</v>
      </c>
      <c r="O250" s="48">
        <f>IF($G250&lt;=$D$8,$E$8/$D$8,0)</f>
        <v>0</v>
      </c>
      <c r="P250" s="48">
        <f>IF($G250&lt;=$D$9,$E$9/$D$9,0)</f>
        <v>0</v>
      </c>
      <c r="Q250" s="48">
        <f>IF($G250&lt;=$D$10,$E$10/$D$10,0)</f>
        <v>0</v>
      </c>
      <c r="R250" s="48">
        <f>IF($G250&lt;=$D$11,$E$11/$D$11,0)</f>
        <v>0</v>
      </c>
      <c r="S250" s="48">
        <f>IF($G250&lt;=$D$12,$E$12/$D$12,0)</f>
        <v>0</v>
      </c>
      <c r="T250" s="65" t="str">
        <f t="shared" si="13"/>
        <v/>
      </c>
      <c r="U250" s="60">
        <f t="shared" si="14"/>
        <v>248</v>
      </c>
      <c r="V250" s="64">
        <f ca="1">DATE(YEAR(TODAY()),MONTH(TODAY())+Tabela7[[#This Row],[Mês]]-1,1)</f>
        <v>51987</v>
      </c>
    </row>
    <row r="251" spans="2:22" x14ac:dyDescent="0.25">
      <c r="B251" s="1"/>
      <c r="C251" s="1"/>
      <c r="D251" s="1"/>
      <c r="E251" s="1"/>
      <c r="G251">
        <v>249</v>
      </c>
      <c r="H251" s="47">
        <f>+Resultados!$D$10/12-SUM(J251:S251)</f>
        <v>1364.9166666666667</v>
      </c>
      <c r="I251" s="47">
        <f>+I250*(1+((Tab_Resultados[Taxa de retorno]-Tab_Resultados[Inflação]))/12)+H250</f>
        <v>997605.58760492143</v>
      </c>
      <c r="J251" s="48">
        <f t="shared" si="15"/>
        <v>0</v>
      </c>
      <c r="K251" s="48">
        <f>IF($G251&lt;=$D$4,$E$4/$D$4,0)</f>
        <v>0</v>
      </c>
      <c r="L251" s="48">
        <f>IF($G251&lt;=$D$5,$E$5/$D$5,0)</f>
        <v>0</v>
      </c>
      <c r="M251" s="48">
        <f>IF($G251&lt;=$D$6,$E$6/$D$6,0)</f>
        <v>0</v>
      </c>
      <c r="N251" s="48">
        <f>IF($G251&lt;=$D$7,$E$7/$D$7,0)</f>
        <v>0</v>
      </c>
      <c r="O251" s="48">
        <f>IF($G251&lt;=$D$8,$E$8/$D$8,0)</f>
        <v>0</v>
      </c>
      <c r="P251" s="48">
        <f>IF($G251&lt;=$D$9,$E$9/$D$9,0)</f>
        <v>0</v>
      </c>
      <c r="Q251" s="48">
        <f>IF($G251&lt;=$D$10,$E$10/$D$10,0)</f>
        <v>0</v>
      </c>
      <c r="R251" s="48">
        <f>IF($G251&lt;=$D$11,$E$11/$D$11,0)</f>
        <v>0</v>
      </c>
      <c r="S251" s="48">
        <f>IF($G251&lt;=$D$12,$E$12/$D$12,0)</f>
        <v>0</v>
      </c>
      <c r="T251" s="65" t="str">
        <f t="shared" si="13"/>
        <v/>
      </c>
      <c r="U251" s="60">
        <f t="shared" si="14"/>
        <v>249</v>
      </c>
      <c r="V251" s="64">
        <f ca="1">DATE(YEAR(TODAY()),MONTH(TODAY())+Tabela7[[#This Row],[Mês]]-1,1)</f>
        <v>52018</v>
      </c>
    </row>
    <row r="252" spans="2:22" x14ac:dyDescent="0.25">
      <c r="B252" s="1"/>
      <c r="C252" s="1"/>
      <c r="D252" s="1"/>
      <c r="E252" s="1"/>
      <c r="G252">
        <v>250</v>
      </c>
      <c r="H252" s="47">
        <f>+Resultados!$D$10/12-SUM(J252:S252)</f>
        <v>1364.9166666666667</v>
      </c>
      <c r="I252" s="47">
        <f>+I251*(1+((Tab_Resultados[Taxa de retorno]-Tab_Resultados[Inflação]))/12)+H251</f>
        <v>1005080.8384956681</v>
      </c>
      <c r="J252" s="48">
        <f t="shared" si="15"/>
        <v>0</v>
      </c>
      <c r="K252" s="48">
        <f>IF($G252&lt;=$D$4,$E$4/$D$4,0)</f>
        <v>0</v>
      </c>
      <c r="L252" s="48">
        <f>IF($G252&lt;=$D$5,$E$5/$D$5,0)</f>
        <v>0</v>
      </c>
      <c r="M252" s="48">
        <f>IF($G252&lt;=$D$6,$E$6/$D$6,0)</f>
        <v>0</v>
      </c>
      <c r="N252" s="48">
        <f>IF($G252&lt;=$D$7,$E$7/$D$7,0)</f>
        <v>0</v>
      </c>
      <c r="O252" s="48">
        <f>IF($G252&lt;=$D$8,$E$8/$D$8,0)</f>
        <v>0</v>
      </c>
      <c r="P252" s="48">
        <f>IF($G252&lt;=$D$9,$E$9/$D$9,0)</f>
        <v>0</v>
      </c>
      <c r="Q252" s="48">
        <f>IF($G252&lt;=$D$10,$E$10/$D$10,0)</f>
        <v>0</v>
      </c>
      <c r="R252" s="48">
        <f>IF($G252&lt;=$D$11,$E$11/$D$11,0)</f>
        <v>0</v>
      </c>
      <c r="S252" s="48">
        <f>IF($G252&lt;=$D$12,$E$12/$D$12,0)</f>
        <v>0</v>
      </c>
      <c r="T252" s="65" t="str">
        <f t="shared" si="13"/>
        <v/>
      </c>
      <c r="U252" s="60">
        <f t="shared" si="14"/>
        <v>250</v>
      </c>
      <c r="V252" s="64">
        <f ca="1">DATE(YEAR(TODAY()),MONTH(TODAY())+Tabela7[[#This Row],[Mês]]-1,1)</f>
        <v>52048</v>
      </c>
    </row>
    <row r="253" spans="2:22" x14ac:dyDescent="0.25">
      <c r="B253" s="1"/>
      <c r="C253" s="1"/>
      <c r="D253" s="1"/>
      <c r="E253" s="1"/>
      <c r="G253">
        <v>251</v>
      </c>
      <c r="H253" s="47">
        <f>+Resultados!$D$10/12-SUM(J253:S253)</f>
        <v>1364.9166666666667</v>
      </c>
      <c r="I253" s="47">
        <f>+I252*(1+((Tab_Resultados[Taxa de retorno]-Tab_Resultados[Inflação]))/12)+H252</f>
        <v>1012601.8752981207</v>
      </c>
      <c r="J253" s="48">
        <f t="shared" si="15"/>
        <v>0</v>
      </c>
      <c r="K253" s="48">
        <f>IF($G253&lt;=$D$4,$E$4/$D$4,0)</f>
        <v>0</v>
      </c>
      <c r="L253" s="48">
        <f>IF($G253&lt;=$D$5,$E$5/$D$5,0)</f>
        <v>0</v>
      </c>
      <c r="M253" s="48">
        <f>IF($G253&lt;=$D$6,$E$6/$D$6,0)</f>
        <v>0</v>
      </c>
      <c r="N253" s="48">
        <f>IF($G253&lt;=$D$7,$E$7/$D$7,0)</f>
        <v>0</v>
      </c>
      <c r="O253" s="48">
        <f>IF($G253&lt;=$D$8,$E$8/$D$8,0)</f>
        <v>0</v>
      </c>
      <c r="P253" s="48">
        <f>IF($G253&lt;=$D$9,$E$9/$D$9,0)</f>
        <v>0</v>
      </c>
      <c r="Q253" s="48">
        <f>IF($G253&lt;=$D$10,$E$10/$D$10,0)</f>
        <v>0</v>
      </c>
      <c r="R253" s="48">
        <f>IF($G253&lt;=$D$11,$E$11/$D$11,0)</f>
        <v>0</v>
      </c>
      <c r="S253" s="48">
        <f>IF($G253&lt;=$D$12,$E$12/$D$12,0)</f>
        <v>0</v>
      </c>
      <c r="T253" s="65" t="str">
        <f t="shared" si="13"/>
        <v/>
      </c>
      <c r="U253" s="60">
        <f t="shared" si="14"/>
        <v>251</v>
      </c>
      <c r="V253" s="64">
        <f ca="1">DATE(YEAR(TODAY()),MONTH(TODAY())+Tabela7[[#This Row],[Mês]]-1,1)</f>
        <v>52079</v>
      </c>
    </row>
    <row r="254" spans="2:22" x14ac:dyDescent="0.25">
      <c r="B254" s="1"/>
      <c r="C254" s="1"/>
      <c r="D254" s="1"/>
      <c r="E254" s="1"/>
      <c r="G254">
        <v>252</v>
      </c>
      <c r="H254" s="47">
        <f>+Resultados!$D$10/12-SUM(J254:S254)</f>
        <v>1364.9166666666667</v>
      </c>
      <c r="I254" s="47">
        <f>+I253*(1+((Tab_Resultados[Taxa de retorno]-Tab_Resultados[Inflação]))/12)+H253</f>
        <v>1020168.9784509882</v>
      </c>
      <c r="J254" s="48">
        <f t="shared" si="15"/>
        <v>0</v>
      </c>
      <c r="K254" s="48">
        <f>IF($G254&lt;=$D$4,$E$4/$D$4,0)</f>
        <v>0</v>
      </c>
      <c r="L254" s="48">
        <f>IF($G254&lt;=$D$5,$E$5/$D$5,0)</f>
        <v>0</v>
      </c>
      <c r="M254" s="48">
        <f>IF($G254&lt;=$D$6,$E$6/$D$6,0)</f>
        <v>0</v>
      </c>
      <c r="N254" s="48">
        <f>IF($G254&lt;=$D$7,$E$7/$D$7,0)</f>
        <v>0</v>
      </c>
      <c r="O254" s="48">
        <f>IF($G254&lt;=$D$8,$E$8/$D$8,0)</f>
        <v>0</v>
      </c>
      <c r="P254" s="48">
        <f>IF($G254&lt;=$D$9,$E$9/$D$9,0)</f>
        <v>0</v>
      </c>
      <c r="Q254" s="48">
        <f>IF($G254&lt;=$D$10,$E$10/$D$10,0)</f>
        <v>0</v>
      </c>
      <c r="R254" s="48">
        <f>IF($G254&lt;=$D$11,$E$11/$D$11,0)</f>
        <v>0</v>
      </c>
      <c r="S254" s="48">
        <f>IF($G254&lt;=$D$12,$E$12/$D$12,0)</f>
        <v>0</v>
      </c>
      <c r="T254" s="65" t="str">
        <f t="shared" si="13"/>
        <v/>
      </c>
      <c r="U254" s="60">
        <f t="shared" si="14"/>
        <v>252</v>
      </c>
      <c r="V254" s="64">
        <f ca="1">DATE(YEAR(TODAY()),MONTH(TODAY())+Tabela7[[#This Row],[Mês]]-1,1)</f>
        <v>52110</v>
      </c>
    </row>
    <row r="255" spans="2:22" x14ac:dyDescent="0.25">
      <c r="B255" s="1"/>
      <c r="C255" s="1"/>
      <c r="D255" s="1"/>
      <c r="E255" s="1"/>
      <c r="G255">
        <v>253</v>
      </c>
      <c r="H255" s="47">
        <f>+Resultados!$D$10/12-SUM(J255:S255)</f>
        <v>1364.9166666666667</v>
      </c>
      <c r="I255" s="47">
        <f>+I254*(1+((Tab_Resultados[Taxa de retorno]-Tab_Resultados[Inflação]))/12)+H254</f>
        <v>1027782.430110667</v>
      </c>
      <c r="J255" s="48">
        <f t="shared" si="15"/>
        <v>0</v>
      </c>
      <c r="K255" s="48">
        <f>IF($G255&lt;=$D$4,$E$4/$D$4,0)</f>
        <v>0</v>
      </c>
      <c r="L255" s="48">
        <f>IF($G255&lt;=$D$5,$E$5/$D$5,0)</f>
        <v>0</v>
      </c>
      <c r="M255" s="48">
        <f>IF($G255&lt;=$D$6,$E$6/$D$6,0)</f>
        <v>0</v>
      </c>
      <c r="N255" s="48">
        <f>IF($G255&lt;=$D$7,$E$7/$D$7,0)</f>
        <v>0</v>
      </c>
      <c r="O255" s="48">
        <f>IF($G255&lt;=$D$8,$E$8/$D$8,0)</f>
        <v>0</v>
      </c>
      <c r="P255" s="48">
        <f>IF($G255&lt;=$D$9,$E$9/$D$9,0)</f>
        <v>0</v>
      </c>
      <c r="Q255" s="48">
        <f>IF($G255&lt;=$D$10,$E$10/$D$10,0)</f>
        <v>0</v>
      </c>
      <c r="R255" s="48">
        <f>IF($G255&lt;=$D$11,$E$11/$D$11,0)</f>
        <v>0</v>
      </c>
      <c r="S255" s="48">
        <f>IF($G255&lt;=$D$12,$E$12/$D$12,0)</f>
        <v>0</v>
      </c>
      <c r="T255" s="65" t="str">
        <f t="shared" si="13"/>
        <v/>
      </c>
      <c r="U255" s="60">
        <f t="shared" si="14"/>
        <v>253</v>
      </c>
      <c r="V255" s="64">
        <f ca="1">DATE(YEAR(TODAY()),MONTH(TODAY())+Tabela7[[#This Row],[Mês]]-1,1)</f>
        <v>52140</v>
      </c>
    </row>
    <row r="256" spans="2:22" x14ac:dyDescent="0.25">
      <c r="B256" s="1"/>
      <c r="C256" s="1"/>
      <c r="D256" s="1"/>
      <c r="E256" s="1"/>
      <c r="G256">
        <v>254</v>
      </c>
      <c r="H256" s="47">
        <f>+Resultados!$D$10/12-SUM(J256:S256)</f>
        <v>1364.9166666666667</v>
      </c>
      <c r="I256" s="47">
        <f>+I255*(1+((Tab_Resultados[Taxa de retorno]-Tab_Resultados[Inflação]))/12)+H255</f>
        <v>1035442.5141617614</v>
      </c>
      <c r="J256" s="48">
        <f t="shared" si="15"/>
        <v>0</v>
      </c>
      <c r="K256" s="48">
        <f>IF($G256&lt;=$D$4,$E$4/$D$4,0)</f>
        <v>0</v>
      </c>
      <c r="L256" s="48">
        <f>IF($G256&lt;=$D$5,$E$5/$D$5,0)</f>
        <v>0</v>
      </c>
      <c r="M256" s="48">
        <f>IF($G256&lt;=$D$6,$E$6/$D$6,0)</f>
        <v>0</v>
      </c>
      <c r="N256" s="48">
        <f>IF($G256&lt;=$D$7,$E$7/$D$7,0)</f>
        <v>0</v>
      </c>
      <c r="O256" s="48">
        <f>IF($G256&lt;=$D$8,$E$8/$D$8,0)</f>
        <v>0</v>
      </c>
      <c r="P256" s="48">
        <f>IF($G256&lt;=$D$9,$E$9/$D$9,0)</f>
        <v>0</v>
      </c>
      <c r="Q256" s="48">
        <f>IF($G256&lt;=$D$10,$E$10/$D$10,0)</f>
        <v>0</v>
      </c>
      <c r="R256" s="48">
        <f>IF($G256&lt;=$D$11,$E$11/$D$11,0)</f>
        <v>0</v>
      </c>
      <c r="S256" s="48">
        <f>IF($G256&lt;=$D$12,$E$12/$D$12,0)</f>
        <v>0</v>
      </c>
      <c r="T256" s="65" t="str">
        <f t="shared" si="13"/>
        <v/>
      </c>
      <c r="U256" s="60">
        <f t="shared" si="14"/>
        <v>254</v>
      </c>
      <c r="V256" s="64">
        <f ca="1">DATE(YEAR(TODAY()),MONTH(TODAY())+Tabela7[[#This Row],[Mês]]-1,1)</f>
        <v>52171</v>
      </c>
    </row>
    <row r="257" spans="2:22" x14ac:dyDescent="0.25">
      <c r="B257" s="1"/>
      <c r="C257" s="1"/>
      <c r="D257" s="1"/>
      <c r="E257" s="1"/>
      <c r="G257">
        <v>255</v>
      </c>
      <c r="H257" s="47">
        <f>+Resultados!$D$10/12-SUM(J257:S257)</f>
        <v>1364.9166666666667</v>
      </c>
      <c r="I257" s="47">
        <f>+I256*(1+((Tab_Resultados[Taxa de retorno]-Tab_Resultados[Inflação]))/12)+H256</f>
        <v>1043149.5162276687</v>
      </c>
      <c r="J257" s="48">
        <f t="shared" si="15"/>
        <v>0</v>
      </c>
      <c r="K257" s="48">
        <f>IF($G257&lt;=$D$4,$E$4/$D$4,0)</f>
        <v>0</v>
      </c>
      <c r="L257" s="48">
        <f>IF($G257&lt;=$D$5,$E$5/$D$5,0)</f>
        <v>0</v>
      </c>
      <c r="M257" s="48">
        <f>IF($G257&lt;=$D$6,$E$6/$D$6,0)</f>
        <v>0</v>
      </c>
      <c r="N257" s="48">
        <f>IF($G257&lt;=$D$7,$E$7/$D$7,0)</f>
        <v>0</v>
      </c>
      <c r="O257" s="48">
        <f>IF($G257&lt;=$D$8,$E$8/$D$8,0)</f>
        <v>0</v>
      </c>
      <c r="P257" s="48">
        <f>IF($G257&lt;=$D$9,$E$9/$D$9,0)</f>
        <v>0</v>
      </c>
      <c r="Q257" s="48">
        <f>IF($G257&lt;=$D$10,$E$10/$D$10,0)</f>
        <v>0</v>
      </c>
      <c r="R257" s="48">
        <f>IF($G257&lt;=$D$11,$E$11/$D$11,0)</f>
        <v>0</v>
      </c>
      <c r="S257" s="48">
        <f>IF($G257&lt;=$D$12,$E$12/$D$12,0)</f>
        <v>0</v>
      </c>
      <c r="T257" s="65" t="str">
        <f t="shared" si="13"/>
        <v/>
      </c>
      <c r="U257" s="60">
        <f t="shared" si="14"/>
        <v>255</v>
      </c>
      <c r="V257" s="64">
        <f ca="1">DATE(YEAR(TODAY()),MONTH(TODAY())+Tabela7[[#This Row],[Mês]]-1,1)</f>
        <v>52201</v>
      </c>
    </row>
    <row r="258" spans="2:22" x14ac:dyDescent="0.25">
      <c r="B258" s="1"/>
      <c r="C258" s="1"/>
      <c r="D258" s="1"/>
      <c r="E258" s="1"/>
      <c r="G258">
        <v>256</v>
      </c>
      <c r="H258" s="47">
        <f>+Resultados!$D$10/12-SUM(J258:S258)</f>
        <v>1364.9166666666667</v>
      </c>
      <c r="I258" s="47">
        <f>+I257*(1+((Tab_Resultados[Taxa de retorno]-Tab_Resultados[Inflação]))/12)+H257</f>
        <v>1050903.7236812299</v>
      </c>
      <c r="J258" s="48">
        <f t="shared" si="15"/>
        <v>0</v>
      </c>
      <c r="K258" s="48">
        <f>IF($G258&lt;=$D$4,$E$4/$D$4,0)</f>
        <v>0</v>
      </c>
      <c r="L258" s="48">
        <f>IF($G258&lt;=$D$5,$E$5/$D$5,0)</f>
        <v>0</v>
      </c>
      <c r="M258" s="48">
        <f>IF($G258&lt;=$D$6,$E$6/$D$6,0)</f>
        <v>0</v>
      </c>
      <c r="N258" s="48">
        <f>IF($G258&lt;=$D$7,$E$7/$D$7,0)</f>
        <v>0</v>
      </c>
      <c r="O258" s="48">
        <f>IF($G258&lt;=$D$8,$E$8/$D$8,0)</f>
        <v>0</v>
      </c>
      <c r="P258" s="48">
        <f>IF($G258&lt;=$D$9,$E$9/$D$9,0)</f>
        <v>0</v>
      </c>
      <c r="Q258" s="48">
        <f>IF($G258&lt;=$D$10,$E$10/$D$10,0)</f>
        <v>0</v>
      </c>
      <c r="R258" s="48">
        <f>IF($G258&lt;=$D$11,$E$11/$D$11,0)</f>
        <v>0</v>
      </c>
      <c r="S258" s="48">
        <f>IF($G258&lt;=$D$12,$E$12/$D$12,0)</f>
        <v>0</v>
      </c>
      <c r="T258" s="65" t="str">
        <f t="shared" si="13"/>
        <v/>
      </c>
      <c r="U258" s="60">
        <f t="shared" si="14"/>
        <v>256</v>
      </c>
      <c r="V258" s="64">
        <f ca="1">DATE(YEAR(TODAY()),MONTH(TODAY())+Tabela7[[#This Row],[Mês]]-1,1)</f>
        <v>52232</v>
      </c>
    </row>
    <row r="259" spans="2:22" x14ac:dyDescent="0.25">
      <c r="B259" s="1"/>
      <c r="C259" s="1"/>
      <c r="D259" s="1"/>
      <c r="E259" s="1"/>
      <c r="G259">
        <v>257</v>
      </c>
      <c r="H259" s="47">
        <f>+Resultados!$D$10/12-SUM(J259:S259)</f>
        <v>1364.9166666666667</v>
      </c>
      <c r="I259" s="47">
        <f>+I258*(1+((Tab_Resultados[Taxa de retorno]-Tab_Resultados[Inflação]))/12)+H258</f>
        <v>1058705.4256554442</v>
      </c>
      <c r="J259" s="48">
        <f t="shared" si="15"/>
        <v>0</v>
      </c>
      <c r="K259" s="48">
        <f>IF($G259&lt;=$D$4,$E$4/$D$4,0)</f>
        <v>0</v>
      </c>
      <c r="L259" s="48">
        <f>IF($G259&lt;=$D$5,$E$5/$D$5,0)</f>
        <v>0</v>
      </c>
      <c r="M259" s="48">
        <f>IF($G259&lt;=$D$6,$E$6/$D$6,0)</f>
        <v>0</v>
      </c>
      <c r="N259" s="48">
        <f>IF($G259&lt;=$D$7,$E$7/$D$7,0)</f>
        <v>0</v>
      </c>
      <c r="O259" s="48">
        <f>IF($G259&lt;=$D$8,$E$8/$D$8,0)</f>
        <v>0</v>
      </c>
      <c r="P259" s="48">
        <f>IF($G259&lt;=$D$9,$E$9/$D$9,0)</f>
        <v>0</v>
      </c>
      <c r="Q259" s="48">
        <f>IF($G259&lt;=$D$10,$E$10/$D$10,0)</f>
        <v>0</v>
      </c>
      <c r="R259" s="48">
        <f>IF($G259&lt;=$D$11,$E$11/$D$11,0)</f>
        <v>0</v>
      </c>
      <c r="S259" s="48">
        <f>IF($G259&lt;=$D$12,$E$12/$D$12,0)</f>
        <v>0</v>
      </c>
      <c r="T259" s="65" t="str">
        <f t="shared" si="13"/>
        <v/>
      </c>
      <c r="U259" s="60">
        <f t="shared" si="14"/>
        <v>257</v>
      </c>
      <c r="V259" s="64">
        <f ca="1">DATE(YEAR(TODAY()),MONTH(TODAY())+Tabela7[[#This Row],[Mês]]-1,1)</f>
        <v>52263</v>
      </c>
    </row>
    <row r="260" spans="2:22" x14ac:dyDescent="0.25">
      <c r="B260" s="1"/>
      <c r="C260" s="1"/>
      <c r="D260" s="1"/>
      <c r="E260" s="1"/>
      <c r="G260">
        <v>258</v>
      </c>
      <c r="H260" s="47">
        <f>+Resultados!$D$10/12-SUM(J260:S260)</f>
        <v>1364.9166666666667</v>
      </c>
      <c r="I260" s="47">
        <f>+I259*(1+((Tab_Resultados[Taxa de retorno]-Tab_Resultados[Inflação]))/12)+H259</f>
        <v>1066554.9130542504</v>
      </c>
      <c r="J260" s="48">
        <f t="shared" si="15"/>
        <v>0</v>
      </c>
      <c r="K260" s="48">
        <f>IF($G260&lt;=$D$4,$E$4/$D$4,0)</f>
        <v>0</v>
      </c>
      <c r="L260" s="48">
        <f>IF($G260&lt;=$D$5,$E$5/$D$5,0)</f>
        <v>0</v>
      </c>
      <c r="M260" s="48">
        <f>IF($G260&lt;=$D$6,$E$6/$D$6,0)</f>
        <v>0</v>
      </c>
      <c r="N260" s="48">
        <f>IF($G260&lt;=$D$7,$E$7/$D$7,0)</f>
        <v>0</v>
      </c>
      <c r="O260" s="48">
        <f>IF($G260&lt;=$D$8,$E$8/$D$8,0)</f>
        <v>0</v>
      </c>
      <c r="P260" s="48">
        <f>IF($G260&lt;=$D$9,$E$9/$D$9,0)</f>
        <v>0</v>
      </c>
      <c r="Q260" s="48">
        <f>IF($G260&lt;=$D$10,$E$10/$D$10,0)</f>
        <v>0</v>
      </c>
      <c r="R260" s="48">
        <f>IF($G260&lt;=$D$11,$E$11/$D$11,0)</f>
        <v>0</v>
      </c>
      <c r="S260" s="48">
        <f>IF($G260&lt;=$D$12,$E$12/$D$12,0)</f>
        <v>0</v>
      </c>
      <c r="T260" s="65" t="str">
        <f t="shared" ref="T260:T301" si="16">+IF(H260&lt;0,"Infelizmente não é possível! Aumenta prazo dos objetivos","")</f>
        <v/>
      </c>
      <c r="U260" s="60">
        <f t="shared" ref="U260:U301" si="17">+G260</f>
        <v>258</v>
      </c>
      <c r="V260" s="64">
        <f ca="1">DATE(YEAR(TODAY()),MONTH(TODAY())+Tabela7[[#This Row],[Mês]]-1,1)</f>
        <v>52291</v>
      </c>
    </row>
    <row r="261" spans="2:22" x14ac:dyDescent="0.25">
      <c r="B261" s="1"/>
      <c r="C261" s="1"/>
      <c r="D261" s="1"/>
      <c r="E261" s="1"/>
      <c r="G261">
        <v>259</v>
      </c>
      <c r="H261" s="47">
        <f>+Resultados!$D$10/12-SUM(J261:S261)</f>
        <v>1364.9166666666667</v>
      </c>
      <c r="I261" s="47">
        <f>+I260*(1+((Tab_Resultados[Taxa de retorno]-Tab_Resultados[Inflação]))/12)+H260</f>
        <v>1074452.4785633744</v>
      </c>
      <c r="J261" s="48">
        <f t="shared" si="15"/>
        <v>0</v>
      </c>
      <c r="K261" s="48">
        <f>IF($G261&lt;=$D$4,$E$4/$D$4,0)</f>
        <v>0</v>
      </c>
      <c r="L261" s="48">
        <f>IF($G261&lt;=$D$5,$E$5/$D$5,0)</f>
        <v>0</v>
      </c>
      <c r="M261" s="48">
        <f>IF($G261&lt;=$D$6,$E$6/$D$6,0)</f>
        <v>0</v>
      </c>
      <c r="N261" s="48">
        <f>IF($G261&lt;=$D$7,$E$7/$D$7,0)</f>
        <v>0</v>
      </c>
      <c r="O261" s="48">
        <f>IF($G261&lt;=$D$8,$E$8/$D$8,0)</f>
        <v>0</v>
      </c>
      <c r="P261" s="48">
        <f>IF($G261&lt;=$D$9,$E$9/$D$9,0)</f>
        <v>0</v>
      </c>
      <c r="Q261" s="48">
        <f>IF($G261&lt;=$D$10,$E$10/$D$10,0)</f>
        <v>0</v>
      </c>
      <c r="R261" s="48">
        <f>IF($G261&lt;=$D$11,$E$11/$D$11,0)</f>
        <v>0</v>
      </c>
      <c r="S261" s="48">
        <f>IF($G261&lt;=$D$12,$E$12/$D$12,0)</f>
        <v>0</v>
      </c>
      <c r="T261" s="65" t="str">
        <f t="shared" si="16"/>
        <v/>
      </c>
      <c r="U261" s="60">
        <f t="shared" si="17"/>
        <v>259</v>
      </c>
      <c r="V261" s="64">
        <f ca="1">DATE(YEAR(TODAY()),MONTH(TODAY())+Tabela7[[#This Row],[Mês]]-1,1)</f>
        <v>52322</v>
      </c>
    </row>
    <row r="262" spans="2:22" x14ac:dyDescent="0.25">
      <c r="B262" s="1"/>
      <c r="C262" s="1"/>
      <c r="D262" s="1"/>
      <c r="E262" s="1"/>
      <c r="G262">
        <v>260</v>
      </c>
      <c r="H262" s="47">
        <f>+Resultados!$D$10/12-SUM(J262:S262)</f>
        <v>1364.9166666666667</v>
      </c>
      <c r="I262" s="47">
        <f>+I261*(1+((Tab_Resultados[Taxa de retorno]-Tab_Resultados[Inflação]))/12)+H261</f>
        <v>1082398.4166612418</v>
      </c>
      <c r="J262" s="48">
        <f t="shared" si="15"/>
        <v>0</v>
      </c>
      <c r="K262" s="48">
        <f>IF($G262&lt;=$D$4,$E$4/$D$4,0)</f>
        <v>0</v>
      </c>
      <c r="L262" s="48">
        <f>IF($G262&lt;=$D$5,$E$5/$D$5,0)</f>
        <v>0</v>
      </c>
      <c r="M262" s="48">
        <f>IF($G262&lt;=$D$6,$E$6/$D$6,0)</f>
        <v>0</v>
      </c>
      <c r="N262" s="48">
        <f>IF($G262&lt;=$D$7,$E$7/$D$7,0)</f>
        <v>0</v>
      </c>
      <c r="O262" s="48">
        <f>IF($G262&lt;=$D$8,$E$8/$D$8,0)</f>
        <v>0</v>
      </c>
      <c r="P262" s="48">
        <f>IF($G262&lt;=$D$9,$E$9/$D$9,0)</f>
        <v>0</v>
      </c>
      <c r="Q262" s="48">
        <f>IF($G262&lt;=$D$10,$E$10/$D$10,0)</f>
        <v>0</v>
      </c>
      <c r="R262" s="48">
        <f>IF($G262&lt;=$D$11,$E$11/$D$11,0)</f>
        <v>0</v>
      </c>
      <c r="S262" s="48">
        <f>IF($G262&lt;=$D$12,$E$12/$D$12,0)</f>
        <v>0</v>
      </c>
      <c r="T262" s="65" t="str">
        <f t="shared" si="16"/>
        <v/>
      </c>
      <c r="U262" s="60">
        <f t="shared" si="17"/>
        <v>260</v>
      </c>
      <c r="V262" s="64">
        <f ca="1">DATE(YEAR(TODAY()),MONTH(TODAY())+Tabela7[[#This Row],[Mês]]-1,1)</f>
        <v>52352</v>
      </c>
    </row>
    <row r="263" spans="2:22" x14ac:dyDescent="0.25">
      <c r="B263" s="1"/>
      <c r="C263" s="1"/>
      <c r="D263" s="1"/>
      <c r="E263" s="1"/>
      <c r="G263">
        <v>261</v>
      </c>
      <c r="H263" s="47">
        <f>+Resultados!$D$10/12-SUM(J263:S263)</f>
        <v>1364.9166666666667</v>
      </c>
      <c r="I263" s="47">
        <f>+I262*(1+((Tab_Resultados[Taxa de retorno]-Tab_Resultados[Inflação]))/12)+H262</f>
        <v>1090393.0236299585</v>
      </c>
      <c r="J263" s="48">
        <f t="shared" si="15"/>
        <v>0</v>
      </c>
      <c r="K263" s="48">
        <f>IF($G263&lt;=$D$4,$E$4/$D$4,0)</f>
        <v>0</v>
      </c>
      <c r="L263" s="48">
        <f>IF($G263&lt;=$D$5,$E$5/$D$5,0)</f>
        <v>0</v>
      </c>
      <c r="M263" s="48">
        <f>IF($G263&lt;=$D$6,$E$6/$D$6,0)</f>
        <v>0</v>
      </c>
      <c r="N263" s="48">
        <f>IF($G263&lt;=$D$7,$E$7/$D$7,0)</f>
        <v>0</v>
      </c>
      <c r="O263" s="48">
        <f>IF($G263&lt;=$D$8,$E$8/$D$8,0)</f>
        <v>0</v>
      </c>
      <c r="P263" s="48">
        <f>IF($G263&lt;=$D$9,$E$9/$D$9,0)</f>
        <v>0</v>
      </c>
      <c r="Q263" s="48">
        <f>IF($G263&lt;=$D$10,$E$10/$D$10,0)</f>
        <v>0</v>
      </c>
      <c r="R263" s="48">
        <f>IF($G263&lt;=$D$11,$E$11/$D$11,0)</f>
        <v>0</v>
      </c>
      <c r="S263" s="48">
        <f>IF($G263&lt;=$D$12,$E$12/$D$12,0)</f>
        <v>0</v>
      </c>
      <c r="T263" s="65" t="str">
        <f t="shared" si="16"/>
        <v/>
      </c>
      <c r="U263" s="60">
        <f t="shared" si="17"/>
        <v>261</v>
      </c>
      <c r="V263" s="64">
        <f ca="1">DATE(YEAR(TODAY()),MONTH(TODAY())+Tabela7[[#This Row],[Mês]]-1,1)</f>
        <v>52383</v>
      </c>
    </row>
    <row r="264" spans="2:22" x14ac:dyDescent="0.25">
      <c r="B264" s="1"/>
      <c r="C264" s="1"/>
      <c r="D264" s="1"/>
      <c r="E264" s="1"/>
      <c r="G264">
        <v>262</v>
      </c>
      <c r="H264" s="47">
        <f>+Resultados!$D$10/12-SUM(J264:S264)</f>
        <v>1364.9166666666667</v>
      </c>
      <c r="I264" s="47">
        <f>+I263*(1+((Tab_Resultados[Taxa de retorno]-Tab_Resultados[Inflação]))/12)+H263</f>
        <v>1098436.5975663587</v>
      </c>
      <c r="J264" s="48">
        <f t="shared" si="15"/>
        <v>0</v>
      </c>
      <c r="K264" s="48">
        <f>IF($G264&lt;=$D$4,$E$4/$D$4,0)</f>
        <v>0</v>
      </c>
      <c r="L264" s="48">
        <f>IF($G264&lt;=$D$5,$E$5/$D$5,0)</f>
        <v>0</v>
      </c>
      <c r="M264" s="48">
        <f>IF($G264&lt;=$D$6,$E$6/$D$6,0)</f>
        <v>0</v>
      </c>
      <c r="N264" s="48">
        <f>IF($G264&lt;=$D$7,$E$7/$D$7,0)</f>
        <v>0</v>
      </c>
      <c r="O264" s="48">
        <f>IF($G264&lt;=$D$8,$E$8/$D$8,0)</f>
        <v>0</v>
      </c>
      <c r="P264" s="48">
        <f>IF($G264&lt;=$D$9,$E$9/$D$9,0)</f>
        <v>0</v>
      </c>
      <c r="Q264" s="48">
        <f>IF($G264&lt;=$D$10,$E$10/$D$10,0)</f>
        <v>0</v>
      </c>
      <c r="R264" s="48">
        <f>IF($G264&lt;=$D$11,$E$11/$D$11,0)</f>
        <v>0</v>
      </c>
      <c r="S264" s="48">
        <f>IF($G264&lt;=$D$12,$E$12/$D$12,0)</f>
        <v>0</v>
      </c>
      <c r="T264" s="65" t="str">
        <f t="shared" si="16"/>
        <v/>
      </c>
      <c r="U264" s="60">
        <f t="shared" si="17"/>
        <v>262</v>
      </c>
      <c r="V264" s="64">
        <f ca="1">DATE(YEAR(TODAY()),MONTH(TODAY())+Tabela7[[#This Row],[Mês]]-1,1)</f>
        <v>52413</v>
      </c>
    </row>
    <row r="265" spans="2:22" x14ac:dyDescent="0.25">
      <c r="B265" s="1"/>
      <c r="C265" s="1"/>
      <c r="D265" s="1"/>
      <c r="E265" s="1"/>
      <c r="G265">
        <v>263</v>
      </c>
      <c r="H265" s="47">
        <f>+Resultados!$D$10/12-SUM(J265:S265)</f>
        <v>1364.9166666666667</v>
      </c>
      <c r="I265" s="47">
        <f>+I264*(1+((Tab_Resultados[Taxa de retorno]-Tab_Resultados[Inflação]))/12)+H264</f>
        <v>1106529.4383931193</v>
      </c>
      <c r="J265" s="48">
        <f t="shared" si="15"/>
        <v>0</v>
      </c>
      <c r="K265" s="48">
        <f>IF($G265&lt;=$D$4,$E$4/$D$4,0)</f>
        <v>0</v>
      </c>
      <c r="L265" s="48">
        <f>IF($G265&lt;=$D$5,$E$5/$D$5,0)</f>
        <v>0</v>
      </c>
      <c r="M265" s="48">
        <f>IF($G265&lt;=$D$6,$E$6/$D$6,0)</f>
        <v>0</v>
      </c>
      <c r="N265" s="48">
        <f>IF($G265&lt;=$D$7,$E$7/$D$7,0)</f>
        <v>0</v>
      </c>
      <c r="O265" s="48">
        <f>IF($G265&lt;=$D$8,$E$8/$D$8,0)</f>
        <v>0</v>
      </c>
      <c r="P265" s="48">
        <f>IF($G265&lt;=$D$9,$E$9/$D$9,0)</f>
        <v>0</v>
      </c>
      <c r="Q265" s="48">
        <f>IF($G265&lt;=$D$10,$E$10/$D$10,0)</f>
        <v>0</v>
      </c>
      <c r="R265" s="48">
        <f>IF($G265&lt;=$D$11,$E$11/$D$11,0)</f>
        <v>0</v>
      </c>
      <c r="S265" s="48">
        <f>IF($G265&lt;=$D$12,$E$12/$D$12,0)</f>
        <v>0</v>
      </c>
      <c r="T265" s="65" t="str">
        <f t="shared" si="16"/>
        <v/>
      </c>
      <c r="U265" s="60">
        <f t="shared" si="17"/>
        <v>263</v>
      </c>
      <c r="V265" s="64">
        <f ca="1">DATE(YEAR(TODAY()),MONTH(TODAY())+Tabela7[[#This Row],[Mês]]-1,1)</f>
        <v>52444</v>
      </c>
    </row>
    <row r="266" spans="2:22" x14ac:dyDescent="0.25">
      <c r="B266" s="1"/>
      <c r="C266" s="1"/>
      <c r="D266" s="1"/>
      <c r="E266" s="1"/>
      <c r="G266">
        <v>264</v>
      </c>
      <c r="H266" s="47">
        <f>+Resultados!$D$10/12-SUM(J266:S266)</f>
        <v>1364.9166666666667</v>
      </c>
      <c r="I266" s="47">
        <f>+I265*(1+((Tab_Resultados[Taxa de retorno]-Tab_Resultados[Inflação]))/12)+H265</f>
        <v>1114671.8478699438</v>
      </c>
      <c r="J266" s="48">
        <f t="shared" si="15"/>
        <v>0</v>
      </c>
      <c r="K266" s="48">
        <f>IF($G266&lt;=$D$4,$E$4/$D$4,0)</f>
        <v>0</v>
      </c>
      <c r="L266" s="48">
        <f>IF($G266&lt;=$D$5,$E$5/$D$5,0)</f>
        <v>0</v>
      </c>
      <c r="M266" s="48">
        <f>IF($G266&lt;=$D$6,$E$6/$D$6,0)</f>
        <v>0</v>
      </c>
      <c r="N266" s="48">
        <f>IF($G266&lt;=$D$7,$E$7/$D$7,0)</f>
        <v>0</v>
      </c>
      <c r="O266" s="48">
        <f>IF($G266&lt;=$D$8,$E$8/$D$8,0)</f>
        <v>0</v>
      </c>
      <c r="P266" s="48">
        <f>IF($G266&lt;=$D$9,$E$9/$D$9,0)</f>
        <v>0</v>
      </c>
      <c r="Q266" s="48">
        <f>IF($G266&lt;=$D$10,$E$10/$D$10,0)</f>
        <v>0</v>
      </c>
      <c r="R266" s="48">
        <f>IF($G266&lt;=$D$11,$E$11/$D$11,0)</f>
        <v>0</v>
      </c>
      <c r="S266" s="48">
        <f>IF($G266&lt;=$D$12,$E$12/$D$12,0)</f>
        <v>0</v>
      </c>
      <c r="T266" s="65" t="str">
        <f t="shared" si="16"/>
        <v/>
      </c>
      <c r="U266" s="60">
        <f t="shared" si="17"/>
        <v>264</v>
      </c>
      <c r="V266" s="64">
        <f ca="1">DATE(YEAR(TODAY()),MONTH(TODAY())+Tabela7[[#This Row],[Mês]]-1,1)</f>
        <v>52475</v>
      </c>
    </row>
    <row r="267" spans="2:22" x14ac:dyDescent="0.25">
      <c r="B267" s="1"/>
      <c r="C267" s="1"/>
      <c r="D267" s="1"/>
      <c r="E267" s="1"/>
      <c r="G267">
        <v>265</v>
      </c>
      <c r="H267" s="47">
        <f>+Resultados!$D$10/12-SUM(J267:S267)</f>
        <v>1364.9166666666667</v>
      </c>
      <c r="I267" s="47">
        <f>+I266*(1+((Tab_Resultados[Taxa de retorno]-Tab_Resultados[Inflação]))/12)+H266</f>
        <v>1122864.1296048139</v>
      </c>
      <c r="J267" s="48">
        <f t="shared" si="15"/>
        <v>0</v>
      </c>
      <c r="K267" s="48">
        <f>IF($G267&lt;=$D$4,$E$4/$D$4,0)</f>
        <v>0</v>
      </c>
      <c r="L267" s="48">
        <f>IF($G267&lt;=$D$5,$E$5/$D$5,0)</f>
        <v>0</v>
      </c>
      <c r="M267" s="48">
        <f>IF($G267&lt;=$D$6,$E$6/$D$6,0)</f>
        <v>0</v>
      </c>
      <c r="N267" s="48">
        <f>IF($G267&lt;=$D$7,$E$7/$D$7,0)</f>
        <v>0</v>
      </c>
      <c r="O267" s="48">
        <f>IF($G267&lt;=$D$8,$E$8/$D$8,0)</f>
        <v>0</v>
      </c>
      <c r="P267" s="48">
        <f>IF($G267&lt;=$D$9,$E$9/$D$9,0)</f>
        <v>0</v>
      </c>
      <c r="Q267" s="48">
        <f>IF($G267&lt;=$D$10,$E$10/$D$10,0)</f>
        <v>0</v>
      </c>
      <c r="R267" s="48">
        <f>IF($G267&lt;=$D$11,$E$11/$D$11,0)</f>
        <v>0</v>
      </c>
      <c r="S267" s="48">
        <f>IF($G267&lt;=$D$12,$E$12/$D$12,0)</f>
        <v>0</v>
      </c>
      <c r="T267" s="65" t="str">
        <f t="shared" si="16"/>
        <v/>
      </c>
      <c r="U267" s="60">
        <f t="shared" si="17"/>
        <v>265</v>
      </c>
      <c r="V267" s="64">
        <f ca="1">DATE(YEAR(TODAY()),MONTH(TODAY())+Tabela7[[#This Row],[Mês]]-1,1)</f>
        <v>52505</v>
      </c>
    </row>
    <row r="268" spans="2:22" x14ac:dyDescent="0.25">
      <c r="B268" s="1"/>
      <c r="C268" s="1"/>
      <c r="D268" s="1"/>
      <c r="E268" s="1"/>
      <c r="G268">
        <v>266</v>
      </c>
      <c r="H268" s="47">
        <f>+Resultados!$D$10/12-SUM(J268:S268)</f>
        <v>1364.9166666666667</v>
      </c>
      <c r="I268" s="47">
        <f>+I267*(1+((Tab_Resultados[Taxa de retorno]-Tab_Resultados[Inflação]))/12)+H267</f>
        <v>1131106.5890653101</v>
      </c>
      <c r="J268" s="48">
        <f t="shared" si="15"/>
        <v>0</v>
      </c>
      <c r="K268" s="48">
        <f>IF($G268&lt;=$D$4,$E$4/$D$4,0)</f>
        <v>0</v>
      </c>
      <c r="L268" s="48">
        <f>IF($G268&lt;=$D$5,$E$5/$D$5,0)</f>
        <v>0</v>
      </c>
      <c r="M268" s="48">
        <f>IF($G268&lt;=$D$6,$E$6/$D$6,0)</f>
        <v>0</v>
      </c>
      <c r="N268" s="48">
        <f>IF($G268&lt;=$D$7,$E$7/$D$7,0)</f>
        <v>0</v>
      </c>
      <c r="O268" s="48">
        <f>IF($G268&lt;=$D$8,$E$8/$D$8,0)</f>
        <v>0</v>
      </c>
      <c r="P268" s="48">
        <f>IF($G268&lt;=$D$9,$E$9/$D$9,0)</f>
        <v>0</v>
      </c>
      <c r="Q268" s="48">
        <f>IF($G268&lt;=$D$10,$E$10/$D$10,0)</f>
        <v>0</v>
      </c>
      <c r="R268" s="48">
        <f>IF($G268&lt;=$D$11,$E$11/$D$11,0)</f>
        <v>0</v>
      </c>
      <c r="S268" s="48">
        <f>IF($G268&lt;=$D$12,$E$12/$D$12,0)</f>
        <v>0</v>
      </c>
      <c r="T268" s="65" t="str">
        <f t="shared" si="16"/>
        <v/>
      </c>
      <c r="U268" s="60">
        <f t="shared" si="17"/>
        <v>266</v>
      </c>
      <c r="V268" s="64">
        <f ca="1">DATE(YEAR(TODAY()),MONTH(TODAY())+Tabela7[[#This Row],[Mês]]-1,1)</f>
        <v>52536</v>
      </c>
    </row>
    <row r="269" spans="2:22" x14ac:dyDescent="0.25">
      <c r="B269" s="1"/>
      <c r="C269" s="1"/>
      <c r="D269" s="1"/>
      <c r="E269" s="1"/>
      <c r="G269">
        <v>267</v>
      </c>
      <c r="H269" s="47">
        <f>+Resultados!$D$10/12-SUM(J269:S269)</f>
        <v>1364.9166666666667</v>
      </c>
      <c r="I269" s="47">
        <f>+I268*(1+((Tab_Resultados[Taxa de retorno]-Tab_Resultados[Inflação]))/12)+H268</f>
        <v>1139399.5335900018</v>
      </c>
      <c r="J269" s="48">
        <f t="shared" si="15"/>
        <v>0</v>
      </c>
      <c r="K269" s="48">
        <f>IF($G269&lt;=$D$4,$E$4/$D$4,0)</f>
        <v>0</v>
      </c>
      <c r="L269" s="48">
        <f>IF($G269&lt;=$D$5,$E$5/$D$5,0)</f>
        <v>0</v>
      </c>
      <c r="M269" s="48">
        <f>IF($G269&lt;=$D$6,$E$6/$D$6,0)</f>
        <v>0</v>
      </c>
      <c r="N269" s="48">
        <f>IF($G269&lt;=$D$7,$E$7/$D$7,0)</f>
        <v>0</v>
      </c>
      <c r="O269" s="48">
        <f>IF($G269&lt;=$D$8,$E$8/$D$8,0)</f>
        <v>0</v>
      </c>
      <c r="P269" s="48">
        <f>IF($G269&lt;=$D$9,$E$9/$D$9,0)</f>
        <v>0</v>
      </c>
      <c r="Q269" s="48">
        <f>IF($G269&lt;=$D$10,$E$10/$D$10,0)</f>
        <v>0</v>
      </c>
      <c r="R269" s="48">
        <f>IF($G269&lt;=$D$11,$E$11/$D$11,0)</f>
        <v>0</v>
      </c>
      <c r="S269" s="48">
        <f>IF($G269&lt;=$D$12,$E$12/$D$12,0)</f>
        <v>0</v>
      </c>
      <c r="T269" s="65" t="str">
        <f t="shared" si="16"/>
        <v/>
      </c>
      <c r="U269" s="60">
        <f t="shared" si="17"/>
        <v>267</v>
      </c>
      <c r="V269" s="64">
        <f ca="1">DATE(YEAR(TODAY()),MONTH(TODAY())+Tabela7[[#This Row],[Mês]]-1,1)</f>
        <v>52566</v>
      </c>
    </row>
    <row r="270" spans="2:22" x14ac:dyDescent="0.25">
      <c r="B270" s="1"/>
      <c r="C270" s="1"/>
      <c r="D270" s="1"/>
      <c r="E270" s="1"/>
      <c r="G270">
        <v>268</v>
      </c>
      <c r="H270" s="47">
        <f>+Resultados!$D$10/12-SUM(J270:S270)</f>
        <v>1364.9166666666667</v>
      </c>
      <c r="I270" s="47">
        <f>+I269*(1+((Tab_Resultados[Taxa de retorno]-Tab_Resultados[Inflação]))/12)+H269</f>
        <v>1147743.2723999072</v>
      </c>
      <c r="J270" s="48">
        <f t="shared" si="15"/>
        <v>0</v>
      </c>
      <c r="K270" s="48">
        <f>IF($G270&lt;=$D$4,$E$4/$D$4,0)</f>
        <v>0</v>
      </c>
      <c r="L270" s="48">
        <f>IF($G270&lt;=$D$5,$E$5/$D$5,0)</f>
        <v>0</v>
      </c>
      <c r="M270" s="48">
        <f>IF($G270&lt;=$D$6,$E$6/$D$6,0)</f>
        <v>0</v>
      </c>
      <c r="N270" s="48">
        <f>IF($G270&lt;=$D$7,$E$7/$D$7,0)</f>
        <v>0</v>
      </c>
      <c r="O270" s="48">
        <f>IF($G270&lt;=$D$8,$E$8/$D$8,0)</f>
        <v>0</v>
      </c>
      <c r="P270" s="48">
        <f>IF($G270&lt;=$D$9,$E$9/$D$9,0)</f>
        <v>0</v>
      </c>
      <c r="Q270" s="48">
        <f>IF($G270&lt;=$D$10,$E$10/$D$10,0)</f>
        <v>0</v>
      </c>
      <c r="R270" s="48">
        <f>IF($G270&lt;=$D$11,$E$11/$D$11,0)</f>
        <v>0</v>
      </c>
      <c r="S270" s="48">
        <f>IF($G270&lt;=$D$12,$E$12/$D$12,0)</f>
        <v>0</v>
      </c>
      <c r="T270" s="65" t="str">
        <f t="shared" si="16"/>
        <v/>
      </c>
      <c r="U270" s="60">
        <f t="shared" si="17"/>
        <v>268</v>
      </c>
      <c r="V270" s="64">
        <f ca="1">DATE(YEAR(TODAY()),MONTH(TODAY())+Tabela7[[#This Row],[Mês]]-1,1)</f>
        <v>52597</v>
      </c>
    </row>
    <row r="271" spans="2:22" x14ac:dyDescent="0.25">
      <c r="B271" s="1"/>
      <c r="C271" s="1"/>
      <c r="D271" s="1"/>
      <c r="E271" s="1"/>
      <c r="G271">
        <v>269</v>
      </c>
      <c r="H271" s="47">
        <f>+Resultados!$D$10/12-SUM(J271:S271)</f>
        <v>1364.9166666666667</v>
      </c>
      <c r="I271" s="47">
        <f>+I270*(1+((Tab_Resultados[Taxa de retorno]-Tab_Resultados[Inflação]))/12)+H270</f>
        <v>1156138.1166100234</v>
      </c>
      <c r="J271" s="48">
        <f t="shared" si="15"/>
        <v>0</v>
      </c>
      <c r="K271" s="48">
        <f>IF($G271&lt;=$D$4,$E$4/$D$4,0)</f>
        <v>0</v>
      </c>
      <c r="L271" s="48">
        <f>IF($G271&lt;=$D$5,$E$5/$D$5,0)</f>
        <v>0</v>
      </c>
      <c r="M271" s="48">
        <f>IF($G271&lt;=$D$6,$E$6/$D$6,0)</f>
        <v>0</v>
      </c>
      <c r="N271" s="48">
        <f>IF($G271&lt;=$D$7,$E$7/$D$7,0)</f>
        <v>0</v>
      </c>
      <c r="O271" s="48">
        <f>IF($G271&lt;=$D$8,$E$8/$D$8,0)</f>
        <v>0</v>
      </c>
      <c r="P271" s="48">
        <f>IF($G271&lt;=$D$9,$E$9/$D$9,0)</f>
        <v>0</v>
      </c>
      <c r="Q271" s="48">
        <f>IF($G271&lt;=$D$10,$E$10/$D$10,0)</f>
        <v>0</v>
      </c>
      <c r="R271" s="48">
        <f>IF($G271&lt;=$D$11,$E$11/$D$11,0)</f>
        <v>0</v>
      </c>
      <c r="S271" s="48">
        <f>IF($G271&lt;=$D$12,$E$12/$D$12,0)</f>
        <v>0</v>
      </c>
      <c r="T271" s="65" t="str">
        <f t="shared" si="16"/>
        <v/>
      </c>
      <c r="U271" s="60">
        <f t="shared" si="17"/>
        <v>269</v>
      </c>
      <c r="V271" s="64">
        <f ca="1">DATE(YEAR(TODAY()),MONTH(TODAY())+Tabela7[[#This Row],[Mês]]-1,1)</f>
        <v>52628</v>
      </c>
    </row>
    <row r="272" spans="2:22" x14ac:dyDescent="0.25">
      <c r="B272" s="1"/>
      <c r="C272" s="1"/>
      <c r="D272" s="1"/>
      <c r="E272" s="1"/>
      <c r="G272">
        <v>270</v>
      </c>
      <c r="H272" s="47">
        <f>+Resultados!$D$10/12-SUM(J272:S272)</f>
        <v>1364.9166666666667</v>
      </c>
      <c r="I272" s="47">
        <f>+I271*(1+((Tab_Resultados[Taxa de retorno]-Tab_Resultados[Inflação]))/12)+H271</f>
        <v>1164584.3792409266</v>
      </c>
      <c r="J272" s="48">
        <f t="shared" si="15"/>
        <v>0</v>
      </c>
      <c r="K272" s="48">
        <f>IF($G272&lt;=$D$4,$E$4/$D$4,0)</f>
        <v>0</v>
      </c>
      <c r="L272" s="48">
        <f>IF($G272&lt;=$D$5,$E$5/$D$5,0)</f>
        <v>0</v>
      </c>
      <c r="M272" s="48">
        <f>IF($G272&lt;=$D$6,$E$6/$D$6,0)</f>
        <v>0</v>
      </c>
      <c r="N272" s="48">
        <f>IF($G272&lt;=$D$7,$E$7/$D$7,0)</f>
        <v>0</v>
      </c>
      <c r="O272" s="48">
        <f>IF($G272&lt;=$D$8,$E$8/$D$8,0)</f>
        <v>0</v>
      </c>
      <c r="P272" s="48">
        <f>IF($G272&lt;=$D$9,$E$9/$D$9,0)</f>
        <v>0</v>
      </c>
      <c r="Q272" s="48">
        <f>IF($G272&lt;=$D$10,$E$10/$D$10,0)</f>
        <v>0</v>
      </c>
      <c r="R272" s="48">
        <f>IF($G272&lt;=$D$11,$E$11/$D$11,0)</f>
        <v>0</v>
      </c>
      <c r="S272" s="48">
        <f>IF($G272&lt;=$D$12,$E$12/$D$12,0)</f>
        <v>0</v>
      </c>
      <c r="T272" s="65" t="str">
        <f t="shared" si="16"/>
        <v/>
      </c>
      <c r="U272" s="60">
        <f t="shared" si="17"/>
        <v>270</v>
      </c>
      <c r="V272" s="64">
        <f ca="1">DATE(YEAR(TODAY()),MONTH(TODAY())+Tabela7[[#This Row],[Mês]]-1,1)</f>
        <v>52657</v>
      </c>
    </row>
    <row r="273" spans="2:22" x14ac:dyDescent="0.25">
      <c r="B273" s="1"/>
      <c r="C273" s="1"/>
      <c r="D273" s="1"/>
      <c r="E273" s="1"/>
      <c r="G273">
        <v>271</v>
      </c>
      <c r="H273" s="47">
        <f>+Resultados!$D$10/12-SUM(J273:S273)</f>
        <v>1364.9166666666667</v>
      </c>
      <c r="I273" s="47">
        <f>+I272*(1+((Tab_Resultados[Taxa de retorno]-Tab_Resultados[Inflação]))/12)+H272</f>
        <v>1173082.3752304439</v>
      </c>
      <c r="J273" s="48">
        <f t="shared" si="15"/>
        <v>0</v>
      </c>
      <c r="K273" s="48">
        <f>IF($G273&lt;=$D$4,$E$4/$D$4,0)</f>
        <v>0</v>
      </c>
      <c r="L273" s="48">
        <f>IF($G273&lt;=$D$5,$E$5/$D$5,0)</f>
        <v>0</v>
      </c>
      <c r="M273" s="48">
        <f>IF($G273&lt;=$D$6,$E$6/$D$6,0)</f>
        <v>0</v>
      </c>
      <c r="N273" s="48">
        <f>IF($G273&lt;=$D$7,$E$7/$D$7,0)</f>
        <v>0</v>
      </c>
      <c r="O273" s="48">
        <f>IF($G273&lt;=$D$8,$E$8/$D$8,0)</f>
        <v>0</v>
      </c>
      <c r="P273" s="48">
        <f>IF($G273&lt;=$D$9,$E$9/$D$9,0)</f>
        <v>0</v>
      </c>
      <c r="Q273" s="48">
        <f>IF($G273&lt;=$D$10,$E$10/$D$10,0)</f>
        <v>0</v>
      </c>
      <c r="R273" s="48">
        <f>IF($G273&lt;=$D$11,$E$11/$D$11,0)</f>
        <v>0</v>
      </c>
      <c r="S273" s="48">
        <f>IF($G273&lt;=$D$12,$E$12/$D$12,0)</f>
        <v>0</v>
      </c>
      <c r="T273" s="65" t="str">
        <f t="shared" si="16"/>
        <v/>
      </c>
      <c r="U273" s="60">
        <f t="shared" si="17"/>
        <v>271</v>
      </c>
      <c r="V273" s="64">
        <f ca="1">DATE(YEAR(TODAY()),MONTH(TODAY())+Tabela7[[#This Row],[Mês]]-1,1)</f>
        <v>52688</v>
      </c>
    </row>
    <row r="274" spans="2:22" x14ac:dyDescent="0.25">
      <c r="B274" s="1"/>
      <c r="C274" s="1"/>
      <c r="D274" s="1"/>
      <c r="E274" s="1"/>
      <c r="G274">
        <v>272</v>
      </c>
      <c r="H274" s="47">
        <f>+Resultados!$D$10/12-SUM(J274:S274)</f>
        <v>1364.9166666666667</v>
      </c>
      <c r="I274" s="47">
        <f>+I273*(1+((Tab_Resultados[Taxa de retorno]-Tab_Resultados[Inflação]))/12)+H273</f>
        <v>1181632.421445397</v>
      </c>
      <c r="J274" s="48">
        <f t="shared" si="15"/>
        <v>0</v>
      </c>
      <c r="K274" s="48">
        <f>IF($G274&lt;=$D$4,$E$4/$D$4,0)</f>
        <v>0</v>
      </c>
      <c r="L274" s="48">
        <f>IF($G274&lt;=$D$5,$E$5/$D$5,0)</f>
        <v>0</v>
      </c>
      <c r="M274" s="48">
        <f>IF($G274&lt;=$D$6,$E$6/$D$6,0)</f>
        <v>0</v>
      </c>
      <c r="N274" s="48">
        <f>IF($G274&lt;=$D$7,$E$7/$D$7,0)</f>
        <v>0</v>
      </c>
      <c r="O274" s="48">
        <f>IF($G274&lt;=$D$8,$E$8/$D$8,0)</f>
        <v>0</v>
      </c>
      <c r="P274" s="48">
        <f>IF($G274&lt;=$D$9,$E$9/$D$9,0)</f>
        <v>0</v>
      </c>
      <c r="Q274" s="48">
        <f>IF($G274&lt;=$D$10,$E$10/$D$10,0)</f>
        <v>0</v>
      </c>
      <c r="R274" s="48">
        <f>IF($G274&lt;=$D$11,$E$11/$D$11,0)</f>
        <v>0</v>
      </c>
      <c r="S274" s="48">
        <f>IF($G274&lt;=$D$12,$E$12/$D$12,0)</f>
        <v>0</v>
      </c>
      <c r="T274" s="65" t="str">
        <f t="shared" si="16"/>
        <v/>
      </c>
      <c r="U274" s="60">
        <f t="shared" si="17"/>
        <v>272</v>
      </c>
      <c r="V274" s="64">
        <f ca="1">DATE(YEAR(TODAY()),MONTH(TODAY())+Tabela7[[#This Row],[Mês]]-1,1)</f>
        <v>52718</v>
      </c>
    </row>
    <row r="275" spans="2:22" x14ac:dyDescent="0.25">
      <c r="B275" s="1"/>
      <c r="C275" s="1"/>
      <c r="D275" s="1"/>
      <c r="E275" s="1"/>
      <c r="G275">
        <v>273</v>
      </c>
      <c r="H275" s="47">
        <f>+Resultados!$D$10/12-SUM(J275:S275)</f>
        <v>1364.9166666666667</v>
      </c>
      <c r="I275" s="47">
        <f>+I274*(1+((Tab_Resultados[Taxa de retorno]-Tab_Resultados[Inflação]))/12)+H274</f>
        <v>1190234.8366934166</v>
      </c>
      <c r="J275" s="48">
        <f t="shared" si="15"/>
        <v>0</v>
      </c>
      <c r="K275" s="48">
        <f>IF($G275&lt;=$D$4,$E$4/$D$4,0)</f>
        <v>0</v>
      </c>
      <c r="L275" s="48">
        <f>IF($G275&lt;=$D$5,$E$5/$D$5,0)</f>
        <v>0</v>
      </c>
      <c r="M275" s="48">
        <f>IF($G275&lt;=$D$6,$E$6/$D$6,0)</f>
        <v>0</v>
      </c>
      <c r="N275" s="48">
        <f>IF($G275&lt;=$D$7,$E$7/$D$7,0)</f>
        <v>0</v>
      </c>
      <c r="O275" s="48">
        <f>IF($G275&lt;=$D$8,$E$8/$D$8,0)</f>
        <v>0</v>
      </c>
      <c r="P275" s="48">
        <f>IF($G275&lt;=$D$9,$E$9/$D$9,0)</f>
        <v>0</v>
      </c>
      <c r="Q275" s="48">
        <f>IF($G275&lt;=$D$10,$E$10/$D$10,0)</f>
        <v>0</v>
      </c>
      <c r="R275" s="48">
        <f>IF($G275&lt;=$D$11,$E$11/$D$11,0)</f>
        <v>0</v>
      </c>
      <c r="S275" s="48">
        <f>IF($G275&lt;=$D$12,$E$12/$D$12,0)</f>
        <v>0</v>
      </c>
      <c r="T275" s="65" t="str">
        <f t="shared" si="16"/>
        <v/>
      </c>
      <c r="U275" s="60">
        <f t="shared" si="17"/>
        <v>273</v>
      </c>
      <c r="V275" s="64">
        <f ca="1">DATE(YEAR(TODAY()),MONTH(TODAY())+Tabela7[[#This Row],[Mês]]-1,1)</f>
        <v>52749</v>
      </c>
    </row>
    <row r="276" spans="2:22" x14ac:dyDescent="0.25">
      <c r="B276" s="1"/>
      <c r="C276" s="1"/>
      <c r="D276" s="1"/>
      <c r="E276" s="1"/>
      <c r="G276">
        <v>274</v>
      </c>
      <c r="H276" s="47">
        <f>+Resultados!$D$10/12-SUM(J276:S276)</f>
        <v>1364.9166666666667</v>
      </c>
      <c r="I276" s="47">
        <f>+I275*(1+((Tab_Resultados[Taxa de retorno]-Tab_Resultados[Inflação]))/12)+H275</f>
        <v>1198889.9417348304</v>
      </c>
      <c r="J276" s="48">
        <f t="shared" si="15"/>
        <v>0</v>
      </c>
      <c r="K276" s="48">
        <f>IF($G276&lt;=$D$4,$E$4/$D$4,0)</f>
        <v>0</v>
      </c>
      <c r="L276" s="48">
        <f>IF($G276&lt;=$D$5,$E$5/$D$5,0)</f>
        <v>0</v>
      </c>
      <c r="M276" s="48">
        <f>IF($G276&lt;=$D$6,$E$6/$D$6,0)</f>
        <v>0</v>
      </c>
      <c r="N276" s="48">
        <f>IF($G276&lt;=$D$7,$E$7/$D$7,0)</f>
        <v>0</v>
      </c>
      <c r="O276" s="48">
        <f>IF($G276&lt;=$D$8,$E$8/$D$8,0)</f>
        <v>0</v>
      </c>
      <c r="P276" s="48">
        <f>IF($G276&lt;=$D$9,$E$9/$D$9,0)</f>
        <v>0</v>
      </c>
      <c r="Q276" s="48">
        <f>IF($G276&lt;=$D$10,$E$10/$D$10,0)</f>
        <v>0</v>
      </c>
      <c r="R276" s="48">
        <f>IF($G276&lt;=$D$11,$E$11/$D$11,0)</f>
        <v>0</v>
      </c>
      <c r="S276" s="48">
        <f>IF($G276&lt;=$D$12,$E$12/$D$12,0)</f>
        <v>0</v>
      </c>
      <c r="T276" s="65" t="str">
        <f t="shared" si="16"/>
        <v/>
      </c>
      <c r="U276" s="60">
        <f t="shared" si="17"/>
        <v>274</v>
      </c>
      <c r="V276" s="64">
        <f ca="1">DATE(YEAR(TODAY()),MONTH(TODAY())+Tabela7[[#This Row],[Mês]]-1,1)</f>
        <v>52779</v>
      </c>
    </row>
    <row r="277" spans="2:22" x14ac:dyDescent="0.25">
      <c r="B277" s="1"/>
      <c r="C277" s="1"/>
      <c r="D277" s="1"/>
      <c r="E277" s="1"/>
      <c r="G277">
        <v>275</v>
      </c>
      <c r="H277" s="47">
        <f>+Resultados!$D$10/12-SUM(J277:S277)</f>
        <v>1364.9166666666667</v>
      </c>
      <c r="I277" s="47">
        <f>+I276*(1+((Tab_Resultados[Taxa de retorno]-Tab_Resultados[Inflação]))/12)+H276</f>
        <v>1207598.0592946229</v>
      </c>
      <c r="J277" s="48">
        <f t="shared" si="15"/>
        <v>0</v>
      </c>
      <c r="K277" s="48">
        <f>IF($G277&lt;=$D$4,$E$4/$D$4,0)</f>
        <v>0</v>
      </c>
      <c r="L277" s="48">
        <f>IF($G277&lt;=$D$5,$E$5/$D$5,0)</f>
        <v>0</v>
      </c>
      <c r="M277" s="48">
        <f>IF($G277&lt;=$D$6,$E$6/$D$6,0)</f>
        <v>0</v>
      </c>
      <c r="N277" s="48">
        <f>IF($G277&lt;=$D$7,$E$7/$D$7,0)</f>
        <v>0</v>
      </c>
      <c r="O277" s="48">
        <f>IF($G277&lt;=$D$8,$E$8/$D$8,0)</f>
        <v>0</v>
      </c>
      <c r="P277" s="48">
        <f>IF($G277&lt;=$D$9,$E$9/$D$9,0)</f>
        <v>0</v>
      </c>
      <c r="Q277" s="48">
        <f>IF($G277&lt;=$D$10,$E$10/$D$10,0)</f>
        <v>0</v>
      </c>
      <c r="R277" s="48">
        <f>IF($G277&lt;=$D$11,$E$11/$D$11,0)</f>
        <v>0</v>
      </c>
      <c r="S277" s="48">
        <f>IF($G277&lt;=$D$12,$E$12/$D$12,0)</f>
        <v>0</v>
      </c>
      <c r="T277" s="65" t="str">
        <f t="shared" si="16"/>
        <v/>
      </c>
      <c r="U277" s="60">
        <f t="shared" si="17"/>
        <v>275</v>
      </c>
      <c r="V277" s="64">
        <f ca="1">DATE(YEAR(TODAY()),MONTH(TODAY())+Tabela7[[#This Row],[Mês]]-1,1)</f>
        <v>52810</v>
      </c>
    </row>
    <row r="278" spans="2:22" x14ac:dyDescent="0.25">
      <c r="B278" s="1"/>
      <c r="C278" s="1"/>
      <c r="D278" s="1"/>
      <c r="E278" s="1"/>
      <c r="G278">
        <v>276</v>
      </c>
      <c r="H278" s="47">
        <f>+Resultados!$D$10/12-SUM(J278:S278)</f>
        <v>1364.9166666666667</v>
      </c>
      <c r="I278" s="47">
        <f>+I277*(1+((Tab_Resultados[Taxa de retorno]-Tab_Resultados[Inflação]))/12)+H277</f>
        <v>1216359.514074469</v>
      </c>
      <c r="J278" s="48">
        <f t="shared" si="15"/>
        <v>0</v>
      </c>
      <c r="K278" s="48">
        <f>IF($G278&lt;=$D$4,$E$4/$D$4,0)</f>
        <v>0</v>
      </c>
      <c r="L278" s="48">
        <f>IF($G278&lt;=$D$5,$E$5/$D$5,0)</f>
        <v>0</v>
      </c>
      <c r="M278" s="48">
        <f>IF($G278&lt;=$D$6,$E$6/$D$6,0)</f>
        <v>0</v>
      </c>
      <c r="N278" s="48">
        <f>IF($G278&lt;=$D$7,$E$7/$D$7,0)</f>
        <v>0</v>
      </c>
      <c r="O278" s="48">
        <f>IF($G278&lt;=$D$8,$E$8/$D$8,0)</f>
        <v>0</v>
      </c>
      <c r="P278" s="48">
        <f>IF($G278&lt;=$D$9,$E$9/$D$9,0)</f>
        <v>0</v>
      </c>
      <c r="Q278" s="48">
        <f>IF($G278&lt;=$D$10,$E$10/$D$10,0)</f>
        <v>0</v>
      </c>
      <c r="R278" s="48">
        <f>IF($G278&lt;=$D$11,$E$11/$D$11,0)</f>
        <v>0</v>
      </c>
      <c r="S278" s="48">
        <f>IF($G278&lt;=$D$12,$E$12/$D$12,0)</f>
        <v>0</v>
      </c>
      <c r="T278" s="65" t="str">
        <f t="shared" si="16"/>
        <v/>
      </c>
      <c r="U278" s="60">
        <f t="shared" si="17"/>
        <v>276</v>
      </c>
      <c r="V278" s="64">
        <f ca="1">DATE(YEAR(TODAY()),MONTH(TODAY())+Tabela7[[#This Row],[Mês]]-1,1)</f>
        <v>52841</v>
      </c>
    </row>
    <row r="279" spans="2:22" x14ac:dyDescent="0.25">
      <c r="B279" s="1"/>
      <c r="C279" s="1"/>
      <c r="D279" s="1"/>
      <c r="E279" s="1"/>
      <c r="G279">
        <v>277</v>
      </c>
      <c r="H279" s="47">
        <f>+Resultados!$D$10/12-SUM(J279:S279)</f>
        <v>1364.9166666666667</v>
      </c>
      <c r="I279" s="47">
        <f>+I278*(1+((Tab_Resultados[Taxa de retorno]-Tab_Resultados[Inflação]))/12)+H278</f>
        <v>1225174.6327648417</v>
      </c>
      <c r="J279" s="48">
        <f t="shared" si="15"/>
        <v>0</v>
      </c>
      <c r="K279" s="48">
        <f>IF($G279&lt;=$D$4,$E$4/$D$4,0)</f>
        <v>0</v>
      </c>
      <c r="L279" s="48">
        <f>IF($G279&lt;=$D$5,$E$5/$D$5,0)</f>
        <v>0</v>
      </c>
      <c r="M279" s="48">
        <f>IF($G279&lt;=$D$6,$E$6/$D$6,0)</f>
        <v>0</v>
      </c>
      <c r="N279" s="48">
        <f>IF($G279&lt;=$D$7,$E$7/$D$7,0)</f>
        <v>0</v>
      </c>
      <c r="O279" s="48">
        <f>IF($G279&lt;=$D$8,$E$8/$D$8,0)</f>
        <v>0</v>
      </c>
      <c r="P279" s="48">
        <f>IF($G279&lt;=$D$9,$E$9/$D$9,0)</f>
        <v>0</v>
      </c>
      <c r="Q279" s="48">
        <f>IF($G279&lt;=$D$10,$E$10/$D$10,0)</f>
        <v>0</v>
      </c>
      <c r="R279" s="48">
        <f>IF($G279&lt;=$D$11,$E$11/$D$11,0)</f>
        <v>0</v>
      </c>
      <c r="S279" s="48">
        <f>IF($G279&lt;=$D$12,$E$12/$D$12,0)</f>
        <v>0</v>
      </c>
      <c r="T279" s="65" t="str">
        <f t="shared" si="16"/>
        <v/>
      </c>
      <c r="U279" s="60">
        <f t="shared" si="17"/>
        <v>277</v>
      </c>
      <c r="V279" s="64">
        <f ca="1">DATE(YEAR(TODAY()),MONTH(TODAY())+Tabela7[[#This Row],[Mês]]-1,1)</f>
        <v>52871</v>
      </c>
    </row>
    <row r="280" spans="2:22" x14ac:dyDescent="0.25">
      <c r="B280" s="1"/>
      <c r="C280" s="1"/>
      <c r="D280" s="1"/>
      <c r="E280" s="1"/>
      <c r="G280">
        <v>278</v>
      </c>
      <c r="H280" s="47">
        <f>+Resultados!$D$10/12-SUM(J280:S280)</f>
        <v>1364.9166666666667</v>
      </c>
      <c r="I280" s="47">
        <f>+I279*(1+((Tab_Resultados[Taxa de retorno]-Tab_Resultados[Inflação]))/12)+H279</f>
        <v>1234043.7440571929</v>
      </c>
      <c r="J280" s="48">
        <f t="shared" si="15"/>
        <v>0</v>
      </c>
      <c r="K280" s="48">
        <f>IF($G280&lt;=$D$4,$E$4/$D$4,0)</f>
        <v>0</v>
      </c>
      <c r="L280" s="48">
        <f>IF($G280&lt;=$D$5,$E$5/$D$5,0)</f>
        <v>0</v>
      </c>
      <c r="M280" s="48">
        <f>IF($G280&lt;=$D$6,$E$6/$D$6,0)</f>
        <v>0</v>
      </c>
      <c r="N280" s="48">
        <f>IF($G280&lt;=$D$7,$E$7/$D$7,0)</f>
        <v>0</v>
      </c>
      <c r="O280" s="48">
        <f>IF($G280&lt;=$D$8,$E$8/$D$8,0)</f>
        <v>0</v>
      </c>
      <c r="P280" s="48">
        <f>IF($G280&lt;=$D$9,$E$9/$D$9,0)</f>
        <v>0</v>
      </c>
      <c r="Q280" s="48">
        <f>IF($G280&lt;=$D$10,$E$10/$D$10,0)</f>
        <v>0</v>
      </c>
      <c r="R280" s="48">
        <f>IF($G280&lt;=$D$11,$E$11/$D$11,0)</f>
        <v>0</v>
      </c>
      <c r="S280" s="48">
        <f>IF($G280&lt;=$D$12,$E$12/$D$12,0)</f>
        <v>0</v>
      </c>
      <c r="T280" s="65" t="str">
        <f t="shared" si="16"/>
        <v/>
      </c>
      <c r="U280" s="60">
        <f t="shared" si="17"/>
        <v>278</v>
      </c>
      <c r="V280" s="64">
        <f ca="1">DATE(YEAR(TODAY()),MONTH(TODAY())+Tabela7[[#This Row],[Mês]]-1,1)</f>
        <v>52902</v>
      </c>
    </row>
    <row r="281" spans="2:22" x14ac:dyDescent="0.25">
      <c r="B281" s="1"/>
      <c r="C281" s="1"/>
      <c r="D281" s="1"/>
      <c r="E281" s="1"/>
      <c r="G281">
        <v>279</v>
      </c>
      <c r="H281" s="47">
        <f>+Resultados!$D$10/12-SUM(J281:S281)</f>
        <v>1364.9166666666667</v>
      </c>
      <c r="I281" s="47">
        <f>+I280*(1+((Tab_Resultados[Taxa de retorno]-Tab_Resultados[Inflação]))/12)+H280</f>
        <v>1242967.17865621</v>
      </c>
      <c r="J281" s="48">
        <f t="shared" si="15"/>
        <v>0</v>
      </c>
      <c r="K281" s="48">
        <f>IF($G281&lt;=$D$4,$E$4/$D$4,0)</f>
        <v>0</v>
      </c>
      <c r="L281" s="48">
        <f>IF($G281&lt;=$D$5,$E$5/$D$5,0)</f>
        <v>0</v>
      </c>
      <c r="M281" s="48">
        <f>IF($G281&lt;=$D$6,$E$6/$D$6,0)</f>
        <v>0</v>
      </c>
      <c r="N281" s="48">
        <f>IF($G281&lt;=$D$7,$E$7/$D$7,0)</f>
        <v>0</v>
      </c>
      <c r="O281" s="48">
        <f>IF($G281&lt;=$D$8,$E$8/$D$8,0)</f>
        <v>0</v>
      </c>
      <c r="P281" s="48">
        <f>IF($G281&lt;=$D$9,$E$9/$D$9,0)</f>
        <v>0</v>
      </c>
      <c r="Q281" s="48">
        <f>IF($G281&lt;=$D$10,$E$10/$D$10,0)</f>
        <v>0</v>
      </c>
      <c r="R281" s="48">
        <f>IF($G281&lt;=$D$11,$E$11/$D$11,0)</f>
        <v>0</v>
      </c>
      <c r="S281" s="48">
        <f>IF($G281&lt;=$D$12,$E$12/$D$12,0)</f>
        <v>0</v>
      </c>
      <c r="T281" s="65" t="str">
        <f t="shared" si="16"/>
        <v/>
      </c>
      <c r="U281" s="60">
        <f t="shared" si="17"/>
        <v>279</v>
      </c>
      <c r="V281" s="64">
        <f ca="1">DATE(YEAR(TODAY()),MONTH(TODAY())+Tabela7[[#This Row],[Mês]]-1,1)</f>
        <v>52932</v>
      </c>
    </row>
    <row r="282" spans="2:22" x14ac:dyDescent="0.25">
      <c r="B282" s="1"/>
      <c r="C282" s="1"/>
      <c r="D282" s="1"/>
      <c r="E282" s="1"/>
      <c r="G282">
        <v>280</v>
      </c>
      <c r="H282" s="47">
        <f>+Resultados!$D$10/12-SUM(J282:S282)</f>
        <v>1364.9166666666667</v>
      </c>
      <c r="I282" s="47">
        <f>+I281*(1+((Tab_Resultados[Taxa de retorno]-Tab_Resultados[Inflação]))/12)+H281</f>
        <v>1251945.269292146</v>
      </c>
      <c r="J282" s="48">
        <f t="shared" si="15"/>
        <v>0</v>
      </c>
      <c r="K282" s="48">
        <f>IF($G282&lt;=$D$4,$E$4/$D$4,0)</f>
        <v>0</v>
      </c>
      <c r="L282" s="48">
        <f>IF($G282&lt;=$D$5,$E$5/$D$5,0)</f>
        <v>0</v>
      </c>
      <c r="M282" s="48">
        <f>IF($G282&lt;=$D$6,$E$6/$D$6,0)</f>
        <v>0</v>
      </c>
      <c r="N282" s="48">
        <f>IF($G282&lt;=$D$7,$E$7/$D$7,0)</f>
        <v>0</v>
      </c>
      <c r="O282" s="48">
        <f>IF($G282&lt;=$D$8,$E$8/$D$8,0)</f>
        <v>0</v>
      </c>
      <c r="P282" s="48">
        <f>IF($G282&lt;=$D$9,$E$9/$D$9,0)</f>
        <v>0</v>
      </c>
      <c r="Q282" s="48">
        <f>IF($G282&lt;=$D$10,$E$10/$D$10,0)</f>
        <v>0</v>
      </c>
      <c r="R282" s="48">
        <f>IF($G282&lt;=$D$11,$E$11/$D$11,0)</f>
        <v>0</v>
      </c>
      <c r="S282" s="48">
        <f>IF($G282&lt;=$D$12,$E$12/$D$12,0)</f>
        <v>0</v>
      </c>
      <c r="T282" s="65" t="str">
        <f t="shared" si="16"/>
        <v/>
      </c>
      <c r="U282" s="60">
        <f t="shared" si="17"/>
        <v>280</v>
      </c>
      <c r="V282" s="64">
        <f ca="1">DATE(YEAR(TODAY()),MONTH(TODAY())+Tabela7[[#This Row],[Mês]]-1,1)</f>
        <v>52963</v>
      </c>
    </row>
    <row r="283" spans="2:22" x14ac:dyDescent="0.25">
      <c r="B283" s="1"/>
      <c r="C283" s="1"/>
      <c r="D283" s="1"/>
      <c r="E283" s="1"/>
      <c r="G283">
        <v>281</v>
      </c>
      <c r="H283" s="47">
        <f>+Resultados!$D$10/12-SUM(J283:S283)</f>
        <v>1364.9166666666667</v>
      </c>
      <c r="I283" s="47">
        <f>+I282*(1+((Tab_Resultados[Taxa de retorno]-Tab_Resultados[Inflação]))/12)+H282</f>
        <v>1260978.3507332271</v>
      </c>
      <c r="J283" s="48">
        <f>IF(G283&lt;=$D$3,$E$3/$D$3,0)</f>
        <v>0</v>
      </c>
      <c r="K283" s="48">
        <f>IF($G283&lt;=$D$4,$E$4/$D$4,0)</f>
        <v>0</v>
      </c>
      <c r="L283" s="48">
        <f>IF($G283&lt;=$D$5,$E$5/$D$5,0)</f>
        <v>0</v>
      </c>
      <c r="M283" s="48">
        <f>IF($G283&lt;=$D$6,$E$6/$D$6,0)</f>
        <v>0</v>
      </c>
      <c r="N283" s="48">
        <f>IF($G283&lt;=$D$7,$E$7/$D$7,0)</f>
        <v>0</v>
      </c>
      <c r="O283" s="48">
        <f>IF($G283&lt;=$D$8,$E$8/$D$8,0)</f>
        <v>0</v>
      </c>
      <c r="P283" s="48">
        <f>IF($G283&lt;=$D$9,$E$9/$D$9,0)</f>
        <v>0</v>
      </c>
      <c r="Q283" s="48">
        <f>IF($G283&lt;=$D$10,$E$10/$D$10,0)</f>
        <v>0</v>
      </c>
      <c r="R283" s="48">
        <f>IF($G283&lt;=$D$11,$E$11/$D$11,0)</f>
        <v>0</v>
      </c>
      <c r="S283" s="48">
        <f>IF($G283&lt;=$D$12,$E$12/$D$12,0)</f>
        <v>0</v>
      </c>
      <c r="T283" s="65" t="str">
        <f t="shared" si="16"/>
        <v/>
      </c>
      <c r="U283" s="60">
        <f t="shared" si="17"/>
        <v>281</v>
      </c>
      <c r="V283" s="64">
        <f ca="1">DATE(YEAR(TODAY()),MONTH(TODAY())+Tabela7[[#This Row],[Mês]]-1,1)</f>
        <v>52994</v>
      </c>
    </row>
    <row r="284" spans="2:22" x14ac:dyDescent="0.25">
      <c r="B284" s="1"/>
      <c r="C284" s="1"/>
      <c r="D284" s="1"/>
      <c r="E284" s="1"/>
      <c r="G284">
        <v>282</v>
      </c>
      <c r="H284" s="47">
        <f>+Resultados!$D$10/12-SUM(J284:S284)</f>
        <v>1364.9166666666667</v>
      </c>
      <c r="I284" s="47">
        <f>+I283*(1+((Tab_Resultados[Taxa de retorno]-Tab_Resultados[Inflação]))/12)+H283</f>
        <v>1270066.7597981347</v>
      </c>
      <c r="J284" s="48">
        <f>IF(G284&lt;=$D$3,$E$3/$D$3,0)</f>
        <v>0</v>
      </c>
      <c r="K284" s="48">
        <f>IF($G284&lt;=$D$4,$E$4/$D$4,0)</f>
        <v>0</v>
      </c>
      <c r="L284" s="48">
        <f>IF($G284&lt;=$D$5,$E$5/$D$5,0)</f>
        <v>0</v>
      </c>
      <c r="M284" s="48">
        <f>IF($G284&lt;=$D$6,$E$6/$D$6,0)</f>
        <v>0</v>
      </c>
      <c r="N284" s="48">
        <f>IF($G284&lt;=$D$7,$E$7/$D$7,0)</f>
        <v>0</v>
      </c>
      <c r="O284" s="48">
        <f>IF($G284&lt;=$D$8,$E$8/$D$8,0)</f>
        <v>0</v>
      </c>
      <c r="P284" s="48">
        <f>IF($G284&lt;=$D$9,$E$9/$D$9,0)</f>
        <v>0</v>
      </c>
      <c r="Q284" s="48">
        <f>IF($G284&lt;=$D$10,$E$10/$D$10,0)</f>
        <v>0</v>
      </c>
      <c r="R284" s="48">
        <f>IF($G284&lt;=$D$11,$E$11/$D$11,0)</f>
        <v>0</v>
      </c>
      <c r="S284" s="48">
        <f>IF($G284&lt;=$D$12,$E$12/$D$12,0)</f>
        <v>0</v>
      </c>
      <c r="T284" s="65" t="str">
        <f t="shared" si="16"/>
        <v/>
      </c>
      <c r="U284" s="60">
        <f t="shared" si="17"/>
        <v>282</v>
      </c>
      <c r="V284" s="64">
        <f ca="1">DATE(YEAR(TODAY()),MONTH(TODAY())+Tabela7[[#This Row],[Mês]]-1,1)</f>
        <v>53022</v>
      </c>
    </row>
    <row r="285" spans="2:22" x14ac:dyDescent="0.25">
      <c r="B285" s="1"/>
      <c r="C285" s="1"/>
      <c r="D285" s="1"/>
      <c r="E285" s="1"/>
      <c r="G285">
        <v>283</v>
      </c>
      <c r="H285" s="47">
        <f>+Resultados!$D$10/12-SUM(J285:S285)</f>
        <v>1364.9166666666667</v>
      </c>
      <c r="I285" s="47">
        <f>+I284*(1+((Tab_Resultados[Taxa de retorno]-Tab_Resultados[Inflação]))/12)+H284</f>
        <v>1279210.8353685648</v>
      </c>
      <c r="J285" s="48">
        <f>IF(G285&lt;=$D$3,$E$3/$D$3,0)</f>
        <v>0</v>
      </c>
      <c r="K285" s="48">
        <f>IF($G285&lt;=$D$4,$E$4/$D$4,0)</f>
        <v>0</v>
      </c>
      <c r="L285" s="48">
        <f>IF($G285&lt;=$D$5,$E$5/$D$5,0)</f>
        <v>0</v>
      </c>
      <c r="M285" s="48">
        <f>IF($G285&lt;=$D$6,$E$6/$D$6,0)</f>
        <v>0</v>
      </c>
      <c r="N285" s="48">
        <f>IF($G285&lt;=$D$7,$E$7/$D$7,0)</f>
        <v>0</v>
      </c>
      <c r="O285" s="48">
        <f>IF($G285&lt;=$D$8,$E$8/$D$8,0)</f>
        <v>0</v>
      </c>
      <c r="P285" s="48">
        <f>IF($G285&lt;=$D$9,$E$9/$D$9,0)</f>
        <v>0</v>
      </c>
      <c r="Q285" s="48">
        <f>IF($G285&lt;=$D$10,$E$10/$D$10,0)</f>
        <v>0</v>
      </c>
      <c r="R285" s="48">
        <f>IF($G285&lt;=$D$11,$E$11/$D$11,0)</f>
        <v>0</v>
      </c>
      <c r="S285" s="48">
        <f>IF($G285&lt;=$D$12,$E$12/$D$12,0)</f>
        <v>0</v>
      </c>
      <c r="T285" s="65" t="str">
        <f t="shared" si="16"/>
        <v/>
      </c>
      <c r="U285" s="60">
        <f t="shared" si="17"/>
        <v>283</v>
      </c>
      <c r="V285" s="64">
        <f ca="1">DATE(YEAR(TODAY()),MONTH(TODAY())+Tabela7[[#This Row],[Mês]]-1,1)</f>
        <v>53053</v>
      </c>
    </row>
    <row r="286" spans="2:22" x14ac:dyDescent="0.25">
      <c r="B286" s="1"/>
      <c r="C286" s="1"/>
      <c r="D286" s="1"/>
      <c r="E286" s="1"/>
      <c r="G286">
        <v>284</v>
      </c>
      <c r="H286" s="47">
        <f>+Resultados!$D$10/12-SUM(J286:S286)</f>
        <v>1364.9166666666667</v>
      </c>
      <c r="I286" s="47">
        <f>+I285*(1+((Tab_Resultados[Taxa de retorno]-Tab_Resultados[Inflação]))/12)+H285</f>
        <v>1288410.9184018639</v>
      </c>
      <c r="J286" s="48">
        <f>IF(G286&lt;=$D$3,$E$3/$D$3,0)</f>
        <v>0</v>
      </c>
      <c r="K286" s="48">
        <f>IF($G286&lt;=$D$4,$E$4/$D$4,0)</f>
        <v>0</v>
      </c>
      <c r="L286" s="48">
        <f>IF($G286&lt;=$D$5,$E$5/$D$5,0)</f>
        <v>0</v>
      </c>
      <c r="M286" s="48">
        <f>IF($G286&lt;=$D$6,$E$6/$D$6,0)</f>
        <v>0</v>
      </c>
      <c r="N286" s="48">
        <f>IF($G286&lt;=$D$7,$E$7/$D$7,0)</f>
        <v>0</v>
      </c>
      <c r="O286" s="48">
        <f>IF($G286&lt;=$D$8,$E$8/$D$8,0)</f>
        <v>0</v>
      </c>
      <c r="P286" s="48">
        <f>IF($G286&lt;=$D$9,$E$9/$D$9,0)</f>
        <v>0</v>
      </c>
      <c r="Q286" s="48">
        <f>IF($G286&lt;=$D$10,$E$10/$D$10,0)</f>
        <v>0</v>
      </c>
      <c r="R286" s="48">
        <f>IF($G286&lt;=$D$11,$E$11/$D$11,0)</f>
        <v>0</v>
      </c>
      <c r="S286" s="48">
        <f>IF($G286&lt;=$D$12,$E$12/$D$12,0)</f>
        <v>0</v>
      </c>
      <c r="T286" s="65" t="str">
        <f t="shared" si="16"/>
        <v/>
      </c>
      <c r="U286" s="60">
        <f t="shared" si="17"/>
        <v>284</v>
      </c>
      <c r="V286" s="64">
        <f ca="1">DATE(YEAR(TODAY()),MONTH(TODAY())+Tabela7[[#This Row],[Mês]]-1,1)</f>
        <v>53083</v>
      </c>
    </row>
    <row r="287" spans="2:22" x14ac:dyDescent="0.25">
      <c r="B287" s="1"/>
      <c r="C287" s="1"/>
      <c r="D287" s="1"/>
      <c r="E287" s="1"/>
      <c r="G287">
        <v>285</v>
      </c>
      <c r="H287" s="47">
        <f>+Resultados!$D$10/12-SUM(J287:S287)</f>
        <v>1364.9166666666667</v>
      </c>
      <c r="I287" s="47">
        <f>+I286*(1+((Tab_Resultados[Taxa de retorno]-Tab_Resultados[Inflação]))/12)+H286</f>
        <v>1297667.351943742</v>
      </c>
      <c r="J287" s="48">
        <f>IF(G287&lt;=$D$3,$E$3/$D$3,0)</f>
        <v>0</v>
      </c>
      <c r="K287" s="48">
        <f>IF($G287&lt;=$D$4,$E$4/$D$4,0)</f>
        <v>0</v>
      </c>
      <c r="L287" s="48">
        <f>IF($G287&lt;=$D$5,$E$5/$D$5,0)</f>
        <v>0</v>
      </c>
      <c r="M287" s="48">
        <f>IF($G287&lt;=$D$6,$E$6/$D$6,0)</f>
        <v>0</v>
      </c>
      <c r="N287" s="48">
        <f>IF($G287&lt;=$D$7,$E$7/$D$7,0)</f>
        <v>0</v>
      </c>
      <c r="O287" s="48">
        <f>IF($G287&lt;=$D$8,$E$8/$D$8,0)</f>
        <v>0</v>
      </c>
      <c r="P287" s="48">
        <f>IF($G287&lt;=$D$9,$E$9/$D$9,0)</f>
        <v>0</v>
      </c>
      <c r="Q287" s="48">
        <f>IF($G287&lt;=$D$10,$E$10/$D$10,0)</f>
        <v>0</v>
      </c>
      <c r="R287" s="48">
        <f>IF($G287&lt;=$D$11,$E$11/$D$11,0)</f>
        <v>0</v>
      </c>
      <c r="S287" s="48">
        <f>IF($G287&lt;=$D$12,$E$12/$D$12,0)</f>
        <v>0</v>
      </c>
      <c r="T287" s="65" t="str">
        <f t="shared" si="16"/>
        <v/>
      </c>
      <c r="U287" s="60">
        <f t="shared" si="17"/>
        <v>285</v>
      </c>
      <c r="V287" s="64">
        <f ca="1">DATE(YEAR(TODAY()),MONTH(TODAY())+Tabela7[[#This Row],[Mês]]-1,1)</f>
        <v>53114</v>
      </c>
    </row>
    <row r="288" spans="2:22" x14ac:dyDescent="0.25">
      <c r="B288" s="1"/>
      <c r="C288" s="1"/>
      <c r="D288" s="1"/>
      <c r="E288" s="1"/>
      <c r="G288">
        <v>286</v>
      </c>
      <c r="H288" s="47">
        <f>+Resultados!$D$10/12-SUM(J288:S288)</f>
        <v>1364.9166666666667</v>
      </c>
      <c r="I288" s="47">
        <f>+I287*(1+((Tab_Resultados[Taxa de retorno]-Tab_Resultados[Inflação]))/12)+H287</f>
        <v>1306980.4811410641</v>
      </c>
      <c r="J288" s="48">
        <f>IF(G288&lt;=$D$3,$E$3/$D$3,0)</f>
        <v>0</v>
      </c>
      <c r="K288" s="48">
        <f>IF($G288&lt;=$D$4,$E$4/$D$4,0)</f>
        <v>0</v>
      </c>
      <c r="L288" s="48">
        <f>IF($G288&lt;=$D$5,$E$5/$D$5,0)</f>
        <v>0</v>
      </c>
      <c r="M288" s="48">
        <f>IF($G288&lt;=$D$6,$E$6/$D$6,0)</f>
        <v>0</v>
      </c>
      <c r="N288" s="48">
        <f>IF($G288&lt;=$D$7,$E$7/$D$7,0)</f>
        <v>0</v>
      </c>
      <c r="O288" s="48">
        <f>IF($G288&lt;=$D$8,$E$8/$D$8,0)</f>
        <v>0</v>
      </c>
      <c r="P288" s="48">
        <f>IF($G288&lt;=$D$9,$E$9/$D$9,0)</f>
        <v>0</v>
      </c>
      <c r="Q288" s="48">
        <f>IF($G288&lt;=$D$10,$E$10/$D$10,0)</f>
        <v>0</v>
      </c>
      <c r="R288" s="48">
        <f>IF($G288&lt;=$D$11,$E$11/$D$11,0)</f>
        <v>0</v>
      </c>
      <c r="S288" s="48">
        <f>IF($G288&lt;=$D$12,$E$12/$D$12,0)</f>
        <v>0</v>
      </c>
      <c r="T288" s="65" t="str">
        <f t="shared" si="16"/>
        <v/>
      </c>
      <c r="U288" s="60">
        <f t="shared" si="17"/>
        <v>286</v>
      </c>
      <c r="V288" s="64">
        <f ca="1">DATE(YEAR(TODAY()),MONTH(TODAY())+Tabela7[[#This Row],[Mês]]-1,1)</f>
        <v>53144</v>
      </c>
    </row>
    <row r="289" spans="2:22" x14ac:dyDescent="0.25">
      <c r="B289" s="1"/>
      <c r="C289" s="1"/>
      <c r="D289" s="1"/>
      <c r="E289" s="1"/>
      <c r="G289">
        <v>287</v>
      </c>
      <c r="H289" s="47">
        <f>+Resultados!$D$10/12-SUM(J289:S289)</f>
        <v>1364.9166666666667</v>
      </c>
      <c r="I289" s="47">
        <f>+I288*(1+((Tab_Resultados[Taxa de retorno]-Tab_Resultados[Inflação]))/12)+H288</f>
        <v>1316350.6532547197</v>
      </c>
      <c r="J289" s="48">
        <f>IF(G289&lt;=$D$3,$E$3/$D$3,0)</f>
        <v>0</v>
      </c>
      <c r="K289" s="48">
        <f>IF($G289&lt;=$D$4,$E$4/$D$4,0)</f>
        <v>0</v>
      </c>
      <c r="L289" s="48">
        <f>IF($G289&lt;=$D$5,$E$5/$D$5,0)</f>
        <v>0</v>
      </c>
      <c r="M289" s="48">
        <f>IF($G289&lt;=$D$6,$E$6/$D$6,0)</f>
        <v>0</v>
      </c>
      <c r="N289" s="48">
        <f>IF($G289&lt;=$D$7,$E$7/$D$7,0)</f>
        <v>0</v>
      </c>
      <c r="O289" s="48">
        <f>IF($G289&lt;=$D$8,$E$8/$D$8,0)</f>
        <v>0</v>
      </c>
      <c r="P289" s="48">
        <f>IF($G289&lt;=$D$9,$E$9/$D$9,0)</f>
        <v>0</v>
      </c>
      <c r="Q289" s="48">
        <f>IF($G289&lt;=$D$10,$E$10/$D$10,0)</f>
        <v>0</v>
      </c>
      <c r="R289" s="48">
        <f>IF($G289&lt;=$D$11,$E$11/$D$11,0)</f>
        <v>0</v>
      </c>
      <c r="S289" s="48">
        <f>IF($G289&lt;=$D$12,$E$12/$D$12,0)</f>
        <v>0</v>
      </c>
      <c r="T289" s="65" t="str">
        <f t="shared" si="16"/>
        <v/>
      </c>
      <c r="U289" s="60">
        <f t="shared" si="17"/>
        <v>287</v>
      </c>
      <c r="V289" s="64">
        <f ca="1">DATE(YEAR(TODAY()),MONTH(TODAY())+Tabela7[[#This Row],[Mês]]-1,1)</f>
        <v>53175</v>
      </c>
    </row>
    <row r="290" spans="2:22" x14ac:dyDescent="0.25">
      <c r="B290" s="1"/>
      <c r="C290" s="1"/>
      <c r="D290" s="1"/>
      <c r="E290" s="1"/>
      <c r="G290">
        <v>288</v>
      </c>
      <c r="H290" s="47">
        <f>+Resultados!$D$10/12-SUM(J290:S290)</f>
        <v>1364.9166666666667</v>
      </c>
      <c r="I290" s="47">
        <f>+I289*(1+((Tab_Resultados[Taxa de retorno]-Tab_Resultados[Inflação]))/12)+H289</f>
        <v>1325778.2176725715</v>
      </c>
      <c r="J290" s="48">
        <f>IF(G290&lt;=$D$3,$E$3/$D$3,0)</f>
        <v>0</v>
      </c>
      <c r="K290" s="48">
        <f>IF($G290&lt;=$D$4,$E$4/$D$4,0)</f>
        <v>0</v>
      </c>
      <c r="L290" s="48">
        <f>IF($G290&lt;=$D$5,$E$5/$D$5,0)</f>
        <v>0</v>
      </c>
      <c r="M290" s="48">
        <f>IF($G290&lt;=$D$6,$E$6/$D$6,0)</f>
        <v>0</v>
      </c>
      <c r="N290" s="48">
        <f>IF($G290&lt;=$D$7,$E$7/$D$7,0)</f>
        <v>0</v>
      </c>
      <c r="O290" s="48">
        <f>IF($G290&lt;=$D$8,$E$8/$D$8,0)</f>
        <v>0</v>
      </c>
      <c r="P290" s="48">
        <f>IF($G290&lt;=$D$9,$E$9/$D$9,0)</f>
        <v>0</v>
      </c>
      <c r="Q290" s="48">
        <f>IF($G290&lt;=$D$10,$E$10/$D$10,0)</f>
        <v>0</v>
      </c>
      <c r="R290" s="48">
        <f>IF($G290&lt;=$D$11,$E$11/$D$11,0)</f>
        <v>0</v>
      </c>
      <c r="S290" s="48">
        <f>IF($G290&lt;=$D$12,$E$12/$D$12,0)</f>
        <v>0</v>
      </c>
      <c r="T290" s="65" t="str">
        <f t="shared" si="16"/>
        <v/>
      </c>
      <c r="U290" s="60">
        <f t="shared" si="17"/>
        <v>288</v>
      </c>
      <c r="V290" s="64">
        <f ca="1">DATE(YEAR(TODAY()),MONTH(TODAY())+Tabela7[[#This Row],[Mês]]-1,1)</f>
        <v>53206</v>
      </c>
    </row>
    <row r="291" spans="2:22" x14ac:dyDescent="0.25">
      <c r="B291" s="1"/>
      <c r="C291" s="1"/>
      <c r="D291" s="1"/>
      <c r="E291" s="1"/>
      <c r="G291">
        <v>289</v>
      </c>
      <c r="H291" s="47">
        <f>+Resultados!$D$10/12-SUM(J291:S291)</f>
        <v>1364.9166666666667</v>
      </c>
      <c r="I291" s="47">
        <f>+I290*(1+((Tab_Resultados[Taxa de retorno]-Tab_Resultados[Inflação]))/12)+H290</f>
        <v>1335263.5259224826</v>
      </c>
      <c r="J291" s="48">
        <f>IF(G291&lt;=$D$3,$E$3/$D$3,0)</f>
        <v>0</v>
      </c>
      <c r="K291" s="48">
        <f>IF($G291&lt;=$D$4,$E$4/$D$4,0)</f>
        <v>0</v>
      </c>
      <c r="L291" s="48">
        <f>IF($G291&lt;=$D$5,$E$5/$D$5,0)</f>
        <v>0</v>
      </c>
      <c r="M291" s="48">
        <f>IF($G291&lt;=$D$6,$E$6/$D$6,0)</f>
        <v>0</v>
      </c>
      <c r="N291" s="48">
        <f>IF($G291&lt;=$D$7,$E$7/$D$7,0)</f>
        <v>0</v>
      </c>
      <c r="O291" s="48">
        <f>IF($G291&lt;=$D$8,$E$8/$D$8,0)</f>
        <v>0</v>
      </c>
      <c r="P291" s="48">
        <f>IF($G291&lt;=$D$9,$E$9/$D$9,0)</f>
        <v>0</v>
      </c>
      <c r="Q291" s="48">
        <f>IF($G291&lt;=$D$10,$E$10/$D$10,0)</f>
        <v>0</v>
      </c>
      <c r="R291" s="48">
        <f>IF($G291&lt;=$D$11,$E$11/$D$11,0)</f>
        <v>0</v>
      </c>
      <c r="S291" s="48">
        <f>IF($G291&lt;=$D$12,$E$12/$D$12,0)</f>
        <v>0</v>
      </c>
      <c r="T291" s="65" t="str">
        <f t="shared" si="16"/>
        <v/>
      </c>
      <c r="U291" s="60">
        <f t="shared" si="17"/>
        <v>289</v>
      </c>
      <c r="V291" s="64">
        <f ca="1">DATE(YEAR(TODAY()),MONTH(TODAY())+Tabela7[[#This Row],[Mês]]-1,1)</f>
        <v>53236</v>
      </c>
    </row>
    <row r="292" spans="2:22" x14ac:dyDescent="0.25">
      <c r="B292" s="1"/>
      <c r="C292" s="1"/>
      <c r="D292" s="1"/>
      <c r="E292" s="1"/>
      <c r="G292">
        <v>290</v>
      </c>
      <c r="H292" s="47">
        <f>+Resultados!$D$10/12-SUM(J292:S292)</f>
        <v>1364.9166666666667</v>
      </c>
      <c r="I292" s="47">
        <f>+I291*(1+((Tab_Resultados[Taxa de retorno]-Tab_Resultados[Inflação]))/12)+H291</f>
        <v>1344806.9316854244</v>
      </c>
      <c r="J292" s="48">
        <f>IF(G292&lt;=$D$3,$E$3/$D$3,0)</f>
        <v>0</v>
      </c>
      <c r="K292" s="48">
        <f>IF($G292&lt;=$D$4,$E$4/$D$4,0)</f>
        <v>0</v>
      </c>
      <c r="L292" s="48">
        <f>IF($G292&lt;=$D$5,$E$5/$D$5,0)</f>
        <v>0</v>
      </c>
      <c r="M292" s="48">
        <f>IF($G292&lt;=$D$6,$E$6/$D$6,0)</f>
        <v>0</v>
      </c>
      <c r="N292" s="48">
        <f>IF($G292&lt;=$D$7,$E$7/$D$7,0)</f>
        <v>0</v>
      </c>
      <c r="O292" s="48">
        <f>IF($G292&lt;=$D$8,$E$8/$D$8,0)</f>
        <v>0</v>
      </c>
      <c r="P292" s="48">
        <f>IF($G292&lt;=$D$9,$E$9/$D$9,0)</f>
        <v>0</v>
      </c>
      <c r="Q292" s="48">
        <f>IF($G292&lt;=$D$10,$E$10/$D$10,0)</f>
        <v>0</v>
      </c>
      <c r="R292" s="48">
        <f>IF($G292&lt;=$D$11,$E$11/$D$11,0)</f>
        <v>0</v>
      </c>
      <c r="S292" s="48">
        <f>IF($G292&lt;=$D$12,$E$12/$D$12,0)</f>
        <v>0</v>
      </c>
      <c r="T292" s="65" t="str">
        <f t="shared" si="16"/>
        <v/>
      </c>
      <c r="U292" s="60">
        <f t="shared" si="17"/>
        <v>290</v>
      </c>
      <c r="V292" s="64">
        <f ca="1">DATE(YEAR(TODAY()),MONTH(TODAY())+Tabela7[[#This Row],[Mês]]-1,1)</f>
        <v>53267</v>
      </c>
    </row>
    <row r="293" spans="2:22" x14ac:dyDescent="0.25">
      <c r="B293" s="1"/>
      <c r="C293" s="1"/>
      <c r="D293" s="1"/>
      <c r="E293" s="1"/>
      <c r="G293">
        <v>291</v>
      </c>
      <c r="H293" s="47">
        <f>+Resultados!$D$10/12-SUM(J293:S293)</f>
        <v>1364.9166666666667</v>
      </c>
      <c r="I293" s="47">
        <f>+I292*(1+((Tab_Resultados[Taxa de retorno]-Tab_Resultados[Inflação]))/12)+H292</f>
        <v>1354408.7908086644</v>
      </c>
      <c r="J293" s="48">
        <f>IF(G293&lt;=$D$3,$E$3/$D$3,0)</f>
        <v>0</v>
      </c>
      <c r="K293" s="48">
        <f>IF($G293&lt;=$D$4,$E$4/$D$4,0)</f>
        <v>0</v>
      </c>
      <c r="L293" s="48">
        <f>IF($G293&lt;=$D$5,$E$5/$D$5,0)</f>
        <v>0</v>
      </c>
      <c r="M293" s="48">
        <f>IF($G293&lt;=$D$6,$E$6/$D$6,0)</f>
        <v>0</v>
      </c>
      <c r="N293" s="48">
        <f>IF($G293&lt;=$D$7,$E$7/$D$7,0)</f>
        <v>0</v>
      </c>
      <c r="O293" s="48">
        <f>IF($G293&lt;=$D$8,$E$8/$D$8,0)</f>
        <v>0</v>
      </c>
      <c r="P293" s="48">
        <f>IF($G293&lt;=$D$9,$E$9/$D$9,0)</f>
        <v>0</v>
      </c>
      <c r="Q293" s="48">
        <f>IF($G293&lt;=$D$10,$E$10/$D$10,0)</f>
        <v>0</v>
      </c>
      <c r="R293" s="48">
        <f>IF($G293&lt;=$D$11,$E$11/$D$11,0)</f>
        <v>0</v>
      </c>
      <c r="S293" s="48">
        <f>IF($G293&lt;=$D$12,$E$12/$D$12,0)</f>
        <v>0</v>
      </c>
      <c r="T293" s="65" t="str">
        <f t="shared" si="16"/>
        <v/>
      </c>
      <c r="U293" s="60">
        <f t="shared" si="17"/>
        <v>291</v>
      </c>
      <c r="V293" s="64">
        <f ca="1">DATE(YEAR(TODAY()),MONTH(TODAY())+Tabela7[[#This Row],[Mês]]-1,1)</f>
        <v>53297</v>
      </c>
    </row>
    <row r="294" spans="2:22" x14ac:dyDescent="0.25">
      <c r="B294" s="1"/>
      <c r="C294" s="1"/>
      <c r="D294" s="1"/>
      <c r="E294" s="1"/>
      <c r="G294">
        <v>292</v>
      </c>
      <c r="H294" s="47">
        <f>+Resultados!$D$10/12-SUM(J294:S294)</f>
        <v>1364.9166666666667</v>
      </c>
      <c r="I294" s="47">
        <f>+I293*(1+((Tab_Resultados[Taxa de retorno]-Tab_Resultados[Inflação]))/12)+H293</f>
        <v>1364069.4613190342</v>
      </c>
      <c r="J294" s="48">
        <f>IF(G294&lt;=$D$3,$E$3/$D$3,0)</f>
        <v>0</v>
      </c>
      <c r="K294" s="48">
        <f>IF($G294&lt;=$D$4,$E$4/$D$4,0)</f>
        <v>0</v>
      </c>
      <c r="L294" s="48">
        <f>IF($G294&lt;=$D$5,$E$5/$D$5,0)</f>
        <v>0</v>
      </c>
      <c r="M294" s="48">
        <f>IF($G294&lt;=$D$6,$E$6/$D$6,0)</f>
        <v>0</v>
      </c>
      <c r="N294" s="48">
        <f>IF($G294&lt;=$D$7,$E$7/$D$7,0)</f>
        <v>0</v>
      </c>
      <c r="O294" s="48">
        <f>IF($G294&lt;=$D$8,$E$8/$D$8,0)</f>
        <v>0</v>
      </c>
      <c r="P294" s="48">
        <f>IF($G294&lt;=$D$9,$E$9/$D$9,0)</f>
        <v>0</v>
      </c>
      <c r="Q294" s="48">
        <f>IF($G294&lt;=$D$10,$E$10/$D$10,0)</f>
        <v>0</v>
      </c>
      <c r="R294" s="48">
        <f>IF($G294&lt;=$D$11,$E$11/$D$11,0)</f>
        <v>0</v>
      </c>
      <c r="S294" s="48">
        <f>IF($G294&lt;=$D$12,$E$12/$D$12,0)</f>
        <v>0</v>
      </c>
      <c r="T294" s="65" t="str">
        <f t="shared" si="16"/>
        <v/>
      </c>
      <c r="U294" s="60">
        <f t="shared" si="17"/>
        <v>292</v>
      </c>
      <c r="V294" s="64">
        <f ca="1">DATE(YEAR(TODAY()),MONTH(TODAY())+Tabela7[[#This Row],[Mês]]-1,1)</f>
        <v>53328</v>
      </c>
    </row>
    <row r="295" spans="2:22" x14ac:dyDescent="0.25">
      <c r="B295" s="1"/>
      <c r="C295" s="1"/>
      <c r="D295" s="1"/>
      <c r="E295" s="1"/>
      <c r="G295">
        <v>293</v>
      </c>
      <c r="H295" s="47">
        <f>+Resultados!$D$10/12-SUM(J295:S295)</f>
        <v>1364.9166666666667</v>
      </c>
      <c r="I295" s="47">
        <f>+I294*(1+((Tab_Resultados[Taxa de retorno]-Tab_Resultados[Inflação]))/12)+H294</f>
        <v>1373789.30343628</v>
      </c>
      <c r="J295" s="48">
        <f>IF(G295&lt;=$D$3,$E$3/$D$3,0)</f>
        <v>0</v>
      </c>
      <c r="K295" s="48">
        <f>IF($G295&lt;=$D$4,$E$4/$D$4,0)</f>
        <v>0</v>
      </c>
      <c r="L295" s="48">
        <f>IF($G295&lt;=$D$5,$E$5/$D$5,0)</f>
        <v>0</v>
      </c>
      <c r="M295" s="48">
        <f>IF($G295&lt;=$D$6,$E$6/$D$6,0)</f>
        <v>0</v>
      </c>
      <c r="N295" s="48">
        <f>IF($G295&lt;=$D$7,$E$7/$D$7,0)</f>
        <v>0</v>
      </c>
      <c r="O295" s="48">
        <f>IF($G295&lt;=$D$8,$E$8/$D$8,0)</f>
        <v>0</v>
      </c>
      <c r="P295" s="48">
        <f>IF($G295&lt;=$D$9,$E$9/$D$9,0)</f>
        <v>0</v>
      </c>
      <c r="Q295" s="48">
        <f>IF($G295&lt;=$D$10,$E$10/$D$10,0)</f>
        <v>0</v>
      </c>
      <c r="R295" s="48">
        <f>IF($G295&lt;=$D$11,$E$11/$D$11,0)</f>
        <v>0</v>
      </c>
      <c r="S295" s="48">
        <f>IF($G295&lt;=$D$12,$E$12/$D$12,0)</f>
        <v>0</v>
      </c>
      <c r="T295" s="65" t="str">
        <f t="shared" si="16"/>
        <v/>
      </c>
      <c r="U295" s="60">
        <f t="shared" si="17"/>
        <v>293</v>
      </c>
      <c r="V295" s="64">
        <f ca="1">DATE(YEAR(TODAY()),MONTH(TODAY())+Tabela7[[#This Row],[Mês]]-1,1)</f>
        <v>53359</v>
      </c>
    </row>
    <row r="296" spans="2:22" x14ac:dyDescent="0.25">
      <c r="B296" s="1"/>
      <c r="C296" s="1"/>
      <c r="D296" s="1"/>
      <c r="E296" s="1"/>
      <c r="G296">
        <v>294</v>
      </c>
      <c r="H296" s="47">
        <f>+Resultados!$D$10/12-SUM(J296:S296)</f>
        <v>1364.9166666666667</v>
      </c>
      <c r="I296" s="47">
        <f>+I295*(1+((Tab_Resultados[Taxa de retorno]-Tab_Resultados[Inflação]))/12)+H295</f>
        <v>1383568.6795864939</v>
      </c>
      <c r="J296" s="48">
        <f>IF(G296&lt;=$D$3,$E$3/$D$3,0)</f>
        <v>0</v>
      </c>
      <c r="K296" s="48">
        <f>IF($G296&lt;=$D$4,$E$4/$D$4,0)</f>
        <v>0</v>
      </c>
      <c r="L296" s="48">
        <f>IF($G296&lt;=$D$5,$E$5/$D$5,0)</f>
        <v>0</v>
      </c>
      <c r="M296" s="48">
        <f>IF($G296&lt;=$D$6,$E$6/$D$6,0)</f>
        <v>0</v>
      </c>
      <c r="N296" s="48">
        <f>IF($G296&lt;=$D$7,$E$7/$D$7,0)</f>
        <v>0</v>
      </c>
      <c r="O296" s="48">
        <f>IF($G296&lt;=$D$8,$E$8/$D$8,0)</f>
        <v>0</v>
      </c>
      <c r="P296" s="48">
        <f>IF($G296&lt;=$D$9,$E$9/$D$9,0)</f>
        <v>0</v>
      </c>
      <c r="Q296" s="48">
        <f>IF($G296&lt;=$D$10,$E$10/$D$10,0)</f>
        <v>0</v>
      </c>
      <c r="R296" s="48">
        <f>IF($G296&lt;=$D$11,$E$11/$D$11,0)</f>
        <v>0</v>
      </c>
      <c r="S296" s="48">
        <f>IF($G296&lt;=$D$12,$E$12/$D$12,0)</f>
        <v>0</v>
      </c>
      <c r="T296" s="65" t="str">
        <f t="shared" si="16"/>
        <v/>
      </c>
      <c r="U296" s="60">
        <f t="shared" si="17"/>
        <v>294</v>
      </c>
      <c r="V296" s="64">
        <f ca="1">DATE(YEAR(TODAY()),MONTH(TODAY())+Tabela7[[#This Row],[Mês]]-1,1)</f>
        <v>53387</v>
      </c>
    </row>
    <row r="297" spans="2:22" x14ac:dyDescent="0.25">
      <c r="B297" s="1"/>
      <c r="C297" s="1"/>
      <c r="D297" s="1"/>
      <c r="E297" s="1"/>
      <c r="G297">
        <v>295</v>
      </c>
      <c r="H297" s="47">
        <f>+Resultados!$D$10/12-SUM(J297:S297)</f>
        <v>1364.9166666666667</v>
      </c>
      <c r="I297" s="47">
        <f>+I296*(1+((Tab_Resultados[Taxa de retorno]-Tab_Resultados[Inflação]))/12)+H296</f>
        <v>1393407.9544156278</v>
      </c>
      <c r="J297" s="48">
        <f>IF(G297&lt;=$D$3,$E$3/$D$3,0)</f>
        <v>0</v>
      </c>
      <c r="K297" s="48">
        <f>IF($G297&lt;=$D$4,$E$4/$D$4,0)</f>
        <v>0</v>
      </c>
      <c r="L297" s="48">
        <f>IF($G297&lt;=$D$5,$E$5/$D$5,0)</f>
        <v>0</v>
      </c>
      <c r="M297" s="48">
        <f>IF($G297&lt;=$D$6,$E$6/$D$6,0)</f>
        <v>0</v>
      </c>
      <c r="N297" s="48">
        <f>IF($G297&lt;=$D$7,$E$7/$D$7,0)</f>
        <v>0</v>
      </c>
      <c r="O297" s="48">
        <f>IF($G297&lt;=$D$8,$E$8/$D$8,0)</f>
        <v>0</v>
      </c>
      <c r="P297" s="48">
        <f>IF($G297&lt;=$D$9,$E$9/$D$9,0)</f>
        <v>0</v>
      </c>
      <c r="Q297" s="48">
        <f>IF($G297&lt;=$D$10,$E$10/$D$10,0)</f>
        <v>0</v>
      </c>
      <c r="R297" s="48">
        <f>IF($G297&lt;=$D$11,$E$11/$D$11,0)</f>
        <v>0</v>
      </c>
      <c r="S297" s="48">
        <f>IF($G297&lt;=$D$12,$E$12/$D$12,0)</f>
        <v>0</v>
      </c>
      <c r="T297" s="65" t="str">
        <f t="shared" si="16"/>
        <v/>
      </c>
      <c r="U297" s="60">
        <f t="shared" si="17"/>
        <v>295</v>
      </c>
      <c r="V297" s="64">
        <f ca="1">DATE(YEAR(TODAY()),MONTH(TODAY())+Tabela7[[#This Row],[Mês]]-1,1)</f>
        <v>53418</v>
      </c>
    </row>
    <row r="298" spans="2:22" x14ac:dyDescent="0.25">
      <c r="B298" s="1"/>
      <c r="C298" s="1"/>
      <c r="D298" s="1"/>
      <c r="E298" s="1"/>
      <c r="G298">
        <v>296</v>
      </c>
      <c r="H298" s="47">
        <f>+Resultados!$D$10/12-SUM(J298:S298)</f>
        <v>1364.9166666666667</v>
      </c>
      <c r="I298" s="47">
        <f>+I297*(1+((Tab_Resultados[Taxa de retorno]-Tab_Resultados[Inflação]))/12)+H297</f>
        <v>1403307.4948030901</v>
      </c>
      <c r="J298" s="48">
        <f>IF(G298&lt;=$D$3,$E$3/$D$3,0)</f>
        <v>0</v>
      </c>
      <c r="K298" s="48">
        <f>IF($G298&lt;=$D$4,$E$4/$D$4,0)</f>
        <v>0</v>
      </c>
      <c r="L298" s="48">
        <f>IF($G298&lt;=$D$5,$E$5/$D$5,0)</f>
        <v>0</v>
      </c>
      <c r="M298" s="48">
        <f>IF($G298&lt;=$D$6,$E$6/$D$6,0)</f>
        <v>0</v>
      </c>
      <c r="N298" s="48">
        <f>IF($G298&lt;=$D$7,$E$7/$D$7,0)</f>
        <v>0</v>
      </c>
      <c r="O298" s="48">
        <f>IF($G298&lt;=$D$8,$E$8/$D$8,0)</f>
        <v>0</v>
      </c>
      <c r="P298" s="48">
        <f>IF($G298&lt;=$D$9,$E$9/$D$9,0)</f>
        <v>0</v>
      </c>
      <c r="Q298" s="48">
        <f>IF($G298&lt;=$D$10,$E$10/$D$10,0)</f>
        <v>0</v>
      </c>
      <c r="R298" s="48">
        <f>IF($G298&lt;=$D$11,$E$11/$D$11,0)</f>
        <v>0</v>
      </c>
      <c r="S298" s="48">
        <f>IF($G298&lt;=$D$12,$E$12/$D$12,0)</f>
        <v>0</v>
      </c>
      <c r="T298" s="65" t="str">
        <f t="shared" si="16"/>
        <v/>
      </c>
      <c r="U298" s="60">
        <f t="shared" si="17"/>
        <v>296</v>
      </c>
      <c r="V298" s="64">
        <f ca="1">DATE(YEAR(TODAY()),MONTH(TODAY())+Tabela7[[#This Row],[Mês]]-1,1)</f>
        <v>53448</v>
      </c>
    </row>
    <row r="299" spans="2:22" x14ac:dyDescent="0.25">
      <c r="B299" s="1"/>
      <c r="C299" s="1"/>
      <c r="D299" s="1"/>
      <c r="E299" s="1"/>
      <c r="G299">
        <v>297</v>
      </c>
      <c r="H299" s="47">
        <f>+Resultados!$D$10/12-SUM(J299:S299)</f>
        <v>1364.9166666666667</v>
      </c>
      <c r="I299" s="47">
        <f>+I298*(1+((Tab_Resultados[Taxa de retorno]-Tab_Resultados[Inflação]))/12)+H298</f>
        <v>1413267.6698754258</v>
      </c>
      <c r="J299" s="48">
        <f>IF(G299&lt;=$D$3,$E$3/$D$3,0)</f>
        <v>0</v>
      </c>
      <c r="K299" s="48">
        <f>IF($G299&lt;=$D$4,$E$4/$D$4,0)</f>
        <v>0</v>
      </c>
      <c r="L299" s="48">
        <f>IF($G299&lt;=$D$5,$E$5/$D$5,0)</f>
        <v>0</v>
      </c>
      <c r="M299" s="48">
        <f>IF($G299&lt;=$D$6,$E$6/$D$6,0)</f>
        <v>0</v>
      </c>
      <c r="N299" s="48">
        <f>IF($G299&lt;=$D$7,$E$7/$D$7,0)</f>
        <v>0</v>
      </c>
      <c r="O299" s="48">
        <f>IF($G299&lt;=$D$8,$E$8/$D$8,0)</f>
        <v>0</v>
      </c>
      <c r="P299" s="48">
        <f>IF($G299&lt;=$D$9,$E$9/$D$9,0)</f>
        <v>0</v>
      </c>
      <c r="Q299" s="48">
        <f>IF($G299&lt;=$D$10,$E$10/$D$10,0)</f>
        <v>0</v>
      </c>
      <c r="R299" s="48">
        <f>IF($G299&lt;=$D$11,$E$11/$D$11,0)</f>
        <v>0</v>
      </c>
      <c r="S299" s="48">
        <f>IF($G299&lt;=$D$12,$E$12/$D$12,0)</f>
        <v>0</v>
      </c>
      <c r="T299" s="65" t="str">
        <f t="shared" si="16"/>
        <v/>
      </c>
      <c r="U299" s="60">
        <f t="shared" si="17"/>
        <v>297</v>
      </c>
      <c r="V299" s="64">
        <f ca="1">DATE(YEAR(TODAY()),MONTH(TODAY())+Tabela7[[#This Row],[Mês]]-1,1)</f>
        <v>53479</v>
      </c>
    </row>
    <row r="300" spans="2:22" x14ac:dyDescent="0.25">
      <c r="B300" s="1"/>
      <c r="C300" s="1"/>
      <c r="D300" s="1"/>
      <c r="E300" s="1"/>
      <c r="G300">
        <v>298</v>
      </c>
      <c r="H300" s="47">
        <f>+Resultados!$D$10/12-SUM(J300:S300)</f>
        <v>1364.9166666666667</v>
      </c>
      <c r="I300" s="47">
        <f>+I299*(1+((Tab_Resultados[Taxa de retorno]-Tab_Resultados[Inflação]))/12)+H299</f>
        <v>1423288.8510200793</v>
      </c>
      <c r="J300" s="48">
        <f>IF(G300&lt;=$D$3,$E$3/$D$3,0)</f>
        <v>0</v>
      </c>
      <c r="K300" s="48">
        <f>IF($G300&lt;=$D$4,$E$4/$D$4,0)</f>
        <v>0</v>
      </c>
      <c r="L300" s="48">
        <f>IF($G300&lt;=$D$5,$E$5/$D$5,0)</f>
        <v>0</v>
      </c>
      <c r="M300" s="48">
        <f>IF($G300&lt;=$D$6,$E$6/$D$6,0)</f>
        <v>0</v>
      </c>
      <c r="N300" s="48">
        <f>IF($G300&lt;=$D$7,$E$7/$D$7,0)</f>
        <v>0</v>
      </c>
      <c r="O300" s="48">
        <f>IF($G300&lt;=$D$8,$E$8/$D$8,0)</f>
        <v>0</v>
      </c>
      <c r="P300" s="48">
        <f>IF($G300&lt;=$D$9,$E$9/$D$9,0)</f>
        <v>0</v>
      </c>
      <c r="Q300" s="48">
        <f>IF($G300&lt;=$D$10,$E$10/$D$10,0)</f>
        <v>0</v>
      </c>
      <c r="R300" s="48">
        <f>IF($G300&lt;=$D$11,$E$11/$D$11,0)</f>
        <v>0</v>
      </c>
      <c r="S300" s="48">
        <f>IF($G300&lt;=$D$12,$E$12/$D$12,0)</f>
        <v>0</v>
      </c>
      <c r="T300" s="65" t="str">
        <f t="shared" si="16"/>
        <v/>
      </c>
      <c r="U300" s="60">
        <f t="shared" si="17"/>
        <v>298</v>
      </c>
      <c r="V300" s="64">
        <f ca="1">DATE(YEAR(TODAY()),MONTH(TODAY())+Tabela7[[#This Row],[Mês]]-1,1)</f>
        <v>53509</v>
      </c>
    </row>
    <row r="301" spans="2:22" x14ac:dyDescent="0.25">
      <c r="B301" s="1"/>
      <c r="C301" s="1"/>
      <c r="D301" s="1"/>
      <c r="E301" s="1"/>
      <c r="G301">
        <v>299</v>
      </c>
      <c r="H301" s="47">
        <f>+Resultados!$D$10/12-SUM(J301:S301)</f>
        <v>1364.9166666666667</v>
      </c>
      <c r="I301" s="47">
        <f>+I300*(1+((Tab_Resultados[Taxa de retorno]-Tab_Resultados[Inflação]))/12)+H300</f>
        <v>1433371.4118992439</v>
      </c>
      <c r="J301" s="48">
        <f>IF(G301&lt;=$D$3,$E$3/$D$3,0)</f>
        <v>0</v>
      </c>
      <c r="K301" s="48">
        <f>IF($G301&lt;=$D$4,$E$4/$D$4,0)</f>
        <v>0</v>
      </c>
      <c r="L301" s="48">
        <f>IF($G301&lt;=$D$5,$E$5/$D$5,0)</f>
        <v>0</v>
      </c>
      <c r="M301" s="48">
        <f>IF($G301&lt;=$D$6,$E$6/$D$6,0)</f>
        <v>0</v>
      </c>
      <c r="N301" s="48">
        <f>IF($G301&lt;=$D$7,$E$7/$D$7,0)</f>
        <v>0</v>
      </c>
      <c r="O301" s="48">
        <f>IF($G301&lt;=$D$8,$E$8/$D$8,0)</f>
        <v>0</v>
      </c>
      <c r="P301" s="48">
        <f>IF($G301&lt;=$D$9,$E$9/$D$9,0)</f>
        <v>0</v>
      </c>
      <c r="Q301" s="48">
        <f>IF($G301&lt;=$D$10,$E$10/$D$10,0)</f>
        <v>0</v>
      </c>
      <c r="R301" s="48">
        <f>IF($G301&lt;=$D$11,$E$11/$D$11,0)</f>
        <v>0</v>
      </c>
      <c r="S301" s="48">
        <f>IF($G301&lt;=$D$12,$E$12/$D$12,0)</f>
        <v>0</v>
      </c>
      <c r="T301" s="65" t="str">
        <f t="shared" si="16"/>
        <v/>
      </c>
      <c r="U301" s="60">
        <f t="shared" si="17"/>
        <v>299</v>
      </c>
      <c r="V301" s="64">
        <f ca="1">DATE(YEAR(TODAY()),MONTH(TODAY())+Tabela7[[#This Row],[Mês]]-1,1)</f>
        <v>53540</v>
      </c>
    </row>
    <row r="302" spans="2:22" x14ac:dyDescent="0.25">
      <c r="B302" s="1"/>
      <c r="C302" s="1"/>
      <c r="D302" s="1"/>
      <c r="E302" s="1"/>
      <c r="G302">
        <v>300</v>
      </c>
      <c r="H302" s="47">
        <f>+Resultados!$D$10/12-SUM(J302:S302)</f>
        <v>1364.9166666666667</v>
      </c>
      <c r="I302" s="47">
        <f>+I301*(1+((Tab_Resultados[Taxa de retorno]-Tab_Resultados[Inflação]))/12)+H301</f>
        <v>1443515.7284637934</v>
      </c>
      <c r="J302" s="48">
        <f t="shared" ref="J302:J365" si="18">IF(G302&lt;=$D$3,$E$3/$D$3,0)</f>
        <v>0</v>
      </c>
      <c r="K302" s="48">
        <f t="shared" ref="K302:K365" si="19">IF($G302&lt;=$D$4,$E$4/$D$4,0)</f>
        <v>0</v>
      </c>
      <c r="L302" s="48">
        <f t="shared" ref="L302:L365" si="20">IF($G302&lt;=$D$5,$E$5/$D$5,0)</f>
        <v>0</v>
      </c>
      <c r="M302" s="48">
        <f t="shared" ref="M302:M365" si="21">IF($G302&lt;=$D$6,$E$6/$D$6,0)</f>
        <v>0</v>
      </c>
      <c r="N302" s="48">
        <f t="shared" ref="N302:N365" si="22">IF($G302&lt;=$D$7,$E$7/$D$7,0)</f>
        <v>0</v>
      </c>
      <c r="O302" s="48">
        <f t="shared" ref="O302:O365" si="23">IF($G302&lt;=$D$8,$E$8/$D$8,0)</f>
        <v>0</v>
      </c>
      <c r="P302" s="48">
        <f t="shared" ref="P302:P365" si="24">IF($G302&lt;=$D$9,$E$9/$D$9,0)</f>
        <v>0</v>
      </c>
      <c r="Q302" s="48">
        <f t="shared" ref="Q302:Q365" si="25">IF($G302&lt;=$D$10,$E$10/$D$10,0)</f>
        <v>0</v>
      </c>
      <c r="R302" s="48">
        <f t="shared" ref="R302:R365" si="26">IF($G302&lt;=$D$11,$E$11/$D$11,0)</f>
        <v>0</v>
      </c>
      <c r="S302" s="48">
        <f t="shared" ref="S302:S365" si="27">IF($G302&lt;=$D$12,$E$12/$D$12,0)</f>
        <v>0</v>
      </c>
      <c r="T302" s="65" t="str">
        <f t="shared" ref="T302:T365" si="28">+IF(H302&lt;0,"Infelizmente não é possível! Aumenta prazo dos objetivos","")</f>
        <v/>
      </c>
      <c r="U302" s="60">
        <f t="shared" ref="U302:U365" si="29">+G302</f>
        <v>300</v>
      </c>
      <c r="V302" s="64">
        <f ca="1">DATE(YEAR(TODAY()),MONTH(TODAY())+Tabela7[[#This Row],[Mês]]-1,1)</f>
        <v>53571</v>
      </c>
    </row>
    <row r="303" spans="2:22" x14ac:dyDescent="0.25">
      <c r="B303" s="1"/>
      <c r="C303" s="1"/>
      <c r="D303" s="1"/>
      <c r="E303" s="1"/>
      <c r="G303">
        <v>301</v>
      </c>
      <c r="H303" s="47">
        <f>+Resultados!$D$10/12-SUM(J303:S303)</f>
        <v>1364.9166666666667</v>
      </c>
      <c r="I303" s="47">
        <f>+I302*(1+((Tab_Resultados[Taxa de retorno]-Tab_Resultados[Inflação]))/12)+H302</f>
        <v>1453722.1789673008</v>
      </c>
      <c r="J303" s="48">
        <f t="shared" si="18"/>
        <v>0</v>
      </c>
      <c r="K303" s="48">
        <f t="shared" si="19"/>
        <v>0</v>
      </c>
      <c r="L303" s="48">
        <f t="shared" si="20"/>
        <v>0</v>
      </c>
      <c r="M303" s="48">
        <f t="shared" si="21"/>
        <v>0</v>
      </c>
      <c r="N303" s="48">
        <f t="shared" si="22"/>
        <v>0</v>
      </c>
      <c r="O303" s="48">
        <f t="shared" si="23"/>
        <v>0</v>
      </c>
      <c r="P303" s="48">
        <f t="shared" si="24"/>
        <v>0</v>
      </c>
      <c r="Q303" s="48">
        <f t="shared" si="25"/>
        <v>0</v>
      </c>
      <c r="R303" s="48">
        <f t="shared" si="26"/>
        <v>0</v>
      </c>
      <c r="S303" s="48">
        <f t="shared" si="27"/>
        <v>0</v>
      </c>
      <c r="T303" s="65" t="str">
        <f t="shared" si="28"/>
        <v/>
      </c>
      <c r="U303" s="60">
        <f t="shared" si="29"/>
        <v>301</v>
      </c>
      <c r="V303" s="64">
        <f ca="1">DATE(YEAR(TODAY()),MONTH(TODAY())+Tabela7[[#This Row],[Mês]]-1,1)</f>
        <v>53601</v>
      </c>
    </row>
    <row r="304" spans="2:22" x14ac:dyDescent="0.25">
      <c r="B304" s="1"/>
      <c r="C304" s="1"/>
      <c r="D304" s="1"/>
      <c r="E304" s="1"/>
      <c r="G304">
        <v>302</v>
      </c>
      <c r="H304" s="47">
        <f>+Resultados!$D$10/12-SUM(J304:S304)</f>
        <v>1364.9166666666667</v>
      </c>
      <c r="I304" s="47">
        <f>+I303*(1+((Tab_Resultados[Taxa de retorno]-Tab_Resultados[Inflação]))/12)+H303</f>
        <v>1463991.1439801422</v>
      </c>
      <c r="J304" s="48">
        <f t="shared" si="18"/>
        <v>0</v>
      </c>
      <c r="K304" s="48">
        <f t="shared" si="19"/>
        <v>0</v>
      </c>
      <c r="L304" s="48">
        <f t="shared" si="20"/>
        <v>0</v>
      </c>
      <c r="M304" s="48">
        <f t="shared" si="21"/>
        <v>0</v>
      </c>
      <c r="N304" s="48">
        <f t="shared" si="22"/>
        <v>0</v>
      </c>
      <c r="O304" s="48">
        <f t="shared" si="23"/>
        <v>0</v>
      </c>
      <c r="P304" s="48">
        <f t="shared" si="24"/>
        <v>0</v>
      </c>
      <c r="Q304" s="48">
        <f t="shared" si="25"/>
        <v>0</v>
      </c>
      <c r="R304" s="48">
        <f t="shared" si="26"/>
        <v>0</v>
      </c>
      <c r="S304" s="48">
        <f t="shared" si="27"/>
        <v>0</v>
      </c>
      <c r="T304" s="65" t="str">
        <f t="shared" si="28"/>
        <v/>
      </c>
      <c r="U304" s="60">
        <f t="shared" si="29"/>
        <v>302</v>
      </c>
      <c r="V304" s="64">
        <f ca="1">DATE(YEAR(TODAY()),MONTH(TODAY())+Tabela7[[#This Row],[Mês]]-1,1)</f>
        <v>53632</v>
      </c>
    </row>
    <row r="305" spans="2:22" x14ac:dyDescent="0.25">
      <c r="B305" s="1"/>
      <c r="C305" s="1"/>
      <c r="D305" s="1"/>
      <c r="E305" s="1"/>
      <c r="G305">
        <v>303</v>
      </c>
      <c r="H305" s="47">
        <f>+Resultados!$D$10/12-SUM(J305:S305)</f>
        <v>1364.9166666666667</v>
      </c>
      <c r="I305" s="47">
        <f>+I304*(1+((Tab_Resultados[Taxa de retorno]-Tab_Resultados[Inflação]))/12)+H304</f>
        <v>1474323.0064036872</v>
      </c>
      <c r="J305" s="48">
        <f t="shared" si="18"/>
        <v>0</v>
      </c>
      <c r="K305" s="48">
        <f t="shared" si="19"/>
        <v>0</v>
      </c>
      <c r="L305" s="48">
        <f t="shared" si="20"/>
        <v>0</v>
      </c>
      <c r="M305" s="48">
        <f t="shared" si="21"/>
        <v>0</v>
      </c>
      <c r="N305" s="48">
        <f t="shared" si="22"/>
        <v>0</v>
      </c>
      <c r="O305" s="48">
        <f t="shared" si="23"/>
        <v>0</v>
      </c>
      <c r="P305" s="48">
        <f t="shared" si="24"/>
        <v>0</v>
      </c>
      <c r="Q305" s="48">
        <f t="shared" si="25"/>
        <v>0</v>
      </c>
      <c r="R305" s="48">
        <f t="shared" si="26"/>
        <v>0</v>
      </c>
      <c r="S305" s="48">
        <f t="shared" si="27"/>
        <v>0</v>
      </c>
      <c r="T305" s="65" t="str">
        <f t="shared" si="28"/>
        <v/>
      </c>
      <c r="U305" s="60">
        <f t="shared" si="29"/>
        <v>303</v>
      </c>
      <c r="V305" s="64">
        <f ca="1">DATE(YEAR(TODAY()),MONTH(TODAY())+Tabela7[[#This Row],[Mês]]-1,1)</f>
        <v>53662</v>
      </c>
    </row>
    <row r="306" spans="2:22" x14ac:dyDescent="0.25">
      <c r="B306" s="1"/>
      <c r="C306" s="1"/>
      <c r="D306" s="1"/>
      <c r="E306" s="1"/>
      <c r="G306">
        <v>304</v>
      </c>
      <c r="H306" s="47">
        <f>+Resultados!$D$10/12-SUM(J306:S306)</f>
        <v>1364.9166666666667</v>
      </c>
      <c r="I306" s="47">
        <f>+I305*(1+((Tab_Resultados[Taxa de retorno]-Tab_Resultados[Inflação]))/12)+H305</f>
        <v>1484718.1514845765</v>
      </c>
      <c r="J306" s="48">
        <f t="shared" si="18"/>
        <v>0</v>
      </c>
      <c r="K306" s="48">
        <f t="shared" si="19"/>
        <v>0</v>
      </c>
      <c r="L306" s="48">
        <f t="shared" si="20"/>
        <v>0</v>
      </c>
      <c r="M306" s="48">
        <f t="shared" si="21"/>
        <v>0</v>
      </c>
      <c r="N306" s="48">
        <f t="shared" si="22"/>
        <v>0</v>
      </c>
      <c r="O306" s="48">
        <f t="shared" si="23"/>
        <v>0</v>
      </c>
      <c r="P306" s="48">
        <f t="shared" si="24"/>
        <v>0</v>
      </c>
      <c r="Q306" s="48">
        <f t="shared" si="25"/>
        <v>0</v>
      </c>
      <c r="R306" s="48">
        <f t="shared" si="26"/>
        <v>0</v>
      </c>
      <c r="S306" s="48">
        <f t="shared" si="27"/>
        <v>0</v>
      </c>
      <c r="T306" s="65" t="str">
        <f t="shared" si="28"/>
        <v/>
      </c>
      <c r="U306" s="60">
        <f t="shared" si="29"/>
        <v>304</v>
      </c>
      <c r="V306" s="64">
        <f ca="1">DATE(YEAR(TODAY()),MONTH(TODAY())+Tabela7[[#This Row],[Mês]]-1,1)</f>
        <v>53693</v>
      </c>
    </row>
    <row r="307" spans="2:22" x14ac:dyDescent="0.25">
      <c r="B307" s="1"/>
      <c r="C307" s="1"/>
      <c r="D307" s="1"/>
      <c r="E307" s="1"/>
      <c r="G307">
        <v>305</v>
      </c>
      <c r="H307" s="47">
        <f>+Resultados!$D$10/12-SUM(J307:S307)</f>
        <v>1364.9166666666667</v>
      </c>
      <c r="I307" s="47">
        <f>+I306*(1+((Tab_Resultados[Taxa de retorno]-Tab_Resultados[Inflação]))/12)+H306</f>
        <v>1495176.9668290862</v>
      </c>
      <c r="J307" s="48">
        <f t="shared" si="18"/>
        <v>0</v>
      </c>
      <c r="K307" s="48">
        <f t="shared" si="19"/>
        <v>0</v>
      </c>
      <c r="L307" s="48">
        <f t="shared" si="20"/>
        <v>0</v>
      </c>
      <c r="M307" s="48">
        <f t="shared" si="21"/>
        <v>0</v>
      </c>
      <c r="N307" s="48">
        <f t="shared" si="22"/>
        <v>0</v>
      </c>
      <c r="O307" s="48">
        <f t="shared" si="23"/>
        <v>0</v>
      </c>
      <c r="P307" s="48">
        <f t="shared" si="24"/>
        <v>0</v>
      </c>
      <c r="Q307" s="48">
        <f t="shared" si="25"/>
        <v>0</v>
      </c>
      <c r="R307" s="48">
        <f t="shared" si="26"/>
        <v>0</v>
      </c>
      <c r="S307" s="48">
        <f t="shared" si="27"/>
        <v>0</v>
      </c>
      <c r="T307" s="65" t="str">
        <f t="shared" si="28"/>
        <v/>
      </c>
      <c r="U307" s="60">
        <f t="shared" si="29"/>
        <v>305</v>
      </c>
      <c r="V307" s="64">
        <f ca="1">DATE(YEAR(TODAY()),MONTH(TODAY())+Tabela7[[#This Row],[Mês]]-1,1)</f>
        <v>53724</v>
      </c>
    </row>
    <row r="308" spans="2:22" x14ac:dyDescent="0.25">
      <c r="B308" s="1"/>
      <c r="C308" s="1"/>
      <c r="D308" s="1"/>
      <c r="E308" s="1"/>
      <c r="G308">
        <v>306</v>
      </c>
      <c r="H308" s="47">
        <f>+Resultados!$D$10/12-SUM(J308:S308)</f>
        <v>1364.9166666666667</v>
      </c>
      <c r="I308" s="47">
        <f>+I307*(1+((Tab_Resultados[Taxa de retorno]-Tab_Resultados[Inflação]))/12)+H307</f>
        <v>1505699.842417581</v>
      </c>
      <c r="J308" s="48">
        <f t="shared" si="18"/>
        <v>0</v>
      </c>
      <c r="K308" s="48">
        <f t="shared" si="19"/>
        <v>0</v>
      </c>
      <c r="L308" s="48">
        <f t="shared" si="20"/>
        <v>0</v>
      </c>
      <c r="M308" s="48">
        <f t="shared" si="21"/>
        <v>0</v>
      </c>
      <c r="N308" s="48">
        <f t="shared" si="22"/>
        <v>0</v>
      </c>
      <c r="O308" s="48">
        <f t="shared" si="23"/>
        <v>0</v>
      </c>
      <c r="P308" s="48">
        <f t="shared" si="24"/>
        <v>0</v>
      </c>
      <c r="Q308" s="48">
        <f t="shared" si="25"/>
        <v>0</v>
      </c>
      <c r="R308" s="48">
        <f t="shared" si="26"/>
        <v>0</v>
      </c>
      <c r="S308" s="48">
        <f t="shared" si="27"/>
        <v>0</v>
      </c>
      <c r="T308" s="65" t="str">
        <f t="shared" si="28"/>
        <v/>
      </c>
      <c r="U308" s="60">
        <f t="shared" si="29"/>
        <v>306</v>
      </c>
      <c r="V308" s="64">
        <f ca="1">DATE(YEAR(TODAY()),MONTH(TODAY())+Tabela7[[#This Row],[Mês]]-1,1)</f>
        <v>53752</v>
      </c>
    </row>
    <row r="309" spans="2:22" x14ac:dyDescent="0.25">
      <c r="B309" s="1"/>
      <c r="C309" s="1"/>
      <c r="D309" s="1"/>
      <c r="E309" s="1"/>
      <c r="G309">
        <v>307</v>
      </c>
      <c r="H309" s="47">
        <f>+Resultados!$D$10/12-SUM(J309:S309)</f>
        <v>1364.9166666666667</v>
      </c>
      <c r="I309" s="47">
        <f>+I308*(1+((Tab_Resultados[Taxa de retorno]-Tab_Resultados[Inflação]))/12)+H308</f>
        <v>1516287.1706190554</v>
      </c>
      <c r="J309" s="48">
        <f t="shared" si="18"/>
        <v>0</v>
      </c>
      <c r="K309" s="48">
        <f t="shared" si="19"/>
        <v>0</v>
      </c>
      <c r="L309" s="48">
        <f t="shared" si="20"/>
        <v>0</v>
      </c>
      <c r="M309" s="48">
        <f t="shared" si="21"/>
        <v>0</v>
      </c>
      <c r="N309" s="48">
        <f t="shared" si="22"/>
        <v>0</v>
      </c>
      <c r="O309" s="48">
        <f t="shared" si="23"/>
        <v>0</v>
      </c>
      <c r="P309" s="48">
        <f t="shared" si="24"/>
        <v>0</v>
      </c>
      <c r="Q309" s="48">
        <f t="shared" si="25"/>
        <v>0</v>
      </c>
      <c r="R309" s="48">
        <f t="shared" si="26"/>
        <v>0</v>
      </c>
      <c r="S309" s="48">
        <f t="shared" si="27"/>
        <v>0</v>
      </c>
      <c r="T309" s="65" t="str">
        <f t="shared" si="28"/>
        <v/>
      </c>
      <c r="U309" s="60">
        <f t="shared" si="29"/>
        <v>307</v>
      </c>
      <c r="V309" s="64">
        <f ca="1">DATE(YEAR(TODAY()),MONTH(TODAY())+Tabela7[[#This Row],[Mês]]-1,1)</f>
        <v>53783</v>
      </c>
    </row>
    <row r="310" spans="2:22" x14ac:dyDescent="0.25">
      <c r="B310" s="1"/>
      <c r="C310" s="1"/>
      <c r="D310" s="1"/>
      <c r="E310" s="1"/>
      <c r="G310">
        <v>308</v>
      </c>
      <c r="H310" s="47">
        <f>+Resultados!$D$10/12-SUM(J310:S310)</f>
        <v>1364.9166666666667</v>
      </c>
      <c r="I310" s="47">
        <f>+I309*(1+((Tab_Resultados[Taxa de retorno]-Tab_Resultados[Inflação]))/12)+H309</f>
        <v>1526939.3462057638</v>
      </c>
      <c r="J310" s="48">
        <f t="shared" si="18"/>
        <v>0</v>
      </c>
      <c r="K310" s="48">
        <f t="shared" si="19"/>
        <v>0</v>
      </c>
      <c r="L310" s="48">
        <f t="shared" si="20"/>
        <v>0</v>
      </c>
      <c r="M310" s="48">
        <f t="shared" si="21"/>
        <v>0</v>
      </c>
      <c r="N310" s="48">
        <f t="shared" si="22"/>
        <v>0</v>
      </c>
      <c r="O310" s="48">
        <f t="shared" si="23"/>
        <v>0</v>
      </c>
      <c r="P310" s="48">
        <f t="shared" si="24"/>
        <v>0</v>
      </c>
      <c r="Q310" s="48">
        <f t="shared" si="25"/>
        <v>0</v>
      </c>
      <c r="R310" s="48">
        <f t="shared" si="26"/>
        <v>0</v>
      </c>
      <c r="S310" s="48">
        <f t="shared" si="27"/>
        <v>0</v>
      </c>
      <c r="T310" s="65" t="str">
        <f t="shared" si="28"/>
        <v/>
      </c>
      <c r="U310" s="60">
        <f t="shared" si="29"/>
        <v>308</v>
      </c>
      <c r="V310" s="64">
        <f ca="1">DATE(YEAR(TODAY()),MONTH(TODAY())+Tabela7[[#This Row],[Mês]]-1,1)</f>
        <v>53813</v>
      </c>
    </row>
    <row r="311" spans="2:22" x14ac:dyDescent="0.25">
      <c r="B311" s="1"/>
      <c r="C311" s="1"/>
      <c r="D311" s="1"/>
      <c r="E311" s="1"/>
      <c r="G311">
        <v>309</v>
      </c>
      <c r="H311" s="47">
        <f>+Resultados!$D$10/12-SUM(J311:S311)</f>
        <v>1364.9166666666667</v>
      </c>
      <c r="I311" s="47">
        <f>+I310*(1+((Tab_Resultados[Taxa de retorno]-Tab_Resultados[Inflação]))/12)+H310</f>
        <v>1537656.7663679407</v>
      </c>
      <c r="J311" s="48">
        <f t="shared" si="18"/>
        <v>0</v>
      </c>
      <c r="K311" s="48">
        <f t="shared" si="19"/>
        <v>0</v>
      </c>
      <c r="L311" s="48">
        <f t="shared" si="20"/>
        <v>0</v>
      </c>
      <c r="M311" s="48">
        <f t="shared" si="21"/>
        <v>0</v>
      </c>
      <c r="N311" s="48">
        <f t="shared" si="22"/>
        <v>0</v>
      </c>
      <c r="O311" s="48">
        <f t="shared" si="23"/>
        <v>0</v>
      </c>
      <c r="P311" s="48">
        <f t="shared" si="24"/>
        <v>0</v>
      </c>
      <c r="Q311" s="48">
        <f t="shared" si="25"/>
        <v>0</v>
      </c>
      <c r="R311" s="48">
        <f t="shared" si="26"/>
        <v>0</v>
      </c>
      <c r="S311" s="48">
        <f t="shared" si="27"/>
        <v>0</v>
      </c>
      <c r="T311" s="65" t="str">
        <f t="shared" si="28"/>
        <v/>
      </c>
      <c r="U311" s="60">
        <f t="shared" si="29"/>
        <v>309</v>
      </c>
      <c r="V311" s="64">
        <f ca="1">DATE(YEAR(TODAY()),MONTH(TODAY())+Tabela7[[#This Row],[Mês]]-1,1)</f>
        <v>53844</v>
      </c>
    </row>
    <row r="312" spans="2:22" x14ac:dyDescent="0.25">
      <c r="B312" s="1"/>
      <c r="C312" s="1"/>
      <c r="D312" s="1"/>
      <c r="E312" s="1"/>
      <c r="G312">
        <v>310</v>
      </c>
      <c r="H312" s="47">
        <f>+Resultados!$D$10/12-SUM(J312:S312)</f>
        <v>1364.9166666666667</v>
      </c>
      <c r="I312" s="47">
        <f>+I311*(1+((Tab_Resultados[Taxa de retorno]-Tab_Resultados[Inflação]))/12)+H311</f>
        <v>1548439.830728611</v>
      </c>
      <c r="J312" s="48">
        <f t="shared" si="18"/>
        <v>0</v>
      </c>
      <c r="K312" s="48">
        <f t="shared" si="19"/>
        <v>0</v>
      </c>
      <c r="L312" s="48">
        <f t="shared" si="20"/>
        <v>0</v>
      </c>
      <c r="M312" s="48">
        <f t="shared" si="21"/>
        <v>0</v>
      </c>
      <c r="N312" s="48">
        <f t="shared" si="22"/>
        <v>0</v>
      </c>
      <c r="O312" s="48">
        <f t="shared" si="23"/>
        <v>0</v>
      </c>
      <c r="P312" s="48">
        <f t="shared" si="24"/>
        <v>0</v>
      </c>
      <c r="Q312" s="48">
        <f t="shared" si="25"/>
        <v>0</v>
      </c>
      <c r="R312" s="48">
        <f t="shared" si="26"/>
        <v>0</v>
      </c>
      <c r="S312" s="48">
        <f t="shared" si="27"/>
        <v>0</v>
      </c>
      <c r="T312" s="65" t="str">
        <f t="shared" si="28"/>
        <v/>
      </c>
      <c r="U312" s="60">
        <f t="shared" si="29"/>
        <v>310</v>
      </c>
      <c r="V312" s="64">
        <f ca="1">DATE(YEAR(TODAY()),MONTH(TODAY())+Tabela7[[#This Row],[Mês]]-1,1)</f>
        <v>53874</v>
      </c>
    </row>
    <row r="313" spans="2:22" x14ac:dyDescent="0.25">
      <c r="B313" s="1"/>
      <c r="C313" s="1"/>
      <c r="D313" s="1"/>
      <c r="E313" s="1"/>
      <c r="G313">
        <v>311</v>
      </c>
      <c r="H313" s="47">
        <f>+Resultados!$D$10/12-SUM(J313:S313)</f>
        <v>1364.9166666666667</v>
      </c>
      <c r="I313" s="47">
        <f>+I312*(1+((Tab_Resultados[Taxa de retorno]-Tab_Resultados[Inflação]))/12)+H312</f>
        <v>1559288.9413584904</v>
      </c>
      <c r="J313" s="48">
        <f t="shared" si="18"/>
        <v>0</v>
      </c>
      <c r="K313" s="48">
        <f t="shared" si="19"/>
        <v>0</v>
      </c>
      <c r="L313" s="48">
        <f t="shared" si="20"/>
        <v>0</v>
      </c>
      <c r="M313" s="48">
        <f t="shared" si="21"/>
        <v>0</v>
      </c>
      <c r="N313" s="48">
        <f t="shared" si="22"/>
        <v>0</v>
      </c>
      <c r="O313" s="48">
        <f t="shared" si="23"/>
        <v>0</v>
      </c>
      <c r="P313" s="48">
        <f t="shared" si="24"/>
        <v>0</v>
      </c>
      <c r="Q313" s="48">
        <f t="shared" si="25"/>
        <v>0</v>
      </c>
      <c r="R313" s="48">
        <f t="shared" si="26"/>
        <v>0</v>
      </c>
      <c r="S313" s="48">
        <f t="shared" si="27"/>
        <v>0</v>
      </c>
      <c r="T313" s="65" t="str">
        <f t="shared" si="28"/>
        <v/>
      </c>
      <c r="U313" s="60">
        <f t="shared" si="29"/>
        <v>311</v>
      </c>
      <c r="V313" s="64">
        <f ca="1">DATE(YEAR(TODAY()),MONTH(TODAY())+Tabela7[[#This Row],[Mês]]-1,1)</f>
        <v>53905</v>
      </c>
    </row>
    <row r="314" spans="2:22" x14ac:dyDescent="0.25">
      <c r="B314" s="1"/>
      <c r="C314" s="1"/>
      <c r="D314" s="1"/>
      <c r="E314" s="1"/>
      <c r="G314">
        <v>312</v>
      </c>
      <c r="H314" s="47">
        <f>+Resultados!$D$10/12-SUM(J314:S314)</f>
        <v>1364.9166666666667</v>
      </c>
      <c r="I314" s="47">
        <f>+I313*(1+((Tab_Resultados[Taxa de retorno]-Tab_Resultados[Inflação]))/12)+H313</f>
        <v>1570204.5027909777</v>
      </c>
      <c r="J314" s="48">
        <f t="shared" si="18"/>
        <v>0</v>
      </c>
      <c r="K314" s="48">
        <f t="shared" si="19"/>
        <v>0</v>
      </c>
      <c r="L314" s="48">
        <f t="shared" si="20"/>
        <v>0</v>
      </c>
      <c r="M314" s="48">
        <f t="shared" si="21"/>
        <v>0</v>
      </c>
      <c r="N314" s="48">
        <f t="shared" si="22"/>
        <v>0</v>
      </c>
      <c r="O314" s="48">
        <f t="shared" si="23"/>
        <v>0</v>
      </c>
      <c r="P314" s="48">
        <f t="shared" si="24"/>
        <v>0</v>
      </c>
      <c r="Q314" s="48">
        <f t="shared" si="25"/>
        <v>0</v>
      </c>
      <c r="R314" s="48">
        <f t="shared" si="26"/>
        <v>0</v>
      </c>
      <c r="S314" s="48">
        <f t="shared" si="27"/>
        <v>0</v>
      </c>
      <c r="T314" s="65" t="str">
        <f t="shared" si="28"/>
        <v/>
      </c>
      <c r="U314" s="60">
        <f t="shared" si="29"/>
        <v>312</v>
      </c>
      <c r="V314" s="64">
        <f ca="1">DATE(YEAR(TODAY()),MONTH(TODAY())+Tabela7[[#This Row],[Mês]]-1,1)</f>
        <v>53936</v>
      </c>
    </row>
    <row r="315" spans="2:22" x14ac:dyDescent="0.25">
      <c r="B315" s="1"/>
      <c r="C315" s="1"/>
      <c r="D315" s="1"/>
      <c r="E315" s="1"/>
      <c r="G315">
        <v>313</v>
      </c>
      <c r="H315" s="47">
        <f>+Resultados!$D$10/12-SUM(J315:S315)</f>
        <v>1364.9166666666667</v>
      </c>
      <c r="I315" s="47">
        <f>+I314*(1+((Tab_Resultados[Taxa de retorno]-Tab_Resultados[Inflação]))/12)+H314</f>
        <v>1581186.9220372392</v>
      </c>
      <c r="J315" s="48">
        <f t="shared" si="18"/>
        <v>0</v>
      </c>
      <c r="K315" s="48">
        <f t="shared" si="19"/>
        <v>0</v>
      </c>
      <c r="L315" s="48">
        <f t="shared" si="20"/>
        <v>0</v>
      </c>
      <c r="M315" s="48">
        <f t="shared" si="21"/>
        <v>0</v>
      </c>
      <c r="N315" s="48">
        <f t="shared" si="22"/>
        <v>0</v>
      </c>
      <c r="O315" s="48">
        <f t="shared" si="23"/>
        <v>0</v>
      </c>
      <c r="P315" s="48">
        <f t="shared" si="24"/>
        <v>0</v>
      </c>
      <c r="Q315" s="48">
        <f t="shared" si="25"/>
        <v>0</v>
      </c>
      <c r="R315" s="48">
        <f t="shared" si="26"/>
        <v>0</v>
      </c>
      <c r="S315" s="48">
        <f t="shared" si="27"/>
        <v>0</v>
      </c>
      <c r="T315" s="65" t="str">
        <f t="shared" si="28"/>
        <v/>
      </c>
      <c r="U315" s="60">
        <f t="shared" si="29"/>
        <v>313</v>
      </c>
      <c r="V315" s="64">
        <f ca="1">DATE(YEAR(TODAY()),MONTH(TODAY())+Tabela7[[#This Row],[Mês]]-1,1)</f>
        <v>53966</v>
      </c>
    </row>
    <row r="316" spans="2:22" x14ac:dyDescent="0.25">
      <c r="B316" s="1"/>
      <c r="C316" s="1"/>
      <c r="D316" s="1"/>
      <c r="E316" s="1"/>
      <c r="G316">
        <v>314</v>
      </c>
      <c r="H316" s="47">
        <f>+Resultados!$D$10/12-SUM(J316:S316)</f>
        <v>1364.9166666666667</v>
      </c>
      <c r="I316" s="47">
        <f>+I315*(1+((Tab_Resultados[Taxa de retorno]-Tab_Resultados[Inflação]))/12)+H315</f>
        <v>1592236.6086013839</v>
      </c>
      <c r="J316" s="48">
        <f t="shared" si="18"/>
        <v>0</v>
      </c>
      <c r="K316" s="48">
        <f t="shared" si="19"/>
        <v>0</v>
      </c>
      <c r="L316" s="48">
        <f t="shared" si="20"/>
        <v>0</v>
      </c>
      <c r="M316" s="48">
        <f t="shared" si="21"/>
        <v>0</v>
      </c>
      <c r="N316" s="48">
        <f t="shared" si="22"/>
        <v>0</v>
      </c>
      <c r="O316" s="48">
        <f t="shared" si="23"/>
        <v>0</v>
      </c>
      <c r="P316" s="48">
        <f t="shared" si="24"/>
        <v>0</v>
      </c>
      <c r="Q316" s="48">
        <f t="shared" si="25"/>
        <v>0</v>
      </c>
      <c r="R316" s="48">
        <f t="shared" si="26"/>
        <v>0</v>
      </c>
      <c r="S316" s="48">
        <f t="shared" si="27"/>
        <v>0</v>
      </c>
      <c r="T316" s="65" t="str">
        <f t="shared" si="28"/>
        <v/>
      </c>
      <c r="U316" s="60">
        <f t="shared" si="29"/>
        <v>314</v>
      </c>
      <c r="V316" s="64">
        <f ca="1">DATE(YEAR(TODAY()),MONTH(TODAY())+Tabela7[[#This Row],[Mês]]-1,1)</f>
        <v>53997</v>
      </c>
    </row>
    <row r="317" spans="2:22" x14ac:dyDescent="0.25">
      <c r="B317" s="1"/>
      <c r="C317" s="1"/>
      <c r="D317" s="1"/>
      <c r="E317" s="1"/>
      <c r="G317">
        <v>315</v>
      </c>
      <c r="H317" s="47">
        <f>+Resultados!$D$10/12-SUM(J317:S317)</f>
        <v>1364.9166666666667</v>
      </c>
      <c r="I317" s="47">
        <f>+I316*(1+((Tab_Resultados[Taxa de retorno]-Tab_Resultados[Inflação]))/12)+H316</f>
        <v>1603353.9744957341</v>
      </c>
      <c r="J317" s="48">
        <f t="shared" si="18"/>
        <v>0</v>
      </c>
      <c r="K317" s="48">
        <f t="shared" si="19"/>
        <v>0</v>
      </c>
      <c r="L317" s="48">
        <f t="shared" si="20"/>
        <v>0</v>
      </c>
      <c r="M317" s="48">
        <f t="shared" si="21"/>
        <v>0</v>
      </c>
      <c r="N317" s="48">
        <f t="shared" si="22"/>
        <v>0</v>
      </c>
      <c r="O317" s="48">
        <f t="shared" si="23"/>
        <v>0</v>
      </c>
      <c r="P317" s="48">
        <f t="shared" si="24"/>
        <v>0</v>
      </c>
      <c r="Q317" s="48">
        <f t="shared" si="25"/>
        <v>0</v>
      </c>
      <c r="R317" s="48">
        <f t="shared" si="26"/>
        <v>0</v>
      </c>
      <c r="S317" s="48">
        <f t="shared" si="27"/>
        <v>0</v>
      </c>
      <c r="T317" s="65" t="str">
        <f t="shared" si="28"/>
        <v/>
      </c>
      <c r="U317" s="60">
        <f t="shared" si="29"/>
        <v>315</v>
      </c>
      <c r="V317" s="64">
        <f ca="1">DATE(YEAR(TODAY()),MONTH(TODAY())+Tabela7[[#This Row],[Mês]]-1,1)</f>
        <v>54027</v>
      </c>
    </row>
    <row r="318" spans="2:22" x14ac:dyDescent="0.25">
      <c r="B318" s="1"/>
      <c r="C318" s="1"/>
      <c r="D318" s="1"/>
      <c r="E318" s="1"/>
      <c r="G318">
        <v>316</v>
      </c>
      <c r="H318" s="47">
        <f>+Resultados!$D$10/12-SUM(J318:S318)</f>
        <v>1364.9166666666667</v>
      </c>
      <c r="I318" s="47">
        <f>+I317*(1+((Tab_Resultados[Taxa de retorno]-Tab_Resultados[Inflação]))/12)+H317</f>
        <v>1614539.4342561872</v>
      </c>
      <c r="J318" s="48">
        <f t="shared" si="18"/>
        <v>0</v>
      </c>
      <c r="K318" s="48">
        <f t="shared" si="19"/>
        <v>0</v>
      </c>
      <c r="L318" s="48">
        <f t="shared" si="20"/>
        <v>0</v>
      </c>
      <c r="M318" s="48">
        <f t="shared" si="21"/>
        <v>0</v>
      </c>
      <c r="N318" s="48">
        <f t="shared" si="22"/>
        <v>0</v>
      </c>
      <c r="O318" s="48">
        <f t="shared" si="23"/>
        <v>0</v>
      </c>
      <c r="P318" s="48">
        <f t="shared" si="24"/>
        <v>0</v>
      </c>
      <c r="Q318" s="48">
        <f t="shared" si="25"/>
        <v>0</v>
      </c>
      <c r="R318" s="48">
        <f t="shared" si="26"/>
        <v>0</v>
      </c>
      <c r="S318" s="48">
        <f t="shared" si="27"/>
        <v>0</v>
      </c>
      <c r="T318" s="65" t="str">
        <f t="shared" si="28"/>
        <v/>
      </c>
      <c r="U318" s="60">
        <f t="shared" si="29"/>
        <v>316</v>
      </c>
      <c r="V318" s="64">
        <f ca="1">DATE(YEAR(TODAY()),MONTH(TODAY())+Tabela7[[#This Row],[Mês]]-1,1)</f>
        <v>54058</v>
      </c>
    </row>
    <row r="319" spans="2:22" x14ac:dyDescent="0.25">
      <c r="B319" s="1"/>
      <c r="C319" s="1"/>
      <c r="D319" s="1"/>
      <c r="E319" s="1"/>
      <c r="G319">
        <v>317</v>
      </c>
      <c r="H319" s="47">
        <f>+Resultados!$D$10/12-SUM(J319:S319)</f>
        <v>1364.9166666666667</v>
      </c>
      <c r="I319" s="47">
        <f>+I318*(1+((Tab_Resultados[Taxa de retorno]-Tab_Resultados[Inflação]))/12)+H318</f>
        <v>1625793.404957673</v>
      </c>
      <c r="J319" s="48">
        <f t="shared" si="18"/>
        <v>0</v>
      </c>
      <c r="K319" s="48">
        <f t="shared" si="19"/>
        <v>0</v>
      </c>
      <c r="L319" s="48">
        <f t="shared" si="20"/>
        <v>0</v>
      </c>
      <c r="M319" s="48">
        <f t="shared" si="21"/>
        <v>0</v>
      </c>
      <c r="N319" s="48">
        <f t="shared" si="22"/>
        <v>0</v>
      </c>
      <c r="O319" s="48">
        <f t="shared" si="23"/>
        <v>0</v>
      </c>
      <c r="P319" s="48">
        <f t="shared" si="24"/>
        <v>0</v>
      </c>
      <c r="Q319" s="48">
        <f t="shared" si="25"/>
        <v>0</v>
      </c>
      <c r="R319" s="48">
        <f t="shared" si="26"/>
        <v>0</v>
      </c>
      <c r="S319" s="48">
        <f t="shared" si="27"/>
        <v>0</v>
      </c>
      <c r="T319" s="65" t="str">
        <f t="shared" si="28"/>
        <v/>
      </c>
      <c r="U319" s="60">
        <f t="shared" si="29"/>
        <v>317</v>
      </c>
      <c r="V319" s="64">
        <f ca="1">DATE(YEAR(TODAY()),MONTH(TODAY())+Tabela7[[#This Row],[Mês]]-1,1)</f>
        <v>54089</v>
      </c>
    </row>
    <row r="320" spans="2:22" x14ac:dyDescent="0.25">
      <c r="B320" s="1"/>
      <c r="C320" s="1"/>
      <c r="D320" s="1"/>
      <c r="E320" s="1"/>
      <c r="G320">
        <v>318</v>
      </c>
      <c r="H320" s="47">
        <f>+Resultados!$D$10/12-SUM(J320:S320)</f>
        <v>1364.9166666666667</v>
      </c>
      <c r="I320" s="47">
        <f>+I319*(1+((Tab_Resultados[Taxa de retorno]-Tab_Resultados[Inflação]))/12)+H319</f>
        <v>1637116.3062297055</v>
      </c>
      <c r="J320" s="48">
        <f t="shared" si="18"/>
        <v>0</v>
      </c>
      <c r="K320" s="48">
        <f t="shared" si="19"/>
        <v>0</v>
      </c>
      <c r="L320" s="48">
        <f t="shared" si="20"/>
        <v>0</v>
      </c>
      <c r="M320" s="48">
        <f t="shared" si="21"/>
        <v>0</v>
      </c>
      <c r="N320" s="48">
        <f t="shared" si="22"/>
        <v>0</v>
      </c>
      <c r="O320" s="48">
        <f t="shared" si="23"/>
        <v>0</v>
      </c>
      <c r="P320" s="48">
        <f t="shared" si="24"/>
        <v>0</v>
      </c>
      <c r="Q320" s="48">
        <f t="shared" si="25"/>
        <v>0</v>
      </c>
      <c r="R320" s="48">
        <f t="shared" si="26"/>
        <v>0</v>
      </c>
      <c r="S320" s="48">
        <f t="shared" si="27"/>
        <v>0</v>
      </c>
      <c r="T320" s="65" t="str">
        <f t="shared" si="28"/>
        <v/>
      </c>
      <c r="U320" s="60">
        <f t="shared" si="29"/>
        <v>318</v>
      </c>
      <c r="V320" s="64">
        <f ca="1">DATE(YEAR(TODAY()),MONTH(TODAY())+Tabela7[[#This Row],[Mês]]-1,1)</f>
        <v>54118</v>
      </c>
    </row>
    <row r="321" spans="2:22" x14ac:dyDescent="0.25">
      <c r="B321" s="1"/>
      <c r="C321" s="1"/>
      <c r="D321" s="1"/>
      <c r="E321" s="1"/>
      <c r="G321">
        <v>319</v>
      </c>
      <c r="H321" s="47">
        <f>+Resultados!$D$10/12-SUM(J321:S321)</f>
        <v>1364.9166666666667</v>
      </c>
      <c r="I321" s="47">
        <f>+I320*(1+((Tab_Resultados[Taxa de retorno]-Tab_Resultados[Inflação]))/12)+H320</f>
        <v>1648508.5602720291</v>
      </c>
      <c r="J321" s="48">
        <f t="shared" si="18"/>
        <v>0</v>
      </c>
      <c r="K321" s="48">
        <f t="shared" si="19"/>
        <v>0</v>
      </c>
      <c r="L321" s="48">
        <f t="shared" si="20"/>
        <v>0</v>
      </c>
      <c r="M321" s="48">
        <f t="shared" si="21"/>
        <v>0</v>
      </c>
      <c r="N321" s="48">
        <f t="shared" si="22"/>
        <v>0</v>
      </c>
      <c r="O321" s="48">
        <f t="shared" si="23"/>
        <v>0</v>
      </c>
      <c r="P321" s="48">
        <f t="shared" si="24"/>
        <v>0</v>
      </c>
      <c r="Q321" s="48">
        <f t="shared" si="25"/>
        <v>0</v>
      </c>
      <c r="R321" s="48">
        <f t="shared" si="26"/>
        <v>0</v>
      </c>
      <c r="S321" s="48">
        <f t="shared" si="27"/>
        <v>0</v>
      </c>
      <c r="T321" s="65" t="str">
        <f t="shared" si="28"/>
        <v/>
      </c>
      <c r="U321" s="60">
        <f t="shared" si="29"/>
        <v>319</v>
      </c>
      <c r="V321" s="64">
        <f ca="1">DATE(YEAR(TODAY()),MONTH(TODAY())+Tabela7[[#This Row],[Mês]]-1,1)</f>
        <v>54149</v>
      </c>
    </row>
    <row r="322" spans="2:22" x14ac:dyDescent="0.25">
      <c r="B322" s="1"/>
      <c r="C322" s="1"/>
      <c r="D322" s="1"/>
      <c r="E322" s="1"/>
      <c r="G322">
        <v>320</v>
      </c>
      <c r="H322" s="47">
        <f>+Resultados!$D$10/12-SUM(J322:S322)</f>
        <v>1364.9166666666667</v>
      </c>
      <c r="I322" s="47">
        <f>+I321*(1+((Tab_Resultados[Taxa de retorno]-Tab_Resultados[Inflação]))/12)+H321</f>
        <v>1659970.5918703619</v>
      </c>
      <c r="J322" s="48">
        <f t="shared" si="18"/>
        <v>0</v>
      </c>
      <c r="K322" s="48">
        <f t="shared" si="19"/>
        <v>0</v>
      </c>
      <c r="L322" s="48">
        <f t="shared" si="20"/>
        <v>0</v>
      </c>
      <c r="M322" s="48">
        <f t="shared" si="21"/>
        <v>0</v>
      </c>
      <c r="N322" s="48">
        <f t="shared" si="22"/>
        <v>0</v>
      </c>
      <c r="O322" s="48">
        <f t="shared" si="23"/>
        <v>0</v>
      </c>
      <c r="P322" s="48">
        <f t="shared" si="24"/>
        <v>0</v>
      </c>
      <c r="Q322" s="48">
        <f t="shared" si="25"/>
        <v>0</v>
      </c>
      <c r="R322" s="48">
        <f t="shared" si="26"/>
        <v>0</v>
      </c>
      <c r="S322" s="48">
        <f t="shared" si="27"/>
        <v>0</v>
      </c>
      <c r="T322" s="65" t="str">
        <f t="shared" si="28"/>
        <v/>
      </c>
      <c r="U322" s="60">
        <f t="shared" si="29"/>
        <v>320</v>
      </c>
      <c r="V322" s="64">
        <f ca="1">DATE(YEAR(TODAY()),MONTH(TODAY())+Tabela7[[#This Row],[Mês]]-1,1)</f>
        <v>54179</v>
      </c>
    </row>
    <row r="323" spans="2:22" x14ac:dyDescent="0.25">
      <c r="B323" s="1"/>
      <c r="C323" s="1"/>
      <c r="D323" s="1"/>
      <c r="E323" s="1"/>
      <c r="G323">
        <v>321</v>
      </c>
      <c r="H323" s="47">
        <f>+Resultados!$D$10/12-SUM(J323:S323)</f>
        <v>1364.9166666666667</v>
      </c>
      <c r="I323" s="47">
        <f>+I322*(1+((Tab_Resultados[Taxa de retorno]-Tab_Resultados[Inflação]))/12)+H322</f>
        <v>1671502.8284122346</v>
      </c>
      <c r="J323" s="48">
        <f t="shared" si="18"/>
        <v>0</v>
      </c>
      <c r="K323" s="48">
        <f t="shared" si="19"/>
        <v>0</v>
      </c>
      <c r="L323" s="48">
        <f t="shared" si="20"/>
        <v>0</v>
      </c>
      <c r="M323" s="48">
        <f t="shared" si="21"/>
        <v>0</v>
      </c>
      <c r="N323" s="48">
        <f t="shared" si="22"/>
        <v>0</v>
      </c>
      <c r="O323" s="48">
        <f t="shared" si="23"/>
        <v>0</v>
      </c>
      <c r="P323" s="48">
        <f t="shared" si="24"/>
        <v>0</v>
      </c>
      <c r="Q323" s="48">
        <f t="shared" si="25"/>
        <v>0</v>
      </c>
      <c r="R323" s="48">
        <f t="shared" si="26"/>
        <v>0</v>
      </c>
      <c r="S323" s="48">
        <f t="shared" si="27"/>
        <v>0</v>
      </c>
      <c r="T323" s="65" t="str">
        <f t="shared" si="28"/>
        <v/>
      </c>
      <c r="U323" s="60">
        <f t="shared" si="29"/>
        <v>321</v>
      </c>
      <c r="V323" s="64">
        <f ca="1">DATE(YEAR(TODAY()),MONTH(TODAY())+Tabela7[[#This Row],[Mês]]-1,1)</f>
        <v>54210</v>
      </c>
    </row>
    <row r="324" spans="2:22" x14ac:dyDescent="0.25">
      <c r="B324" s="1"/>
      <c r="C324" s="1"/>
      <c r="D324" s="1"/>
      <c r="E324" s="1"/>
      <c r="G324">
        <v>322</v>
      </c>
      <c r="H324" s="47">
        <f>+Resultados!$D$10/12-SUM(J324:S324)</f>
        <v>1364.9166666666667</v>
      </c>
      <c r="I324" s="47">
        <f>+I323*(1+((Tab_Resultados[Taxa de retorno]-Tab_Resultados[Inflação]))/12)+H323</f>
        <v>1683105.6999029261</v>
      </c>
      <c r="J324" s="48">
        <f t="shared" si="18"/>
        <v>0</v>
      </c>
      <c r="K324" s="48">
        <f t="shared" si="19"/>
        <v>0</v>
      </c>
      <c r="L324" s="48">
        <f t="shared" si="20"/>
        <v>0</v>
      </c>
      <c r="M324" s="48">
        <f t="shared" si="21"/>
        <v>0</v>
      </c>
      <c r="N324" s="48">
        <f t="shared" si="22"/>
        <v>0</v>
      </c>
      <c r="O324" s="48">
        <f t="shared" si="23"/>
        <v>0</v>
      </c>
      <c r="P324" s="48">
        <f t="shared" si="24"/>
        <v>0</v>
      </c>
      <c r="Q324" s="48">
        <f t="shared" si="25"/>
        <v>0</v>
      </c>
      <c r="R324" s="48">
        <f t="shared" si="26"/>
        <v>0</v>
      </c>
      <c r="S324" s="48">
        <f t="shared" si="27"/>
        <v>0</v>
      </c>
      <c r="T324" s="65" t="str">
        <f t="shared" si="28"/>
        <v/>
      </c>
      <c r="U324" s="60">
        <f t="shared" si="29"/>
        <v>322</v>
      </c>
      <c r="V324" s="64">
        <f ca="1">DATE(YEAR(TODAY()),MONTH(TODAY())+Tabela7[[#This Row],[Mês]]-1,1)</f>
        <v>54240</v>
      </c>
    </row>
    <row r="325" spans="2:22" x14ac:dyDescent="0.25">
      <c r="B325" s="1"/>
      <c r="C325" s="1"/>
      <c r="D325" s="1"/>
      <c r="E325" s="1"/>
      <c r="G325">
        <v>323</v>
      </c>
      <c r="H325" s="47">
        <f>+Resultados!$D$10/12-SUM(J325:S325)</f>
        <v>1364.9166666666667</v>
      </c>
      <c r="I325" s="47">
        <f>+I324*(1+((Tab_Resultados[Taxa de retorno]-Tab_Resultados[Inflação]))/12)+H324</f>
        <v>1694779.6389814981</v>
      </c>
      <c r="J325" s="48">
        <f t="shared" si="18"/>
        <v>0</v>
      </c>
      <c r="K325" s="48">
        <f t="shared" si="19"/>
        <v>0</v>
      </c>
      <c r="L325" s="48">
        <f t="shared" si="20"/>
        <v>0</v>
      </c>
      <c r="M325" s="48">
        <f t="shared" si="21"/>
        <v>0</v>
      </c>
      <c r="N325" s="48">
        <f t="shared" si="22"/>
        <v>0</v>
      </c>
      <c r="O325" s="48">
        <f t="shared" si="23"/>
        <v>0</v>
      </c>
      <c r="P325" s="48">
        <f t="shared" si="24"/>
        <v>0</v>
      </c>
      <c r="Q325" s="48">
        <f t="shared" si="25"/>
        <v>0</v>
      </c>
      <c r="R325" s="48">
        <f t="shared" si="26"/>
        <v>0</v>
      </c>
      <c r="S325" s="48">
        <f t="shared" si="27"/>
        <v>0</v>
      </c>
      <c r="T325" s="65" t="str">
        <f t="shared" si="28"/>
        <v/>
      </c>
      <c r="U325" s="60">
        <f t="shared" si="29"/>
        <v>323</v>
      </c>
      <c r="V325" s="64">
        <f ca="1">DATE(YEAR(TODAY()),MONTH(TODAY())+Tabela7[[#This Row],[Mês]]-1,1)</f>
        <v>54271</v>
      </c>
    </row>
    <row r="326" spans="2:22" x14ac:dyDescent="0.25">
      <c r="B326" s="1"/>
      <c r="C326" s="1"/>
      <c r="D326" s="1"/>
      <c r="E326" s="1"/>
      <c r="G326">
        <v>324</v>
      </c>
      <c r="H326" s="47">
        <f>+Resultados!$D$10/12-SUM(J326:S326)</f>
        <v>1364.9166666666667</v>
      </c>
      <c r="I326" s="47">
        <f>+I325*(1+((Tab_Resultados[Taxa de retorno]-Tab_Resultados[Inflação]))/12)+H325</f>
        <v>1706525.0809369264</v>
      </c>
      <c r="J326" s="48">
        <f t="shared" si="18"/>
        <v>0</v>
      </c>
      <c r="K326" s="48">
        <f t="shared" si="19"/>
        <v>0</v>
      </c>
      <c r="L326" s="48">
        <f t="shared" si="20"/>
        <v>0</v>
      </c>
      <c r="M326" s="48">
        <f t="shared" si="21"/>
        <v>0</v>
      </c>
      <c r="N326" s="48">
        <f t="shared" si="22"/>
        <v>0</v>
      </c>
      <c r="O326" s="48">
        <f t="shared" si="23"/>
        <v>0</v>
      </c>
      <c r="P326" s="48">
        <f t="shared" si="24"/>
        <v>0</v>
      </c>
      <c r="Q326" s="48">
        <f t="shared" si="25"/>
        <v>0</v>
      </c>
      <c r="R326" s="48">
        <f t="shared" si="26"/>
        <v>0</v>
      </c>
      <c r="S326" s="48">
        <f t="shared" si="27"/>
        <v>0</v>
      </c>
      <c r="T326" s="65" t="str">
        <f t="shared" si="28"/>
        <v/>
      </c>
      <c r="U326" s="60">
        <f t="shared" si="29"/>
        <v>324</v>
      </c>
      <c r="V326" s="64">
        <f ca="1">DATE(YEAR(TODAY()),MONTH(TODAY())+Tabela7[[#This Row],[Mês]]-1,1)</f>
        <v>54302</v>
      </c>
    </row>
    <row r="327" spans="2:22" x14ac:dyDescent="0.25">
      <c r="B327" s="1"/>
      <c r="C327" s="1"/>
      <c r="D327" s="1"/>
      <c r="E327" s="1"/>
      <c r="G327">
        <v>325</v>
      </c>
      <c r="H327" s="47">
        <f>+Resultados!$D$10/12-SUM(J327:S327)</f>
        <v>1364.9166666666667</v>
      </c>
      <c r="I327" s="47">
        <f>+I326*(1+((Tab_Resultados[Taxa de retorno]-Tab_Resultados[Inflação]))/12)+H326</f>
        <v>1718342.4637243317</v>
      </c>
      <c r="J327" s="48">
        <f t="shared" si="18"/>
        <v>0</v>
      </c>
      <c r="K327" s="48">
        <f t="shared" si="19"/>
        <v>0</v>
      </c>
      <c r="L327" s="48">
        <f t="shared" si="20"/>
        <v>0</v>
      </c>
      <c r="M327" s="48">
        <f t="shared" si="21"/>
        <v>0</v>
      </c>
      <c r="N327" s="48">
        <f t="shared" si="22"/>
        <v>0</v>
      </c>
      <c r="O327" s="48">
        <f t="shared" si="23"/>
        <v>0</v>
      </c>
      <c r="P327" s="48">
        <f t="shared" si="24"/>
        <v>0</v>
      </c>
      <c r="Q327" s="48">
        <f t="shared" si="25"/>
        <v>0</v>
      </c>
      <c r="R327" s="48">
        <f t="shared" si="26"/>
        <v>0</v>
      </c>
      <c r="S327" s="48">
        <f t="shared" si="27"/>
        <v>0</v>
      </c>
      <c r="T327" s="65" t="str">
        <f t="shared" si="28"/>
        <v/>
      </c>
      <c r="U327" s="60">
        <f t="shared" si="29"/>
        <v>325</v>
      </c>
      <c r="V327" s="64">
        <f ca="1">DATE(YEAR(TODAY()),MONTH(TODAY())+Tabela7[[#This Row],[Mês]]-1,1)</f>
        <v>54332</v>
      </c>
    </row>
    <row r="328" spans="2:22" x14ac:dyDescent="0.25">
      <c r="B328" s="1"/>
      <c r="C328" s="1"/>
      <c r="D328" s="1"/>
      <c r="E328" s="1"/>
      <c r="G328">
        <v>326</v>
      </c>
      <c r="H328" s="47">
        <f>+Resultados!$D$10/12-SUM(J328:S328)</f>
        <v>1364.9166666666667</v>
      </c>
      <c r="I328" s="47">
        <f>+I327*(1+((Tab_Resultados[Taxa de retorno]-Tab_Resultados[Inflação]))/12)+H327</f>
        <v>1730232.2279813099</v>
      </c>
      <c r="J328" s="48">
        <f t="shared" si="18"/>
        <v>0</v>
      </c>
      <c r="K328" s="48">
        <f t="shared" si="19"/>
        <v>0</v>
      </c>
      <c r="L328" s="48">
        <f t="shared" si="20"/>
        <v>0</v>
      </c>
      <c r="M328" s="48">
        <f t="shared" si="21"/>
        <v>0</v>
      </c>
      <c r="N328" s="48">
        <f t="shared" si="22"/>
        <v>0</v>
      </c>
      <c r="O328" s="48">
        <f t="shared" si="23"/>
        <v>0</v>
      </c>
      <c r="P328" s="48">
        <f t="shared" si="24"/>
        <v>0</v>
      </c>
      <c r="Q328" s="48">
        <f t="shared" si="25"/>
        <v>0</v>
      </c>
      <c r="R328" s="48">
        <f t="shared" si="26"/>
        <v>0</v>
      </c>
      <c r="S328" s="48">
        <f t="shared" si="27"/>
        <v>0</v>
      </c>
      <c r="T328" s="65" t="str">
        <f t="shared" si="28"/>
        <v/>
      </c>
      <c r="U328" s="60">
        <f t="shared" si="29"/>
        <v>326</v>
      </c>
      <c r="V328" s="64">
        <f ca="1">DATE(YEAR(TODAY()),MONTH(TODAY())+Tabela7[[#This Row],[Mês]]-1,1)</f>
        <v>54363</v>
      </c>
    </row>
    <row r="329" spans="2:22" x14ac:dyDescent="0.25">
      <c r="B329" s="1"/>
      <c r="C329" s="1"/>
      <c r="D329" s="1"/>
      <c r="E329" s="1"/>
      <c r="G329">
        <v>327</v>
      </c>
      <c r="H329" s="47">
        <f>+Resultados!$D$10/12-SUM(J329:S329)</f>
        <v>1364.9166666666667</v>
      </c>
      <c r="I329" s="47">
        <f>+I328*(1+((Tab_Resultados[Taxa de retorno]-Tab_Resultados[Inflação]))/12)+H328</f>
        <v>1742194.817044362</v>
      </c>
      <c r="J329" s="48">
        <f t="shared" si="18"/>
        <v>0</v>
      </c>
      <c r="K329" s="48">
        <f t="shared" si="19"/>
        <v>0</v>
      </c>
      <c r="L329" s="48">
        <f t="shared" si="20"/>
        <v>0</v>
      </c>
      <c r="M329" s="48">
        <f t="shared" si="21"/>
        <v>0</v>
      </c>
      <c r="N329" s="48">
        <f t="shared" si="22"/>
        <v>0</v>
      </c>
      <c r="O329" s="48">
        <f t="shared" si="23"/>
        <v>0</v>
      </c>
      <c r="P329" s="48">
        <f t="shared" si="24"/>
        <v>0</v>
      </c>
      <c r="Q329" s="48">
        <f t="shared" si="25"/>
        <v>0</v>
      </c>
      <c r="R329" s="48">
        <f t="shared" si="26"/>
        <v>0</v>
      </c>
      <c r="S329" s="48">
        <f t="shared" si="27"/>
        <v>0</v>
      </c>
      <c r="T329" s="65" t="str">
        <f t="shared" si="28"/>
        <v/>
      </c>
      <c r="U329" s="60">
        <f t="shared" si="29"/>
        <v>327</v>
      </c>
      <c r="V329" s="64">
        <f ca="1">DATE(YEAR(TODAY()),MONTH(TODAY())+Tabela7[[#This Row],[Mês]]-1,1)</f>
        <v>54393</v>
      </c>
    </row>
    <row r="330" spans="2:22" x14ac:dyDescent="0.25">
      <c r="B330" s="1"/>
      <c r="C330" s="1"/>
      <c r="D330" s="1"/>
      <c r="E330" s="1"/>
      <c r="G330">
        <v>328</v>
      </c>
      <c r="H330" s="47">
        <f>+Resultados!$D$10/12-SUM(J330:S330)</f>
        <v>1364.9166666666667</v>
      </c>
      <c r="I330" s="47">
        <f>+I329*(1+((Tab_Resultados[Taxa de retorno]-Tab_Resultados[Inflação]))/12)+H329</f>
        <v>1754230.6769654253</v>
      </c>
      <c r="J330" s="48">
        <f t="shared" si="18"/>
        <v>0</v>
      </c>
      <c r="K330" s="48">
        <f t="shared" si="19"/>
        <v>0</v>
      </c>
      <c r="L330" s="48">
        <f t="shared" si="20"/>
        <v>0</v>
      </c>
      <c r="M330" s="48">
        <f t="shared" si="21"/>
        <v>0</v>
      </c>
      <c r="N330" s="48">
        <f t="shared" si="22"/>
        <v>0</v>
      </c>
      <c r="O330" s="48">
        <f t="shared" si="23"/>
        <v>0</v>
      </c>
      <c r="P330" s="48">
        <f t="shared" si="24"/>
        <v>0</v>
      </c>
      <c r="Q330" s="48">
        <f t="shared" si="25"/>
        <v>0</v>
      </c>
      <c r="R330" s="48">
        <f t="shared" si="26"/>
        <v>0</v>
      </c>
      <c r="S330" s="48">
        <f t="shared" si="27"/>
        <v>0</v>
      </c>
      <c r="T330" s="65" t="str">
        <f t="shared" si="28"/>
        <v/>
      </c>
      <c r="U330" s="60">
        <f t="shared" si="29"/>
        <v>328</v>
      </c>
      <c r="V330" s="64">
        <f ca="1">DATE(YEAR(TODAY()),MONTH(TODAY())+Tabela7[[#This Row],[Mês]]-1,1)</f>
        <v>54424</v>
      </c>
    </row>
    <row r="331" spans="2:22" x14ac:dyDescent="0.25">
      <c r="B331" s="1"/>
      <c r="C331" s="1"/>
      <c r="D331" s="1"/>
      <c r="E331" s="1"/>
      <c r="G331">
        <v>329</v>
      </c>
      <c r="H331" s="47">
        <f>+Resultados!$D$10/12-SUM(J331:S331)</f>
        <v>1364.9166666666667</v>
      </c>
      <c r="I331" s="47">
        <f>+I330*(1+((Tab_Resultados[Taxa de retorno]-Tab_Resultados[Inflação]))/12)+H330</f>
        <v>1766340.2565285051</v>
      </c>
      <c r="J331" s="48">
        <f t="shared" si="18"/>
        <v>0</v>
      </c>
      <c r="K331" s="48">
        <f t="shared" si="19"/>
        <v>0</v>
      </c>
      <c r="L331" s="48">
        <f t="shared" si="20"/>
        <v>0</v>
      </c>
      <c r="M331" s="48">
        <f t="shared" si="21"/>
        <v>0</v>
      </c>
      <c r="N331" s="48">
        <f t="shared" si="22"/>
        <v>0</v>
      </c>
      <c r="O331" s="48">
        <f t="shared" si="23"/>
        <v>0</v>
      </c>
      <c r="P331" s="48">
        <f t="shared" si="24"/>
        <v>0</v>
      </c>
      <c r="Q331" s="48">
        <f t="shared" si="25"/>
        <v>0</v>
      </c>
      <c r="R331" s="48">
        <f t="shared" si="26"/>
        <v>0</v>
      </c>
      <c r="S331" s="48">
        <f t="shared" si="27"/>
        <v>0</v>
      </c>
      <c r="T331" s="65" t="str">
        <f t="shared" si="28"/>
        <v/>
      </c>
      <c r="U331" s="60">
        <f t="shared" si="29"/>
        <v>329</v>
      </c>
      <c r="V331" s="64">
        <f ca="1">DATE(YEAR(TODAY()),MONTH(TODAY())+Tabela7[[#This Row],[Mês]]-1,1)</f>
        <v>54455</v>
      </c>
    </row>
    <row r="332" spans="2:22" x14ac:dyDescent="0.25">
      <c r="B332" s="1"/>
      <c r="C332" s="1"/>
      <c r="D332" s="1"/>
      <c r="E332" s="1"/>
      <c r="G332">
        <v>330</v>
      </c>
      <c r="H332" s="47">
        <f>+Resultados!$D$10/12-SUM(J332:S332)</f>
        <v>1364.9166666666667</v>
      </c>
      <c r="I332" s="47">
        <f>+I331*(1+((Tab_Resultados[Taxa de retorno]-Tab_Resultados[Inflação]))/12)+H331</f>
        <v>1778524.0072664088</v>
      </c>
      <c r="J332" s="48">
        <f t="shared" si="18"/>
        <v>0</v>
      </c>
      <c r="K332" s="48">
        <f t="shared" si="19"/>
        <v>0</v>
      </c>
      <c r="L332" s="48">
        <f t="shared" si="20"/>
        <v>0</v>
      </c>
      <c r="M332" s="48">
        <f t="shared" si="21"/>
        <v>0</v>
      </c>
      <c r="N332" s="48">
        <f t="shared" si="22"/>
        <v>0</v>
      </c>
      <c r="O332" s="48">
        <f t="shared" si="23"/>
        <v>0</v>
      </c>
      <c r="P332" s="48">
        <f t="shared" si="24"/>
        <v>0</v>
      </c>
      <c r="Q332" s="48">
        <f t="shared" si="25"/>
        <v>0</v>
      </c>
      <c r="R332" s="48">
        <f t="shared" si="26"/>
        <v>0</v>
      </c>
      <c r="S332" s="48">
        <f t="shared" si="27"/>
        <v>0</v>
      </c>
      <c r="T332" s="65" t="str">
        <f t="shared" si="28"/>
        <v/>
      </c>
      <c r="U332" s="60">
        <f t="shared" si="29"/>
        <v>330</v>
      </c>
      <c r="V332" s="64">
        <f ca="1">DATE(YEAR(TODAY()),MONTH(TODAY())+Tabela7[[#This Row],[Mês]]-1,1)</f>
        <v>54483</v>
      </c>
    </row>
    <row r="333" spans="2:22" x14ac:dyDescent="0.25">
      <c r="B333" s="1"/>
      <c r="C333" s="1"/>
      <c r="D333" s="1"/>
      <c r="E333" s="1"/>
      <c r="G333">
        <v>331</v>
      </c>
      <c r="H333" s="47">
        <f>+Resultados!$D$10/12-SUM(J333:S333)</f>
        <v>1364.9166666666667</v>
      </c>
      <c r="I333" s="47">
        <f>+I332*(1+((Tab_Resultados[Taxa de retorno]-Tab_Resultados[Inflação]))/12)+H332</f>
        <v>1790782.3834775821</v>
      </c>
      <c r="J333" s="48">
        <f t="shared" si="18"/>
        <v>0</v>
      </c>
      <c r="K333" s="48">
        <f t="shared" si="19"/>
        <v>0</v>
      </c>
      <c r="L333" s="48">
        <f t="shared" si="20"/>
        <v>0</v>
      </c>
      <c r="M333" s="48">
        <f t="shared" si="21"/>
        <v>0</v>
      </c>
      <c r="N333" s="48">
        <f t="shared" si="22"/>
        <v>0</v>
      </c>
      <c r="O333" s="48">
        <f t="shared" si="23"/>
        <v>0</v>
      </c>
      <c r="P333" s="48">
        <f t="shared" si="24"/>
        <v>0</v>
      </c>
      <c r="Q333" s="48">
        <f t="shared" si="25"/>
        <v>0</v>
      </c>
      <c r="R333" s="48">
        <f t="shared" si="26"/>
        <v>0</v>
      </c>
      <c r="S333" s="48">
        <f t="shared" si="27"/>
        <v>0</v>
      </c>
      <c r="T333" s="65" t="str">
        <f t="shared" si="28"/>
        <v/>
      </c>
      <c r="U333" s="60">
        <f t="shared" si="29"/>
        <v>331</v>
      </c>
      <c r="V333" s="64">
        <f ca="1">DATE(YEAR(TODAY()),MONTH(TODAY())+Tabela7[[#This Row],[Mês]]-1,1)</f>
        <v>54514</v>
      </c>
    </row>
    <row r="334" spans="2:22" x14ac:dyDescent="0.25">
      <c r="B334" s="1"/>
      <c r="C334" s="1"/>
      <c r="D334" s="1"/>
      <c r="E334" s="1"/>
      <c r="G334">
        <v>332</v>
      </c>
      <c r="H334" s="47">
        <f>+Resultados!$D$10/12-SUM(J334:S334)</f>
        <v>1364.9166666666667</v>
      </c>
      <c r="I334" s="47">
        <f>+I333*(1+((Tab_Resultados[Taxa de retorno]-Tab_Resultados[Inflação]))/12)+H333</f>
        <v>1803115.8422430491</v>
      </c>
      <c r="J334" s="48">
        <f t="shared" si="18"/>
        <v>0</v>
      </c>
      <c r="K334" s="48">
        <f t="shared" si="19"/>
        <v>0</v>
      </c>
      <c r="L334" s="48">
        <f t="shared" si="20"/>
        <v>0</v>
      </c>
      <c r="M334" s="48">
        <f t="shared" si="21"/>
        <v>0</v>
      </c>
      <c r="N334" s="48">
        <f t="shared" si="22"/>
        <v>0</v>
      </c>
      <c r="O334" s="48">
        <f t="shared" si="23"/>
        <v>0</v>
      </c>
      <c r="P334" s="48">
        <f t="shared" si="24"/>
        <v>0</v>
      </c>
      <c r="Q334" s="48">
        <f t="shared" si="25"/>
        <v>0</v>
      </c>
      <c r="R334" s="48">
        <f t="shared" si="26"/>
        <v>0</v>
      </c>
      <c r="S334" s="48">
        <f t="shared" si="27"/>
        <v>0</v>
      </c>
      <c r="T334" s="65" t="str">
        <f t="shared" si="28"/>
        <v/>
      </c>
      <c r="U334" s="60">
        <f t="shared" si="29"/>
        <v>332</v>
      </c>
      <c r="V334" s="64">
        <f ca="1">DATE(YEAR(TODAY()),MONTH(TODAY())+Tabela7[[#This Row],[Mês]]-1,1)</f>
        <v>54544</v>
      </c>
    </row>
    <row r="335" spans="2:22" x14ac:dyDescent="0.25">
      <c r="B335" s="1"/>
      <c r="C335" s="1"/>
      <c r="D335" s="1"/>
      <c r="E335" s="1"/>
      <c r="G335">
        <v>333</v>
      </c>
      <c r="H335" s="47">
        <f>+Resultados!$D$10/12-SUM(J335:S335)</f>
        <v>1364.9166666666667</v>
      </c>
      <c r="I335" s="47">
        <f>+I334*(1+((Tab_Resultados[Taxa de retorno]-Tab_Resultados[Inflação]))/12)+H334</f>
        <v>1815524.8434434545</v>
      </c>
      <c r="J335" s="48">
        <f t="shared" si="18"/>
        <v>0</v>
      </c>
      <c r="K335" s="48">
        <f t="shared" si="19"/>
        <v>0</v>
      </c>
      <c r="L335" s="48">
        <f t="shared" si="20"/>
        <v>0</v>
      </c>
      <c r="M335" s="48">
        <f t="shared" si="21"/>
        <v>0</v>
      </c>
      <c r="N335" s="48">
        <f t="shared" si="22"/>
        <v>0</v>
      </c>
      <c r="O335" s="48">
        <f t="shared" si="23"/>
        <v>0</v>
      </c>
      <c r="P335" s="48">
        <f t="shared" si="24"/>
        <v>0</v>
      </c>
      <c r="Q335" s="48">
        <f t="shared" si="25"/>
        <v>0</v>
      </c>
      <c r="R335" s="48">
        <f t="shared" si="26"/>
        <v>0</v>
      </c>
      <c r="S335" s="48">
        <f t="shared" si="27"/>
        <v>0</v>
      </c>
      <c r="T335" s="65" t="str">
        <f t="shared" si="28"/>
        <v/>
      </c>
      <c r="U335" s="60">
        <f t="shared" si="29"/>
        <v>333</v>
      </c>
      <c r="V335" s="64">
        <f ca="1">DATE(YEAR(TODAY()),MONTH(TODAY())+Tabela7[[#This Row],[Mês]]-1,1)</f>
        <v>54575</v>
      </c>
    </row>
    <row r="336" spans="2:22" x14ac:dyDescent="0.25">
      <c r="B336" s="1"/>
      <c r="C336" s="1"/>
      <c r="D336" s="1"/>
      <c r="E336" s="1"/>
      <c r="G336">
        <v>334</v>
      </c>
      <c r="H336" s="47">
        <f>+Resultados!$D$10/12-SUM(J336:S336)</f>
        <v>1364.9166666666667</v>
      </c>
      <c r="I336" s="47">
        <f>+I335*(1+((Tab_Resultados[Taxa de retorno]-Tab_Resultados[Inflação]))/12)+H335</f>
        <v>1828009.8497762124</v>
      </c>
      <c r="J336" s="48">
        <f t="shared" si="18"/>
        <v>0</v>
      </c>
      <c r="K336" s="48">
        <f t="shared" si="19"/>
        <v>0</v>
      </c>
      <c r="L336" s="48">
        <f t="shared" si="20"/>
        <v>0</v>
      </c>
      <c r="M336" s="48">
        <f t="shared" si="21"/>
        <v>0</v>
      </c>
      <c r="N336" s="48">
        <f t="shared" si="22"/>
        <v>0</v>
      </c>
      <c r="O336" s="48">
        <f t="shared" si="23"/>
        <v>0</v>
      </c>
      <c r="P336" s="48">
        <f t="shared" si="24"/>
        <v>0</v>
      </c>
      <c r="Q336" s="48">
        <f t="shared" si="25"/>
        <v>0</v>
      </c>
      <c r="R336" s="48">
        <f t="shared" si="26"/>
        <v>0</v>
      </c>
      <c r="S336" s="48">
        <f t="shared" si="27"/>
        <v>0</v>
      </c>
      <c r="T336" s="65" t="str">
        <f t="shared" si="28"/>
        <v/>
      </c>
      <c r="U336" s="60">
        <f t="shared" si="29"/>
        <v>334</v>
      </c>
      <c r="V336" s="64">
        <f ca="1">DATE(YEAR(TODAY()),MONTH(TODAY())+Tabela7[[#This Row],[Mês]]-1,1)</f>
        <v>54605</v>
      </c>
    </row>
    <row r="337" spans="2:22" x14ac:dyDescent="0.25">
      <c r="B337" s="1"/>
      <c r="C337" s="1"/>
      <c r="D337" s="1"/>
      <c r="E337" s="1"/>
      <c r="G337">
        <v>335</v>
      </c>
      <c r="H337" s="47">
        <f>+Resultados!$D$10/12-SUM(J337:S337)</f>
        <v>1364.9166666666667</v>
      </c>
      <c r="I337" s="47">
        <f>+I336*(1+((Tab_Resultados[Taxa de retorno]-Tab_Resultados[Inflação]))/12)+H336</f>
        <v>1840571.3267727583</v>
      </c>
      <c r="J337" s="48">
        <f t="shared" si="18"/>
        <v>0</v>
      </c>
      <c r="K337" s="48">
        <f t="shared" si="19"/>
        <v>0</v>
      </c>
      <c r="L337" s="48">
        <f t="shared" si="20"/>
        <v>0</v>
      </c>
      <c r="M337" s="48">
        <f t="shared" si="21"/>
        <v>0</v>
      </c>
      <c r="N337" s="48">
        <f t="shared" si="22"/>
        <v>0</v>
      </c>
      <c r="O337" s="48">
        <f t="shared" si="23"/>
        <v>0</v>
      </c>
      <c r="P337" s="48">
        <f t="shared" si="24"/>
        <v>0</v>
      </c>
      <c r="Q337" s="48">
        <f t="shared" si="25"/>
        <v>0</v>
      </c>
      <c r="R337" s="48">
        <f t="shared" si="26"/>
        <v>0</v>
      </c>
      <c r="S337" s="48">
        <f t="shared" si="27"/>
        <v>0</v>
      </c>
      <c r="T337" s="65" t="str">
        <f t="shared" si="28"/>
        <v/>
      </c>
      <c r="U337" s="60">
        <f t="shared" si="29"/>
        <v>335</v>
      </c>
      <c r="V337" s="64">
        <f ca="1">DATE(YEAR(TODAY()),MONTH(TODAY())+Tabela7[[#This Row],[Mês]]-1,1)</f>
        <v>54636</v>
      </c>
    </row>
    <row r="338" spans="2:22" x14ac:dyDescent="0.25">
      <c r="B338" s="1"/>
      <c r="C338" s="1"/>
      <c r="D338" s="1"/>
      <c r="E338" s="1"/>
      <c r="G338">
        <v>336</v>
      </c>
      <c r="H338" s="47">
        <f>+Resultados!$D$10/12-SUM(J338:S338)</f>
        <v>1364.9166666666667</v>
      </c>
      <c r="I338" s="47">
        <f>+I337*(1+((Tab_Resultados[Taxa de retorno]-Tab_Resultados[Inflação]))/12)+H337</f>
        <v>1853209.742815908</v>
      </c>
      <c r="J338" s="48">
        <f t="shared" si="18"/>
        <v>0</v>
      </c>
      <c r="K338" s="48">
        <f t="shared" si="19"/>
        <v>0</v>
      </c>
      <c r="L338" s="48">
        <f t="shared" si="20"/>
        <v>0</v>
      </c>
      <c r="M338" s="48">
        <f t="shared" si="21"/>
        <v>0</v>
      </c>
      <c r="N338" s="48">
        <f t="shared" si="22"/>
        <v>0</v>
      </c>
      <c r="O338" s="48">
        <f t="shared" si="23"/>
        <v>0</v>
      </c>
      <c r="P338" s="48">
        <f t="shared" si="24"/>
        <v>0</v>
      </c>
      <c r="Q338" s="48">
        <f t="shared" si="25"/>
        <v>0</v>
      </c>
      <c r="R338" s="48">
        <f t="shared" si="26"/>
        <v>0</v>
      </c>
      <c r="S338" s="48">
        <f t="shared" si="27"/>
        <v>0</v>
      </c>
      <c r="T338" s="65" t="str">
        <f t="shared" si="28"/>
        <v/>
      </c>
      <c r="U338" s="60">
        <f t="shared" si="29"/>
        <v>336</v>
      </c>
      <c r="V338" s="64">
        <f ca="1">DATE(YEAR(TODAY()),MONTH(TODAY())+Tabela7[[#This Row],[Mês]]-1,1)</f>
        <v>54667</v>
      </c>
    </row>
    <row r="339" spans="2:22" x14ac:dyDescent="0.25">
      <c r="B339" s="1"/>
      <c r="C339" s="1"/>
      <c r="D339" s="1"/>
      <c r="E339" s="1"/>
      <c r="G339">
        <v>337</v>
      </c>
      <c r="H339" s="47">
        <f>+Resultados!$D$10/12-SUM(J339:S339)</f>
        <v>1364.9166666666667</v>
      </c>
      <c r="I339" s="47">
        <f>+I338*(1+((Tab_Resultados[Taxa de retorno]-Tab_Resultados[Inflação]))/12)+H338</f>
        <v>1865925.5691573222</v>
      </c>
      <c r="J339" s="48">
        <f t="shared" si="18"/>
        <v>0</v>
      </c>
      <c r="K339" s="48">
        <f t="shared" si="19"/>
        <v>0</v>
      </c>
      <c r="L339" s="48">
        <f t="shared" si="20"/>
        <v>0</v>
      </c>
      <c r="M339" s="48">
        <f t="shared" si="21"/>
        <v>0</v>
      </c>
      <c r="N339" s="48">
        <f t="shared" si="22"/>
        <v>0</v>
      </c>
      <c r="O339" s="48">
        <f t="shared" si="23"/>
        <v>0</v>
      </c>
      <c r="P339" s="48">
        <f t="shared" si="24"/>
        <v>0</v>
      </c>
      <c r="Q339" s="48">
        <f t="shared" si="25"/>
        <v>0</v>
      </c>
      <c r="R339" s="48">
        <f t="shared" si="26"/>
        <v>0</v>
      </c>
      <c r="S339" s="48">
        <f t="shared" si="27"/>
        <v>0</v>
      </c>
      <c r="T339" s="65" t="str">
        <f t="shared" si="28"/>
        <v/>
      </c>
      <c r="U339" s="60">
        <f t="shared" si="29"/>
        <v>337</v>
      </c>
      <c r="V339" s="64">
        <f ca="1">DATE(YEAR(TODAY()),MONTH(TODAY())+Tabela7[[#This Row],[Mês]]-1,1)</f>
        <v>54697</v>
      </c>
    </row>
    <row r="340" spans="2:22" x14ac:dyDescent="0.25">
      <c r="B340" s="1"/>
      <c r="C340" s="1"/>
      <c r="D340" s="1"/>
      <c r="E340" s="1"/>
      <c r="G340">
        <v>338</v>
      </c>
      <c r="H340" s="47">
        <f>+Resultados!$D$10/12-SUM(J340:S340)</f>
        <v>1364.9166666666667</v>
      </c>
      <c r="I340" s="47">
        <f>+I339*(1+((Tab_Resultados[Taxa de retorno]-Tab_Resultados[Inflação]))/12)+H339</f>
        <v>1878719.2799350773</v>
      </c>
      <c r="J340" s="48">
        <f t="shared" si="18"/>
        <v>0</v>
      </c>
      <c r="K340" s="48">
        <f t="shared" si="19"/>
        <v>0</v>
      </c>
      <c r="L340" s="48">
        <f t="shared" si="20"/>
        <v>0</v>
      </c>
      <c r="M340" s="48">
        <f t="shared" si="21"/>
        <v>0</v>
      </c>
      <c r="N340" s="48">
        <f t="shared" si="22"/>
        <v>0</v>
      </c>
      <c r="O340" s="48">
        <f t="shared" si="23"/>
        <v>0</v>
      </c>
      <c r="P340" s="48">
        <f t="shared" si="24"/>
        <v>0</v>
      </c>
      <c r="Q340" s="48">
        <f t="shared" si="25"/>
        <v>0</v>
      </c>
      <c r="R340" s="48">
        <f t="shared" si="26"/>
        <v>0</v>
      </c>
      <c r="S340" s="48">
        <f t="shared" si="27"/>
        <v>0</v>
      </c>
      <c r="T340" s="65" t="str">
        <f t="shared" si="28"/>
        <v/>
      </c>
      <c r="U340" s="60">
        <f t="shared" si="29"/>
        <v>338</v>
      </c>
      <c r="V340" s="64">
        <f ca="1">DATE(YEAR(TODAY()),MONTH(TODAY())+Tabela7[[#This Row],[Mês]]-1,1)</f>
        <v>54728</v>
      </c>
    </row>
    <row r="341" spans="2:22" x14ac:dyDescent="0.25">
      <c r="B341" s="1"/>
      <c r="C341" s="1"/>
      <c r="D341" s="1"/>
      <c r="E341" s="1"/>
      <c r="G341">
        <v>339</v>
      </c>
      <c r="H341" s="47">
        <f>+Resultados!$D$10/12-SUM(J341:S341)</f>
        <v>1364.9166666666667</v>
      </c>
      <c r="I341" s="47">
        <f>+I340*(1+((Tab_Resultados[Taxa de retorno]-Tab_Resultados[Inflação]))/12)+H340</f>
        <v>1891591.3521913462</v>
      </c>
      <c r="J341" s="48">
        <f t="shared" si="18"/>
        <v>0</v>
      </c>
      <c r="K341" s="48">
        <f t="shared" si="19"/>
        <v>0</v>
      </c>
      <c r="L341" s="48">
        <f t="shared" si="20"/>
        <v>0</v>
      </c>
      <c r="M341" s="48">
        <f t="shared" si="21"/>
        <v>0</v>
      </c>
      <c r="N341" s="48">
        <f t="shared" si="22"/>
        <v>0</v>
      </c>
      <c r="O341" s="48">
        <f t="shared" si="23"/>
        <v>0</v>
      </c>
      <c r="P341" s="48">
        <f t="shared" si="24"/>
        <v>0</v>
      </c>
      <c r="Q341" s="48">
        <f t="shared" si="25"/>
        <v>0</v>
      </c>
      <c r="R341" s="48">
        <f t="shared" si="26"/>
        <v>0</v>
      </c>
      <c r="S341" s="48">
        <f t="shared" si="27"/>
        <v>0</v>
      </c>
      <c r="T341" s="65" t="str">
        <f t="shared" si="28"/>
        <v/>
      </c>
      <c r="U341" s="60">
        <f t="shared" si="29"/>
        <v>339</v>
      </c>
      <c r="V341" s="64">
        <f ca="1">DATE(YEAR(TODAY()),MONTH(TODAY())+Tabela7[[#This Row],[Mês]]-1,1)</f>
        <v>54758</v>
      </c>
    </row>
    <row r="342" spans="2:22" x14ac:dyDescent="0.25">
      <c r="B342" s="1"/>
      <c r="C342" s="1"/>
      <c r="D342" s="1"/>
      <c r="E342" s="1"/>
      <c r="G342">
        <v>340</v>
      </c>
      <c r="H342" s="47">
        <f>+Resultados!$D$10/12-SUM(J342:S342)</f>
        <v>1364.9166666666667</v>
      </c>
      <c r="I342" s="47">
        <f>+I341*(1+((Tab_Resultados[Taxa de retorno]-Tab_Resultados[Inflação]))/12)+H341</f>
        <v>1904542.2658901848</v>
      </c>
      <c r="J342" s="48">
        <f t="shared" si="18"/>
        <v>0</v>
      </c>
      <c r="K342" s="48">
        <f t="shared" si="19"/>
        <v>0</v>
      </c>
      <c r="L342" s="48">
        <f t="shared" si="20"/>
        <v>0</v>
      </c>
      <c r="M342" s="48">
        <f t="shared" si="21"/>
        <v>0</v>
      </c>
      <c r="N342" s="48">
        <f t="shared" si="22"/>
        <v>0</v>
      </c>
      <c r="O342" s="48">
        <f t="shared" si="23"/>
        <v>0</v>
      </c>
      <c r="P342" s="48">
        <f t="shared" si="24"/>
        <v>0</v>
      </c>
      <c r="Q342" s="48">
        <f t="shared" si="25"/>
        <v>0</v>
      </c>
      <c r="R342" s="48">
        <f t="shared" si="26"/>
        <v>0</v>
      </c>
      <c r="S342" s="48">
        <f t="shared" si="27"/>
        <v>0</v>
      </c>
      <c r="T342" s="65" t="str">
        <f t="shared" si="28"/>
        <v/>
      </c>
      <c r="U342" s="60">
        <f t="shared" si="29"/>
        <v>340</v>
      </c>
      <c r="V342" s="64">
        <f ca="1">DATE(YEAR(TODAY()),MONTH(TODAY())+Tabela7[[#This Row],[Mês]]-1,1)</f>
        <v>54789</v>
      </c>
    </row>
    <row r="343" spans="2:22" x14ac:dyDescent="0.25">
      <c r="B343" s="1"/>
      <c r="C343" s="1"/>
      <c r="D343" s="1"/>
      <c r="E343" s="1"/>
      <c r="G343">
        <v>341</v>
      </c>
      <c r="H343" s="47">
        <f>+Resultados!$D$10/12-SUM(J343:S343)</f>
        <v>1364.9166666666667</v>
      </c>
      <c r="I343" s="47">
        <f>+I342*(1+((Tab_Resultados[Taxa de retorno]-Tab_Resultados[Inflação]))/12)+H342</f>
        <v>1917572.5039354288</v>
      </c>
      <c r="J343" s="48">
        <f t="shared" si="18"/>
        <v>0</v>
      </c>
      <c r="K343" s="48">
        <f t="shared" si="19"/>
        <v>0</v>
      </c>
      <c r="L343" s="48">
        <f t="shared" si="20"/>
        <v>0</v>
      </c>
      <c r="M343" s="48">
        <f t="shared" si="21"/>
        <v>0</v>
      </c>
      <c r="N343" s="48">
        <f t="shared" si="22"/>
        <v>0</v>
      </c>
      <c r="O343" s="48">
        <f t="shared" si="23"/>
        <v>0</v>
      </c>
      <c r="P343" s="48">
        <f t="shared" si="24"/>
        <v>0</v>
      </c>
      <c r="Q343" s="48">
        <f t="shared" si="25"/>
        <v>0</v>
      </c>
      <c r="R343" s="48">
        <f t="shared" si="26"/>
        <v>0</v>
      </c>
      <c r="S343" s="48">
        <f t="shared" si="27"/>
        <v>0</v>
      </c>
      <c r="T343" s="65" t="str">
        <f t="shared" si="28"/>
        <v/>
      </c>
      <c r="U343" s="60">
        <f t="shared" si="29"/>
        <v>341</v>
      </c>
      <c r="V343" s="64">
        <f ca="1">DATE(YEAR(TODAY()),MONTH(TODAY())+Tabela7[[#This Row],[Mês]]-1,1)</f>
        <v>54820</v>
      </c>
    </row>
    <row r="344" spans="2:22" x14ac:dyDescent="0.25">
      <c r="B344" s="1"/>
      <c r="C344" s="1"/>
      <c r="D344" s="1"/>
      <c r="E344" s="1"/>
      <c r="G344">
        <v>342</v>
      </c>
      <c r="H344" s="47">
        <f>+Resultados!$D$10/12-SUM(J344:S344)</f>
        <v>1364.9166666666667</v>
      </c>
      <c r="I344" s="47">
        <f>+I343*(1+((Tab_Resultados[Taxa de retorno]-Tab_Resultados[Inflação]))/12)+H343</f>
        <v>1930682.5521886998</v>
      </c>
      <c r="J344" s="48">
        <f t="shared" si="18"/>
        <v>0</v>
      </c>
      <c r="K344" s="48">
        <f t="shared" si="19"/>
        <v>0</v>
      </c>
      <c r="L344" s="48">
        <f t="shared" si="20"/>
        <v>0</v>
      </c>
      <c r="M344" s="48">
        <f t="shared" si="21"/>
        <v>0</v>
      </c>
      <c r="N344" s="48">
        <f t="shared" si="22"/>
        <v>0</v>
      </c>
      <c r="O344" s="48">
        <f t="shared" si="23"/>
        <v>0</v>
      </c>
      <c r="P344" s="48">
        <f t="shared" si="24"/>
        <v>0</v>
      </c>
      <c r="Q344" s="48">
        <f t="shared" si="25"/>
        <v>0</v>
      </c>
      <c r="R344" s="48">
        <f t="shared" si="26"/>
        <v>0</v>
      </c>
      <c r="S344" s="48">
        <f t="shared" si="27"/>
        <v>0</v>
      </c>
      <c r="T344" s="65" t="str">
        <f t="shared" si="28"/>
        <v/>
      </c>
      <c r="U344" s="60">
        <f t="shared" si="29"/>
        <v>342</v>
      </c>
      <c r="V344" s="64">
        <f ca="1">DATE(YEAR(TODAY()),MONTH(TODAY())+Tabela7[[#This Row],[Mês]]-1,1)</f>
        <v>54848</v>
      </c>
    </row>
    <row r="345" spans="2:22" x14ac:dyDescent="0.25">
      <c r="B345" s="1"/>
      <c r="C345" s="1"/>
      <c r="D345" s="1"/>
      <c r="E345" s="1"/>
      <c r="G345">
        <v>343</v>
      </c>
      <c r="H345" s="47">
        <f>+Resultados!$D$10/12-SUM(J345:S345)</f>
        <v>1364.9166666666667</v>
      </c>
      <c r="I345" s="47">
        <f>+I344*(1+((Tab_Resultados[Taxa de retorno]-Tab_Resultados[Inflação]))/12)+H344</f>
        <v>1943872.8994875222</v>
      </c>
      <c r="J345" s="48">
        <f t="shared" si="18"/>
        <v>0</v>
      </c>
      <c r="K345" s="48">
        <f t="shared" si="19"/>
        <v>0</v>
      </c>
      <c r="L345" s="48">
        <f t="shared" si="20"/>
        <v>0</v>
      </c>
      <c r="M345" s="48">
        <f t="shared" si="21"/>
        <v>0</v>
      </c>
      <c r="N345" s="48">
        <f t="shared" si="22"/>
        <v>0</v>
      </c>
      <c r="O345" s="48">
        <f t="shared" si="23"/>
        <v>0</v>
      </c>
      <c r="P345" s="48">
        <f t="shared" si="24"/>
        <v>0</v>
      </c>
      <c r="Q345" s="48">
        <f t="shared" si="25"/>
        <v>0</v>
      </c>
      <c r="R345" s="48">
        <f t="shared" si="26"/>
        <v>0</v>
      </c>
      <c r="S345" s="48">
        <f t="shared" si="27"/>
        <v>0</v>
      </c>
      <c r="T345" s="65" t="str">
        <f t="shared" si="28"/>
        <v/>
      </c>
      <c r="U345" s="60">
        <f t="shared" si="29"/>
        <v>343</v>
      </c>
      <c r="V345" s="64">
        <f ca="1">DATE(YEAR(TODAY()),MONTH(TODAY())+Tabela7[[#This Row],[Mês]]-1,1)</f>
        <v>54879</v>
      </c>
    </row>
    <row r="346" spans="2:22" x14ac:dyDescent="0.25">
      <c r="B346" s="1"/>
      <c r="C346" s="1"/>
      <c r="D346" s="1"/>
      <c r="E346" s="1"/>
      <c r="G346">
        <v>344</v>
      </c>
      <c r="H346" s="47">
        <f>+Resultados!$D$10/12-SUM(J346:S346)</f>
        <v>1364.9166666666667</v>
      </c>
      <c r="I346" s="47">
        <f>+I345*(1+((Tab_Resultados[Taxa de retorno]-Tab_Resultados[Inflação]))/12)+H345</f>
        <v>1957144.0376635499</v>
      </c>
      <c r="J346" s="48">
        <f t="shared" si="18"/>
        <v>0</v>
      </c>
      <c r="K346" s="48">
        <f t="shared" si="19"/>
        <v>0</v>
      </c>
      <c r="L346" s="48">
        <f t="shared" si="20"/>
        <v>0</v>
      </c>
      <c r="M346" s="48">
        <f t="shared" si="21"/>
        <v>0</v>
      </c>
      <c r="N346" s="48">
        <f t="shared" si="22"/>
        <v>0</v>
      </c>
      <c r="O346" s="48">
        <f t="shared" si="23"/>
        <v>0</v>
      </c>
      <c r="P346" s="48">
        <f t="shared" si="24"/>
        <v>0</v>
      </c>
      <c r="Q346" s="48">
        <f t="shared" si="25"/>
        <v>0</v>
      </c>
      <c r="R346" s="48">
        <f t="shared" si="26"/>
        <v>0</v>
      </c>
      <c r="S346" s="48">
        <f t="shared" si="27"/>
        <v>0</v>
      </c>
      <c r="T346" s="65" t="str">
        <f t="shared" si="28"/>
        <v/>
      </c>
      <c r="U346" s="60">
        <f t="shared" si="29"/>
        <v>344</v>
      </c>
      <c r="V346" s="64">
        <f ca="1">DATE(YEAR(TODAY()),MONTH(TODAY())+Tabela7[[#This Row],[Mês]]-1,1)</f>
        <v>54909</v>
      </c>
    </row>
    <row r="347" spans="2:22" x14ac:dyDescent="0.25">
      <c r="B347" s="1"/>
      <c r="C347" s="1"/>
      <c r="D347" s="1"/>
      <c r="E347" s="1"/>
      <c r="G347">
        <v>345</v>
      </c>
      <c r="H347" s="47">
        <f>+Resultados!$D$10/12-SUM(J347:S347)</f>
        <v>1364.9166666666667</v>
      </c>
      <c r="I347" s="47">
        <f>+I346*(1+((Tab_Resultados[Taxa de retorno]-Tab_Resultados[Inflação]))/12)+H346</f>
        <v>1970496.4615609057</v>
      </c>
      <c r="J347" s="48">
        <f t="shared" si="18"/>
        <v>0</v>
      </c>
      <c r="K347" s="48">
        <f t="shared" si="19"/>
        <v>0</v>
      </c>
      <c r="L347" s="48">
        <f t="shared" si="20"/>
        <v>0</v>
      </c>
      <c r="M347" s="48">
        <f t="shared" si="21"/>
        <v>0</v>
      </c>
      <c r="N347" s="48">
        <f t="shared" si="22"/>
        <v>0</v>
      </c>
      <c r="O347" s="48">
        <f t="shared" si="23"/>
        <v>0</v>
      </c>
      <c r="P347" s="48">
        <f t="shared" si="24"/>
        <v>0</v>
      </c>
      <c r="Q347" s="48">
        <f t="shared" si="25"/>
        <v>0</v>
      </c>
      <c r="R347" s="48">
        <f t="shared" si="26"/>
        <v>0</v>
      </c>
      <c r="S347" s="48">
        <f t="shared" si="27"/>
        <v>0</v>
      </c>
      <c r="T347" s="65" t="str">
        <f t="shared" si="28"/>
        <v/>
      </c>
      <c r="U347" s="60">
        <f t="shared" si="29"/>
        <v>345</v>
      </c>
      <c r="V347" s="64">
        <f ca="1">DATE(YEAR(TODAY()),MONTH(TODAY())+Tabela7[[#This Row],[Mês]]-1,1)</f>
        <v>54940</v>
      </c>
    </row>
    <row r="348" spans="2:22" x14ac:dyDescent="0.25">
      <c r="B348" s="1"/>
      <c r="C348" s="1"/>
      <c r="D348" s="1"/>
      <c r="E348" s="1"/>
      <c r="G348">
        <v>346</v>
      </c>
      <c r="H348" s="47">
        <f>+Resultados!$D$10/12-SUM(J348:S348)</f>
        <v>1364.9166666666667</v>
      </c>
      <c r="I348" s="47">
        <f>+I347*(1+((Tab_Resultados[Taxa de retorno]-Tab_Resultados[Inflação]))/12)+H347</f>
        <v>1983930.6690546328</v>
      </c>
      <c r="J348" s="48">
        <f t="shared" si="18"/>
        <v>0</v>
      </c>
      <c r="K348" s="48">
        <f t="shared" si="19"/>
        <v>0</v>
      </c>
      <c r="L348" s="48">
        <f t="shared" si="20"/>
        <v>0</v>
      </c>
      <c r="M348" s="48">
        <f t="shared" si="21"/>
        <v>0</v>
      </c>
      <c r="N348" s="48">
        <f t="shared" si="22"/>
        <v>0</v>
      </c>
      <c r="O348" s="48">
        <f t="shared" si="23"/>
        <v>0</v>
      </c>
      <c r="P348" s="48">
        <f t="shared" si="24"/>
        <v>0</v>
      </c>
      <c r="Q348" s="48">
        <f t="shared" si="25"/>
        <v>0</v>
      </c>
      <c r="R348" s="48">
        <f t="shared" si="26"/>
        <v>0</v>
      </c>
      <c r="S348" s="48">
        <f t="shared" si="27"/>
        <v>0</v>
      </c>
      <c r="T348" s="65" t="str">
        <f t="shared" si="28"/>
        <v/>
      </c>
      <c r="U348" s="60">
        <f t="shared" si="29"/>
        <v>346</v>
      </c>
      <c r="V348" s="64">
        <f ca="1">DATE(YEAR(TODAY()),MONTH(TODAY())+Tabela7[[#This Row],[Mês]]-1,1)</f>
        <v>54970</v>
      </c>
    </row>
    <row r="349" spans="2:22" x14ac:dyDescent="0.25">
      <c r="B349" s="1"/>
      <c r="C349" s="1"/>
      <c r="D349" s="1"/>
      <c r="E349" s="1"/>
      <c r="G349">
        <v>347</v>
      </c>
      <c r="H349" s="47">
        <f>+Resultados!$D$10/12-SUM(J349:S349)</f>
        <v>1364.9166666666667</v>
      </c>
      <c r="I349" s="47">
        <f>+I348*(1+((Tab_Resultados[Taxa de retorno]-Tab_Resultados[Inflação]))/12)+H348</f>
        <v>1997447.161069259</v>
      </c>
      <c r="J349" s="48">
        <f t="shared" si="18"/>
        <v>0</v>
      </c>
      <c r="K349" s="48">
        <f t="shared" si="19"/>
        <v>0</v>
      </c>
      <c r="L349" s="48">
        <f t="shared" si="20"/>
        <v>0</v>
      </c>
      <c r="M349" s="48">
        <f t="shared" si="21"/>
        <v>0</v>
      </c>
      <c r="N349" s="48">
        <f t="shared" si="22"/>
        <v>0</v>
      </c>
      <c r="O349" s="48">
        <f t="shared" si="23"/>
        <v>0</v>
      </c>
      <c r="P349" s="48">
        <f t="shared" si="24"/>
        <v>0</v>
      </c>
      <c r="Q349" s="48">
        <f t="shared" si="25"/>
        <v>0</v>
      </c>
      <c r="R349" s="48">
        <f t="shared" si="26"/>
        <v>0</v>
      </c>
      <c r="S349" s="48">
        <f t="shared" si="27"/>
        <v>0</v>
      </c>
      <c r="T349" s="65" t="str">
        <f t="shared" si="28"/>
        <v/>
      </c>
      <c r="U349" s="60">
        <f t="shared" si="29"/>
        <v>347</v>
      </c>
      <c r="V349" s="64">
        <f ca="1">DATE(YEAR(TODAY()),MONTH(TODAY())+Tabela7[[#This Row],[Mês]]-1,1)</f>
        <v>55001</v>
      </c>
    </row>
    <row r="350" spans="2:22" x14ac:dyDescent="0.25">
      <c r="B350" s="1"/>
      <c r="C350" s="1"/>
      <c r="D350" s="1"/>
      <c r="E350" s="1"/>
      <c r="G350">
        <v>348</v>
      </c>
      <c r="H350" s="47">
        <f>+Resultados!$D$10/12-SUM(J350:S350)</f>
        <v>1364.9166666666667</v>
      </c>
      <c r="I350" s="47">
        <f>+I349*(1+((Tab_Resultados[Taxa de retorno]-Tab_Resultados[Inflação]))/12)+H349</f>
        <v>2011046.441597475</v>
      </c>
      <c r="J350" s="48">
        <f t="shared" si="18"/>
        <v>0</v>
      </c>
      <c r="K350" s="48">
        <f t="shared" si="19"/>
        <v>0</v>
      </c>
      <c r="L350" s="48">
        <f t="shared" si="20"/>
        <v>0</v>
      </c>
      <c r="M350" s="48">
        <f t="shared" si="21"/>
        <v>0</v>
      </c>
      <c r="N350" s="48">
        <f t="shared" si="22"/>
        <v>0</v>
      </c>
      <c r="O350" s="48">
        <f t="shared" si="23"/>
        <v>0</v>
      </c>
      <c r="P350" s="48">
        <f t="shared" si="24"/>
        <v>0</v>
      </c>
      <c r="Q350" s="48">
        <f t="shared" si="25"/>
        <v>0</v>
      </c>
      <c r="R350" s="48">
        <f t="shared" si="26"/>
        <v>0</v>
      </c>
      <c r="S350" s="48">
        <f t="shared" si="27"/>
        <v>0</v>
      </c>
      <c r="T350" s="65" t="str">
        <f t="shared" si="28"/>
        <v/>
      </c>
      <c r="U350" s="60">
        <f t="shared" si="29"/>
        <v>348</v>
      </c>
      <c r="V350" s="64">
        <f ca="1">DATE(YEAR(TODAY()),MONTH(TODAY())+Tabela7[[#This Row],[Mês]]-1,1)</f>
        <v>55032</v>
      </c>
    </row>
    <row r="351" spans="2:22" x14ac:dyDescent="0.25">
      <c r="B351" s="1"/>
      <c r="C351" s="1"/>
      <c r="D351" s="1"/>
      <c r="E351" s="1"/>
      <c r="G351">
        <v>349</v>
      </c>
      <c r="H351" s="47">
        <f>+Resultados!$D$10/12-SUM(J351:S351)</f>
        <v>1364.9166666666667</v>
      </c>
      <c r="I351" s="47">
        <f>+I350*(1+((Tab_Resultados[Taxa de retorno]-Tab_Resultados[Inflação]))/12)+H350</f>
        <v>2024729.0177189261</v>
      </c>
      <c r="J351" s="48">
        <f t="shared" si="18"/>
        <v>0</v>
      </c>
      <c r="K351" s="48">
        <f t="shared" si="19"/>
        <v>0</v>
      </c>
      <c r="L351" s="48">
        <f t="shared" si="20"/>
        <v>0</v>
      </c>
      <c r="M351" s="48">
        <f t="shared" si="21"/>
        <v>0</v>
      </c>
      <c r="N351" s="48">
        <f t="shared" si="22"/>
        <v>0</v>
      </c>
      <c r="O351" s="48">
        <f t="shared" si="23"/>
        <v>0</v>
      </c>
      <c r="P351" s="48">
        <f t="shared" si="24"/>
        <v>0</v>
      </c>
      <c r="Q351" s="48">
        <f t="shared" si="25"/>
        <v>0</v>
      </c>
      <c r="R351" s="48">
        <f t="shared" si="26"/>
        <v>0</v>
      </c>
      <c r="S351" s="48">
        <f t="shared" si="27"/>
        <v>0</v>
      </c>
      <c r="T351" s="65" t="str">
        <f t="shared" si="28"/>
        <v/>
      </c>
      <c r="U351" s="60">
        <f t="shared" si="29"/>
        <v>349</v>
      </c>
      <c r="V351" s="64">
        <f ca="1">DATE(YEAR(TODAY()),MONTH(TODAY())+Tabela7[[#This Row],[Mês]]-1,1)</f>
        <v>55062</v>
      </c>
    </row>
    <row r="352" spans="2:22" x14ac:dyDescent="0.25">
      <c r="B352" s="1"/>
      <c r="C352" s="1"/>
      <c r="D352" s="1"/>
      <c r="E352" s="1"/>
      <c r="G352">
        <v>350</v>
      </c>
      <c r="H352" s="47">
        <f>+Resultados!$D$10/12-SUM(J352:S352)</f>
        <v>1364.9166666666667</v>
      </c>
      <c r="I352" s="47">
        <f>+I351*(1+((Tab_Resultados[Taxa de retorno]-Tab_Resultados[Inflação]))/12)+H351</f>
        <v>2038495.3996191211</v>
      </c>
      <c r="J352" s="48">
        <f t="shared" si="18"/>
        <v>0</v>
      </c>
      <c r="K352" s="48">
        <f t="shared" si="19"/>
        <v>0</v>
      </c>
      <c r="L352" s="48">
        <f t="shared" si="20"/>
        <v>0</v>
      </c>
      <c r="M352" s="48">
        <f t="shared" si="21"/>
        <v>0</v>
      </c>
      <c r="N352" s="48">
        <f t="shared" si="22"/>
        <v>0</v>
      </c>
      <c r="O352" s="48">
        <f t="shared" si="23"/>
        <v>0</v>
      </c>
      <c r="P352" s="48">
        <f t="shared" si="24"/>
        <v>0</v>
      </c>
      <c r="Q352" s="48">
        <f t="shared" si="25"/>
        <v>0</v>
      </c>
      <c r="R352" s="48">
        <f t="shared" si="26"/>
        <v>0</v>
      </c>
      <c r="S352" s="48">
        <f t="shared" si="27"/>
        <v>0</v>
      </c>
      <c r="T352" s="65" t="str">
        <f t="shared" si="28"/>
        <v/>
      </c>
      <c r="U352" s="60">
        <f t="shared" si="29"/>
        <v>350</v>
      </c>
      <c r="V352" s="64">
        <f ca="1">DATE(YEAR(TODAY()),MONTH(TODAY())+Tabela7[[#This Row],[Mês]]-1,1)</f>
        <v>55093</v>
      </c>
    </row>
    <row r="353" spans="2:22" x14ac:dyDescent="0.25">
      <c r="B353" s="1"/>
      <c r="C353" s="1"/>
      <c r="D353" s="1"/>
      <c r="E353" s="1"/>
      <c r="G353">
        <v>351</v>
      </c>
      <c r="H353" s="47">
        <f>+Resultados!$D$10/12-SUM(J353:S353)</f>
        <v>1364.9166666666667</v>
      </c>
      <c r="I353" s="47">
        <f>+I352*(1+((Tab_Resultados[Taxa de retorno]-Tab_Resultados[Inflação]))/12)+H352</f>
        <v>2052346.1006084548</v>
      </c>
      <c r="J353" s="48">
        <f t="shared" si="18"/>
        <v>0</v>
      </c>
      <c r="K353" s="48">
        <f t="shared" si="19"/>
        <v>0</v>
      </c>
      <c r="L353" s="48">
        <f t="shared" si="20"/>
        <v>0</v>
      </c>
      <c r="M353" s="48">
        <f t="shared" si="21"/>
        <v>0</v>
      </c>
      <c r="N353" s="48">
        <f t="shared" si="22"/>
        <v>0</v>
      </c>
      <c r="O353" s="48">
        <f t="shared" si="23"/>
        <v>0</v>
      </c>
      <c r="P353" s="48">
        <f t="shared" si="24"/>
        <v>0</v>
      </c>
      <c r="Q353" s="48">
        <f t="shared" si="25"/>
        <v>0</v>
      </c>
      <c r="R353" s="48">
        <f t="shared" si="26"/>
        <v>0</v>
      </c>
      <c r="S353" s="48">
        <f t="shared" si="27"/>
        <v>0</v>
      </c>
      <c r="T353" s="65" t="str">
        <f t="shared" si="28"/>
        <v/>
      </c>
      <c r="U353" s="60">
        <f t="shared" si="29"/>
        <v>351</v>
      </c>
      <c r="V353" s="64">
        <f ca="1">DATE(YEAR(TODAY()),MONTH(TODAY())+Tabela7[[#This Row],[Mês]]-1,1)</f>
        <v>55123</v>
      </c>
    </row>
    <row r="354" spans="2:22" x14ac:dyDescent="0.25">
      <c r="B354" s="1"/>
      <c r="C354" s="1"/>
      <c r="D354" s="1"/>
      <c r="E354" s="1"/>
      <c r="G354">
        <v>352</v>
      </c>
      <c r="H354" s="47">
        <f>+Resultados!$D$10/12-SUM(J354:S354)</f>
        <v>1364.9166666666667</v>
      </c>
      <c r="I354" s="47">
        <f>+I353*(1+((Tab_Resultados[Taxa de retorno]-Tab_Resultados[Inflação]))/12)+H353</f>
        <v>2066281.6371413481</v>
      </c>
      <c r="J354" s="48">
        <f t="shared" si="18"/>
        <v>0</v>
      </c>
      <c r="K354" s="48">
        <f t="shared" si="19"/>
        <v>0</v>
      </c>
      <c r="L354" s="48">
        <f t="shared" si="20"/>
        <v>0</v>
      </c>
      <c r="M354" s="48">
        <f t="shared" si="21"/>
        <v>0</v>
      </c>
      <c r="N354" s="48">
        <f t="shared" si="22"/>
        <v>0</v>
      </c>
      <c r="O354" s="48">
        <f t="shared" si="23"/>
        <v>0</v>
      </c>
      <c r="P354" s="48">
        <f t="shared" si="24"/>
        <v>0</v>
      </c>
      <c r="Q354" s="48">
        <f t="shared" si="25"/>
        <v>0</v>
      </c>
      <c r="R354" s="48">
        <f t="shared" si="26"/>
        <v>0</v>
      </c>
      <c r="S354" s="48">
        <f t="shared" si="27"/>
        <v>0</v>
      </c>
      <c r="T354" s="65" t="str">
        <f t="shared" si="28"/>
        <v/>
      </c>
      <c r="U354" s="60">
        <f t="shared" si="29"/>
        <v>352</v>
      </c>
      <c r="V354" s="64">
        <f ca="1">DATE(YEAR(TODAY()),MONTH(TODAY())+Tabela7[[#This Row],[Mês]]-1,1)</f>
        <v>55154</v>
      </c>
    </row>
    <row r="355" spans="2:22" x14ac:dyDescent="0.25">
      <c r="B355" s="1"/>
      <c r="C355" s="1"/>
      <c r="D355" s="1"/>
      <c r="E355" s="1"/>
      <c r="G355">
        <v>353</v>
      </c>
      <c r="H355" s="47">
        <f>+Resultados!$D$10/12-SUM(J355:S355)</f>
        <v>1364.9166666666667</v>
      </c>
      <c r="I355" s="47">
        <f>+I354*(1+((Tab_Resultados[Taxa de retorno]-Tab_Resultados[Inflação]))/12)+H354</f>
        <v>2080302.5288355055</v>
      </c>
      <c r="J355" s="48">
        <f t="shared" si="18"/>
        <v>0</v>
      </c>
      <c r="K355" s="48">
        <f t="shared" si="19"/>
        <v>0</v>
      </c>
      <c r="L355" s="48">
        <f t="shared" si="20"/>
        <v>0</v>
      </c>
      <c r="M355" s="48">
        <f t="shared" si="21"/>
        <v>0</v>
      </c>
      <c r="N355" s="48">
        <f t="shared" si="22"/>
        <v>0</v>
      </c>
      <c r="O355" s="48">
        <f t="shared" si="23"/>
        <v>0</v>
      </c>
      <c r="P355" s="48">
        <f t="shared" si="24"/>
        <v>0</v>
      </c>
      <c r="Q355" s="48">
        <f t="shared" si="25"/>
        <v>0</v>
      </c>
      <c r="R355" s="48">
        <f t="shared" si="26"/>
        <v>0</v>
      </c>
      <c r="S355" s="48">
        <f t="shared" si="27"/>
        <v>0</v>
      </c>
      <c r="T355" s="65" t="str">
        <f t="shared" si="28"/>
        <v/>
      </c>
      <c r="U355" s="60">
        <f t="shared" si="29"/>
        <v>353</v>
      </c>
      <c r="V355" s="64">
        <f ca="1">DATE(YEAR(TODAY()),MONTH(TODAY())+Tabela7[[#This Row],[Mês]]-1,1)</f>
        <v>55185</v>
      </c>
    </row>
    <row r="356" spans="2:22" x14ac:dyDescent="0.25">
      <c r="B356" s="1"/>
      <c r="C356" s="1"/>
      <c r="D356" s="1"/>
      <c r="E356" s="1"/>
      <c r="G356">
        <v>354</v>
      </c>
      <c r="H356" s="47">
        <f>+Resultados!$D$10/12-SUM(J356:S356)</f>
        <v>1364.9166666666667</v>
      </c>
      <c r="I356" s="47">
        <f>+I355*(1+((Tab_Resultados[Taxa de retorno]-Tab_Resultados[Inflação]))/12)+H355</f>
        <v>2094409.2984912896</v>
      </c>
      <c r="J356" s="48">
        <f t="shared" si="18"/>
        <v>0</v>
      </c>
      <c r="K356" s="48">
        <f t="shared" si="19"/>
        <v>0</v>
      </c>
      <c r="L356" s="48">
        <f t="shared" si="20"/>
        <v>0</v>
      </c>
      <c r="M356" s="48">
        <f t="shared" si="21"/>
        <v>0</v>
      </c>
      <c r="N356" s="48">
        <f t="shared" si="22"/>
        <v>0</v>
      </c>
      <c r="O356" s="48">
        <f t="shared" si="23"/>
        <v>0</v>
      </c>
      <c r="P356" s="48">
        <f t="shared" si="24"/>
        <v>0</v>
      </c>
      <c r="Q356" s="48">
        <f t="shared" si="25"/>
        <v>0</v>
      </c>
      <c r="R356" s="48">
        <f t="shared" si="26"/>
        <v>0</v>
      </c>
      <c r="S356" s="48">
        <f t="shared" si="27"/>
        <v>0</v>
      </c>
      <c r="T356" s="65" t="str">
        <f t="shared" si="28"/>
        <v/>
      </c>
      <c r="U356" s="60">
        <f t="shared" si="29"/>
        <v>354</v>
      </c>
      <c r="V356" s="64">
        <f ca="1">DATE(YEAR(TODAY()),MONTH(TODAY())+Tabela7[[#This Row],[Mês]]-1,1)</f>
        <v>55213</v>
      </c>
    </row>
    <row r="357" spans="2:22" x14ac:dyDescent="0.25">
      <c r="B357" s="1"/>
      <c r="C357" s="1"/>
      <c r="D357" s="1"/>
      <c r="E357" s="1"/>
      <c r="G357">
        <v>355</v>
      </c>
      <c r="H357" s="47">
        <f>+Resultados!$D$10/12-SUM(J357:S357)</f>
        <v>1364.9166666666667</v>
      </c>
      <c r="I357" s="47">
        <f>+I356*(1+((Tab_Resultados[Taxa de retorno]-Tab_Resultados[Inflação]))/12)+H356</f>
        <v>2108602.4721112153</v>
      </c>
      <c r="J357" s="48">
        <f t="shared" si="18"/>
        <v>0</v>
      </c>
      <c r="K357" s="48">
        <f t="shared" si="19"/>
        <v>0</v>
      </c>
      <c r="L357" s="48">
        <f t="shared" si="20"/>
        <v>0</v>
      </c>
      <c r="M357" s="48">
        <f t="shared" si="21"/>
        <v>0</v>
      </c>
      <c r="N357" s="48">
        <f t="shared" si="22"/>
        <v>0</v>
      </c>
      <c r="O357" s="48">
        <f t="shared" si="23"/>
        <v>0</v>
      </c>
      <c r="P357" s="48">
        <f t="shared" si="24"/>
        <v>0</v>
      </c>
      <c r="Q357" s="48">
        <f t="shared" si="25"/>
        <v>0</v>
      </c>
      <c r="R357" s="48">
        <f t="shared" si="26"/>
        <v>0</v>
      </c>
      <c r="S357" s="48">
        <f t="shared" si="27"/>
        <v>0</v>
      </c>
      <c r="T357" s="65" t="str">
        <f t="shared" si="28"/>
        <v/>
      </c>
      <c r="U357" s="60">
        <f t="shared" si="29"/>
        <v>355</v>
      </c>
      <c r="V357" s="64">
        <f ca="1">DATE(YEAR(TODAY()),MONTH(TODAY())+Tabela7[[#This Row],[Mês]]-1,1)</f>
        <v>55244</v>
      </c>
    </row>
    <row r="358" spans="2:22" x14ac:dyDescent="0.25">
      <c r="B358" s="1"/>
      <c r="C358" s="1"/>
      <c r="D358" s="1"/>
      <c r="E358" s="1"/>
      <c r="G358">
        <v>356</v>
      </c>
      <c r="H358" s="47">
        <f>+Resultados!$D$10/12-SUM(J358:S358)</f>
        <v>1364.9166666666667</v>
      </c>
      <c r="I358" s="47">
        <f>+I357*(1+((Tab_Resultados[Taxa de retorno]-Tab_Resultados[Inflação]))/12)+H357</f>
        <v>2122882.578919563</v>
      </c>
      <c r="J358" s="48">
        <f t="shared" si="18"/>
        <v>0</v>
      </c>
      <c r="K358" s="48">
        <f t="shared" si="19"/>
        <v>0</v>
      </c>
      <c r="L358" s="48">
        <f t="shared" si="20"/>
        <v>0</v>
      </c>
      <c r="M358" s="48">
        <f t="shared" si="21"/>
        <v>0</v>
      </c>
      <c r="N358" s="48">
        <f t="shared" si="22"/>
        <v>0</v>
      </c>
      <c r="O358" s="48">
        <f t="shared" si="23"/>
        <v>0</v>
      </c>
      <c r="P358" s="48">
        <f t="shared" si="24"/>
        <v>0</v>
      </c>
      <c r="Q358" s="48">
        <f t="shared" si="25"/>
        <v>0</v>
      </c>
      <c r="R358" s="48">
        <f t="shared" si="26"/>
        <v>0</v>
      </c>
      <c r="S358" s="48">
        <f t="shared" si="27"/>
        <v>0</v>
      </c>
      <c r="T358" s="65" t="str">
        <f t="shared" si="28"/>
        <v/>
      </c>
      <c r="U358" s="60">
        <f t="shared" si="29"/>
        <v>356</v>
      </c>
      <c r="V358" s="64">
        <f ca="1">DATE(YEAR(TODAY()),MONTH(TODAY())+Tabela7[[#This Row],[Mês]]-1,1)</f>
        <v>55274</v>
      </c>
    </row>
    <row r="359" spans="2:22" x14ac:dyDescent="0.25">
      <c r="B359" s="1"/>
      <c r="C359" s="1"/>
      <c r="D359" s="1"/>
      <c r="E359" s="1"/>
      <c r="G359">
        <v>357</v>
      </c>
      <c r="H359" s="47">
        <f>+Resultados!$D$10/12-SUM(J359:S359)</f>
        <v>1364.9166666666667</v>
      </c>
      <c r="I359" s="47">
        <f>+I358*(1+((Tab_Resultados[Taxa de retorno]-Tab_Resultados[Inflação]))/12)+H358</f>
        <v>2137250.1513821115</v>
      </c>
      <c r="J359" s="48">
        <f t="shared" si="18"/>
        <v>0</v>
      </c>
      <c r="K359" s="48">
        <f t="shared" si="19"/>
        <v>0</v>
      </c>
      <c r="L359" s="48">
        <f t="shared" si="20"/>
        <v>0</v>
      </c>
      <c r="M359" s="48">
        <f t="shared" si="21"/>
        <v>0</v>
      </c>
      <c r="N359" s="48">
        <f t="shared" si="22"/>
        <v>0</v>
      </c>
      <c r="O359" s="48">
        <f t="shared" si="23"/>
        <v>0</v>
      </c>
      <c r="P359" s="48">
        <f t="shared" si="24"/>
        <v>0</v>
      </c>
      <c r="Q359" s="48">
        <f t="shared" si="25"/>
        <v>0</v>
      </c>
      <c r="R359" s="48">
        <f t="shared" si="26"/>
        <v>0</v>
      </c>
      <c r="S359" s="48">
        <f t="shared" si="27"/>
        <v>0</v>
      </c>
      <c r="T359" s="65" t="str">
        <f t="shared" si="28"/>
        <v/>
      </c>
      <c r="U359" s="60">
        <f t="shared" si="29"/>
        <v>357</v>
      </c>
      <c r="V359" s="64">
        <f ca="1">DATE(YEAR(TODAY()),MONTH(TODAY())+Tabela7[[#This Row],[Mês]]-1,1)</f>
        <v>55305</v>
      </c>
    </row>
    <row r="360" spans="2:22" x14ac:dyDescent="0.25">
      <c r="B360" s="1"/>
      <c r="C360" s="1"/>
      <c r="D360" s="1"/>
      <c r="E360" s="1"/>
      <c r="G360">
        <v>358</v>
      </c>
      <c r="H360" s="47">
        <f>+Resultados!$D$10/12-SUM(J360:S360)</f>
        <v>1364.9166666666667</v>
      </c>
      <c r="I360" s="47">
        <f>+I359*(1+((Tab_Resultados[Taxa de retorno]-Tab_Resultados[Inflação]))/12)+H359</f>
        <v>2151705.7252259934</v>
      </c>
      <c r="J360" s="48">
        <f t="shared" si="18"/>
        <v>0</v>
      </c>
      <c r="K360" s="48">
        <f t="shared" si="19"/>
        <v>0</v>
      </c>
      <c r="L360" s="48">
        <f t="shared" si="20"/>
        <v>0</v>
      </c>
      <c r="M360" s="48">
        <f t="shared" si="21"/>
        <v>0</v>
      </c>
      <c r="N360" s="48">
        <f t="shared" si="22"/>
        <v>0</v>
      </c>
      <c r="O360" s="48">
        <f t="shared" si="23"/>
        <v>0</v>
      </c>
      <c r="P360" s="48">
        <f t="shared" si="24"/>
        <v>0</v>
      </c>
      <c r="Q360" s="48">
        <f t="shared" si="25"/>
        <v>0</v>
      </c>
      <c r="R360" s="48">
        <f t="shared" si="26"/>
        <v>0</v>
      </c>
      <c r="S360" s="48">
        <f t="shared" si="27"/>
        <v>0</v>
      </c>
      <c r="T360" s="65" t="str">
        <f t="shared" si="28"/>
        <v/>
      </c>
      <c r="U360" s="60">
        <f t="shared" si="29"/>
        <v>358</v>
      </c>
      <c r="V360" s="64">
        <f ca="1">DATE(YEAR(TODAY()),MONTH(TODAY())+Tabela7[[#This Row],[Mês]]-1,1)</f>
        <v>55335</v>
      </c>
    </row>
    <row r="361" spans="2:22" x14ac:dyDescent="0.25">
      <c r="B361" s="1"/>
      <c r="C361" s="1"/>
      <c r="D361" s="1"/>
      <c r="E361" s="1"/>
      <c r="G361">
        <v>359</v>
      </c>
      <c r="H361" s="47">
        <f>+Resultados!$D$10/12-SUM(J361:S361)</f>
        <v>1364.9166666666667</v>
      </c>
      <c r="I361" s="47">
        <f>+I360*(1+((Tab_Resultados[Taxa de retorno]-Tab_Resultados[Inflação]))/12)+H360</f>
        <v>2166249.8394596688</v>
      </c>
      <c r="J361" s="48">
        <f t="shared" si="18"/>
        <v>0</v>
      </c>
      <c r="K361" s="48">
        <f t="shared" si="19"/>
        <v>0</v>
      </c>
      <c r="L361" s="48">
        <f t="shared" si="20"/>
        <v>0</v>
      </c>
      <c r="M361" s="48">
        <f t="shared" si="21"/>
        <v>0</v>
      </c>
      <c r="N361" s="48">
        <f t="shared" si="22"/>
        <v>0</v>
      </c>
      <c r="O361" s="48">
        <f t="shared" si="23"/>
        <v>0</v>
      </c>
      <c r="P361" s="48">
        <f t="shared" si="24"/>
        <v>0</v>
      </c>
      <c r="Q361" s="48">
        <f t="shared" si="25"/>
        <v>0</v>
      </c>
      <c r="R361" s="48">
        <f t="shared" si="26"/>
        <v>0</v>
      </c>
      <c r="S361" s="48">
        <f t="shared" si="27"/>
        <v>0</v>
      </c>
      <c r="T361" s="65" t="str">
        <f t="shared" si="28"/>
        <v/>
      </c>
      <c r="U361" s="60">
        <f t="shared" si="29"/>
        <v>359</v>
      </c>
      <c r="V361" s="64">
        <f ca="1">DATE(YEAR(TODAY()),MONTH(TODAY())+Tabela7[[#This Row],[Mês]]-1,1)</f>
        <v>55366</v>
      </c>
    </row>
    <row r="362" spans="2:22" x14ac:dyDescent="0.25">
      <c r="B362" s="1"/>
      <c r="C362" s="1"/>
      <c r="D362" s="1"/>
      <c r="E362" s="1"/>
      <c r="G362">
        <v>360</v>
      </c>
      <c r="H362" s="47">
        <f>+Resultados!$D$10/12-SUM(J362:S362)</f>
        <v>1364.9166666666667</v>
      </c>
      <c r="I362" s="47">
        <f>+I361*(1+((Tab_Resultados[Taxa de retorno]-Tab_Resultados[Inflação]))/12)+H361</f>
        <v>2180883.0363930259</v>
      </c>
      <c r="J362" s="48">
        <f t="shared" si="18"/>
        <v>0</v>
      </c>
      <c r="K362" s="48">
        <f t="shared" si="19"/>
        <v>0</v>
      </c>
      <c r="L362" s="48">
        <f t="shared" si="20"/>
        <v>0</v>
      </c>
      <c r="M362" s="48">
        <f t="shared" si="21"/>
        <v>0</v>
      </c>
      <c r="N362" s="48">
        <f t="shared" si="22"/>
        <v>0</v>
      </c>
      <c r="O362" s="48">
        <f t="shared" si="23"/>
        <v>0</v>
      </c>
      <c r="P362" s="48">
        <f t="shared" si="24"/>
        <v>0</v>
      </c>
      <c r="Q362" s="48">
        <f t="shared" si="25"/>
        <v>0</v>
      </c>
      <c r="R362" s="48">
        <f t="shared" si="26"/>
        <v>0</v>
      </c>
      <c r="S362" s="48">
        <f t="shared" si="27"/>
        <v>0</v>
      </c>
      <c r="T362" s="65" t="str">
        <f t="shared" si="28"/>
        <v/>
      </c>
      <c r="U362" s="60">
        <f t="shared" si="29"/>
        <v>360</v>
      </c>
      <c r="V362" s="64">
        <f ca="1">DATE(YEAR(TODAY()),MONTH(TODAY())+Tabela7[[#This Row],[Mês]]-1,1)</f>
        <v>55397</v>
      </c>
    </row>
    <row r="363" spans="2:22" x14ac:dyDescent="0.25">
      <c r="B363" s="1"/>
      <c r="C363" s="1"/>
      <c r="D363" s="1"/>
      <c r="E363" s="1"/>
      <c r="G363">
        <v>361</v>
      </c>
      <c r="H363" s="47">
        <f>+Resultados!$D$10/12-SUM(J363:S363)</f>
        <v>1364.9166666666667</v>
      </c>
      <c r="I363" s="47">
        <f>+I362*(1+((Tab_Resultados[Taxa de retorno]-Tab_Resultados[Inflação]))/12)+H362</f>
        <v>2195605.8616575995</v>
      </c>
      <c r="J363" s="48">
        <f t="shared" si="18"/>
        <v>0</v>
      </c>
      <c r="K363" s="48">
        <f t="shared" si="19"/>
        <v>0</v>
      </c>
      <c r="L363" s="48">
        <f t="shared" si="20"/>
        <v>0</v>
      </c>
      <c r="M363" s="48">
        <f t="shared" si="21"/>
        <v>0</v>
      </c>
      <c r="N363" s="48">
        <f t="shared" si="22"/>
        <v>0</v>
      </c>
      <c r="O363" s="48">
        <f t="shared" si="23"/>
        <v>0</v>
      </c>
      <c r="P363" s="48">
        <f t="shared" si="24"/>
        <v>0</v>
      </c>
      <c r="Q363" s="48">
        <f t="shared" si="25"/>
        <v>0</v>
      </c>
      <c r="R363" s="48">
        <f t="shared" si="26"/>
        <v>0</v>
      </c>
      <c r="S363" s="48">
        <f t="shared" si="27"/>
        <v>0</v>
      </c>
      <c r="T363" s="65" t="str">
        <f t="shared" si="28"/>
        <v/>
      </c>
      <c r="U363" s="60">
        <f t="shared" si="29"/>
        <v>361</v>
      </c>
      <c r="V363" s="64">
        <f ca="1">DATE(YEAR(TODAY()),MONTH(TODAY())+Tabela7[[#This Row],[Mês]]-1,1)</f>
        <v>55427</v>
      </c>
    </row>
    <row r="364" spans="2:22" x14ac:dyDescent="0.25">
      <c r="B364" s="1"/>
      <c r="C364" s="1"/>
      <c r="D364" s="1"/>
      <c r="E364" s="1"/>
      <c r="G364">
        <v>362</v>
      </c>
      <c r="H364" s="47">
        <f>+Resultados!$D$10/12-SUM(J364:S364)</f>
        <v>1364.9166666666667</v>
      </c>
      <c r="I364" s="47">
        <f>+I363*(1+((Tab_Resultados[Taxa de retorno]-Tab_Resultados[Inflação]))/12)+H363</f>
        <v>2210418.8642269187</v>
      </c>
      <c r="J364" s="48">
        <f t="shared" si="18"/>
        <v>0</v>
      </c>
      <c r="K364" s="48">
        <f t="shared" si="19"/>
        <v>0</v>
      </c>
      <c r="L364" s="48">
        <f t="shared" si="20"/>
        <v>0</v>
      </c>
      <c r="M364" s="48">
        <f t="shared" si="21"/>
        <v>0</v>
      </c>
      <c r="N364" s="48">
        <f t="shared" si="22"/>
        <v>0</v>
      </c>
      <c r="O364" s="48">
        <f t="shared" si="23"/>
        <v>0</v>
      </c>
      <c r="P364" s="48">
        <f t="shared" si="24"/>
        <v>0</v>
      </c>
      <c r="Q364" s="48">
        <f t="shared" si="25"/>
        <v>0</v>
      </c>
      <c r="R364" s="48">
        <f t="shared" si="26"/>
        <v>0</v>
      </c>
      <c r="S364" s="48">
        <f t="shared" si="27"/>
        <v>0</v>
      </c>
      <c r="T364" s="65" t="str">
        <f t="shared" si="28"/>
        <v/>
      </c>
      <c r="U364" s="60">
        <f t="shared" si="29"/>
        <v>362</v>
      </c>
      <c r="V364" s="64">
        <f ca="1">DATE(YEAR(TODAY()),MONTH(TODAY())+Tabela7[[#This Row],[Mês]]-1,1)</f>
        <v>55458</v>
      </c>
    </row>
    <row r="365" spans="2:22" x14ac:dyDescent="0.25">
      <c r="B365" s="1"/>
      <c r="C365" s="1"/>
      <c r="D365" s="1"/>
      <c r="E365" s="1"/>
      <c r="G365">
        <v>363</v>
      </c>
      <c r="H365" s="47">
        <f>+Resultados!$D$10/12-SUM(J365:S365)</f>
        <v>1364.9166666666667</v>
      </c>
      <c r="I365" s="47">
        <f>+I364*(1+((Tab_Resultados[Taxa de retorno]-Tab_Resultados[Inflação]))/12)+H364</f>
        <v>2225322.5964369751</v>
      </c>
      <c r="J365" s="48">
        <f t="shared" si="18"/>
        <v>0</v>
      </c>
      <c r="K365" s="48">
        <f t="shared" si="19"/>
        <v>0</v>
      </c>
      <c r="L365" s="48">
        <f t="shared" si="20"/>
        <v>0</v>
      </c>
      <c r="M365" s="48">
        <f t="shared" si="21"/>
        <v>0</v>
      </c>
      <c r="N365" s="48">
        <f t="shared" si="22"/>
        <v>0</v>
      </c>
      <c r="O365" s="48">
        <f t="shared" si="23"/>
        <v>0</v>
      </c>
      <c r="P365" s="48">
        <f t="shared" si="24"/>
        <v>0</v>
      </c>
      <c r="Q365" s="48">
        <f t="shared" si="25"/>
        <v>0</v>
      </c>
      <c r="R365" s="48">
        <f t="shared" si="26"/>
        <v>0</v>
      </c>
      <c r="S365" s="48">
        <f t="shared" si="27"/>
        <v>0</v>
      </c>
      <c r="T365" s="65" t="str">
        <f t="shared" si="28"/>
        <v/>
      </c>
      <c r="U365" s="60">
        <f t="shared" si="29"/>
        <v>363</v>
      </c>
      <c r="V365" s="64">
        <f ca="1">DATE(YEAR(TODAY()),MONTH(TODAY())+Tabela7[[#This Row],[Mês]]-1,1)</f>
        <v>55488</v>
      </c>
    </row>
    <row r="366" spans="2:22" x14ac:dyDescent="0.25">
      <c r="B366" s="1"/>
      <c r="C366" s="1"/>
      <c r="D366" s="1"/>
      <c r="E366" s="1"/>
      <c r="G366">
        <v>364</v>
      </c>
      <c r="H366" s="47">
        <f>+Resultados!$D$10/12-SUM(J366:S366)</f>
        <v>1364.9166666666667</v>
      </c>
      <c r="I366" s="47">
        <f>+I365*(1+((Tab_Resultados[Taxa de retorno]-Tab_Resultados[Inflação]))/12)+H365</f>
        <v>2240317.6140068178</v>
      </c>
      <c r="J366" s="48">
        <f t="shared" ref="J366:J429" si="30">IF(G366&lt;=$D$3,$E$3/$D$3,0)</f>
        <v>0</v>
      </c>
      <c r="K366" s="48">
        <f t="shared" ref="K366:K429" si="31">IF($G366&lt;=$D$4,$E$4/$D$4,0)</f>
        <v>0</v>
      </c>
      <c r="L366" s="48">
        <f t="shared" ref="L366:L429" si="32">IF($G366&lt;=$D$5,$E$5/$D$5,0)</f>
        <v>0</v>
      </c>
      <c r="M366" s="48">
        <f t="shared" ref="M366:M429" si="33">IF($G366&lt;=$D$6,$E$6/$D$6,0)</f>
        <v>0</v>
      </c>
      <c r="N366" s="48">
        <f t="shared" ref="N366:N429" si="34">IF($G366&lt;=$D$7,$E$7/$D$7,0)</f>
        <v>0</v>
      </c>
      <c r="O366" s="48">
        <f t="shared" ref="O366:O429" si="35">IF($G366&lt;=$D$8,$E$8/$D$8,0)</f>
        <v>0</v>
      </c>
      <c r="P366" s="48">
        <f t="shared" ref="P366:P429" si="36">IF($G366&lt;=$D$9,$E$9/$D$9,0)</f>
        <v>0</v>
      </c>
      <c r="Q366" s="48">
        <f t="shared" ref="Q366:Q429" si="37">IF($G366&lt;=$D$10,$E$10/$D$10,0)</f>
        <v>0</v>
      </c>
      <c r="R366" s="48">
        <f t="shared" ref="R366:R429" si="38">IF($G366&lt;=$D$11,$E$11/$D$11,0)</f>
        <v>0</v>
      </c>
      <c r="S366" s="48">
        <f t="shared" ref="S366:S429" si="39">IF($G366&lt;=$D$12,$E$12/$D$12,0)</f>
        <v>0</v>
      </c>
      <c r="T366" s="65" t="str">
        <f t="shared" ref="T366:T429" si="40">+IF(H366&lt;0,"Infelizmente não é possível! Aumenta prazo dos objetivos","")</f>
        <v/>
      </c>
      <c r="U366" s="60">
        <f t="shared" ref="U366:U429" si="41">+G366</f>
        <v>364</v>
      </c>
      <c r="V366" s="64">
        <f ca="1">DATE(YEAR(TODAY()),MONTH(TODAY())+Tabela7[[#This Row],[Mês]]-1,1)</f>
        <v>55519</v>
      </c>
    </row>
    <row r="367" spans="2:22" x14ac:dyDescent="0.25">
      <c r="B367" s="1"/>
      <c r="C367" s="1"/>
      <c r="D367" s="1"/>
      <c r="E367" s="1"/>
      <c r="G367">
        <v>365</v>
      </c>
      <c r="H367" s="47">
        <f>+Resultados!$D$10/12-SUM(J367:S367)</f>
        <v>1364.9166666666667</v>
      </c>
      <c r="I367" s="47">
        <f>+I366*(1+((Tab_Resultados[Taxa de retorno]-Tab_Resultados[Inflação]))/12)+H366</f>
        <v>2255404.4760592761</v>
      </c>
      <c r="J367" s="48">
        <f t="shared" si="30"/>
        <v>0</v>
      </c>
      <c r="K367" s="48">
        <f t="shared" si="31"/>
        <v>0</v>
      </c>
      <c r="L367" s="48">
        <f t="shared" si="32"/>
        <v>0</v>
      </c>
      <c r="M367" s="48">
        <f t="shared" si="33"/>
        <v>0</v>
      </c>
      <c r="N367" s="48">
        <f t="shared" si="34"/>
        <v>0</v>
      </c>
      <c r="O367" s="48">
        <f t="shared" si="35"/>
        <v>0</v>
      </c>
      <c r="P367" s="48">
        <f t="shared" si="36"/>
        <v>0</v>
      </c>
      <c r="Q367" s="48">
        <f t="shared" si="37"/>
        <v>0</v>
      </c>
      <c r="R367" s="48">
        <f t="shared" si="38"/>
        <v>0</v>
      </c>
      <c r="S367" s="48">
        <f t="shared" si="39"/>
        <v>0</v>
      </c>
      <c r="T367" s="65" t="str">
        <f t="shared" si="40"/>
        <v/>
      </c>
      <c r="U367" s="60">
        <f t="shared" si="41"/>
        <v>365</v>
      </c>
      <c r="V367" s="64">
        <f ca="1">DATE(YEAR(TODAY()),MONTH(TODAY())+Tabela7[[#This Row],[Mês]]-1,1)</f>
        <v>55550</v>
      </c>
    </row>
    <row r="368" spans="2:22" x14ac:dyDescent="0.25">
      <c r="B368" s="1"/>
      <c r="C368" s="1"/>
      <c r="D368" s="1"/>
      <c r="E368" s="1"/>
      <c r="G368">
        <v>366</v>
      </c>
      <c r="H368" s="47">
        <f>+Resultados!$D$10/12-SUM(J368:S368)</f>
        <v>1364.9166666666667</v>
      </c>
      <c r="I368" s="47">
        <f>+I367*(1+((Tab_Resultados[Taxa de retorno]-Tab_Resultados[Inflação]))/12)+H367</f>
        <v>2270583.7451418056</v>
      </c>
      <c r="J368" s="48">
        <f t="shared" si="30"/>
        <v>0</v>
      </c>
      <c r="K368" s="48">
        <f t="shared" si="31"/>
        <v>0</v>
      </c>
      <c r="L368" s="48">
        <f t="shared" si="32"/>
        <v>0</v>
      </c>
      <c r="M368" s="48">
        <f t="shared" si="33"/>
        <v>0</v>
      </c>
      <c r="N368" s="48">
        <f t="shared" si="34"/>
        <v>0</v>
      </c>
      <c r="O368" s="48">
        <f t="shared" si="35"/>
        <v>0</v>
      </c>
      <c r="P368" s="48">
        <f t="shared" si="36"/>
        <v>0</v>
      </c>
      <c r="Q368" s="48">
        <f t="shared" si="37"/>
        <v>0</v>
      </c>
      <c r="R368" s="48">
        <f t="shared" si="38"/>
        <v>0</v>
      </c>
      <c r="S368" s="48">
        <f t="shared" si="39"/>
        <v>0</v>
      </c>
      <c r="T368" s="65" t="str">
        <f t="shared" si="40"/>
        <v/>
      </c>
      <c r="U368" s="60">
        <f t="shared" si="41"/>
        <v>366</v>
      </c>
      <c r="V368" s="64">
        <f ca="1">DATE(YEAR(TODAY()),MONTH(TODAY())+Tabela7[[#This Row],[Mês]]-1,1)</f>
        <v>55579</v>
      </c>
    </row>
    <row r="369" spans="2:22" x14ac:dyDescent="0.25">
      <c r="B369" s="1"/>
      <c r="C369" s="1"/>
      <c r="D369" s="1"/>
      <c r="E369" s="1"/>
      <c r="G369">
        <v>367</v>
      </c>
      <c r="H369" s="47">
        <f>+Resultados!$D$10/12-SUM(J369:S369)</f>
        <v>1364.9166666666667</v>
      </c>
      <c r="I369" s="47">
        <f>+I368*(1+((Tab_Resultados[Taxa de retorno]-Tab_Resultados[Inflação]))/12)+H368</f>
        <v>2285855.9872474656</v>
      </c>
      <c r="J369" s="48">
        <f t="shared" si="30"/>
        <v>0</v>
      </c>
      <c r="K369" s="48">
        <f t="shared" si="31"/>
        <v>0</v>
      </c>
      <c r="L369" s="48">
        <f t="shared" si="32"/>
        <v>0</v>
      </c>
      <c r="M369" s="48">
        <f t="shared" si="33"/>
        <v>0</v>
      </c>
      <c r="N369" s="48">
        <f t="shared" si="34"/>
        <v>0</v>
      </c>
      <c r="O369" s="48">
        <f t="shared" si="35"/>
        <v>0</v>
      </c>
      <c r="P369" s="48">
        <f t="shared" si="36"/>
        <v>0</v>
      </c>
      <c r="Q369" s="48">
        <f t="shared" si="37"/>
        <v>0</v>
      </c>
      <c r="R369" s="48">
        <f t="shared" si="38"/>
        <v>0</v>
      </c>
      <c r="S369" s="48">
        <f t="shared" si="39"/>
        <v>0</v>
      </c>
      <c r="T369" s="65" t="str">
        <f t="shared" si="40"/>
        <v/>
      </c>
      <c r="U369" s="60">
        <f t="shared" si="41"/>
        <v>367</v>
      </c>
      <c r="V369" s="64">
        <f ca="1">DATE(YEAR(TODAY()),MONTH(TODAY())+Tabela7[[#This Row],[Mês]]-1,1)</f>
        <v>55610</v>
      </c>
    </row>
    <row r="370" spans="2:22" x14ac:dyDescent="0.25">
      <c r="B370" s="1"/>
      <c r="C370" s="1"/>
      <c r="D370" s="1"/>
      <c r="E370" s="1"/>
      <c r="G370">
        <v>368</v>
      </c>
      <c r="H370" s="47">
        <f>+Resultados!$D$10/12-SUM(J370:S370)</f>
        <v>1364.9166666666667</v>
      </c>
      <c r="I370" s="47">
        <f>+I369*(1+((Tab_Resultados[Taxa de retorno]-Tab_Resultados[Inflação]))/12)+H369</f>
        <v>2301221.7718360228</v>
      </c>
      <c r="J370" s="48">
        <f t="shared" si="30"/>
        <v>0</v>
      </c>
      <c r="K370" s="48">
        <f t="shared" si="31"/>
        <v>0</v>
      </c>
      <c r="L370" s="48">
        <f t="shared" si="32"/>
        <v>0</v>
      </c>
      <c r="M370" s="48">
        <f t="shared" si="33"/>
        <v>0</v>
      </c>
      <c r="N370" s="48">
        <f t="shared" si="34"/>
        <v>0</v>
      </c>
      <c r="O370" s="48">
        <f t="shared" si="35"/>
        <v>0</v>
      </c>
      <c r="P370" s="48">
        <f t="shared" si="36"/>
        <v>0</v>
      </c>
      <c r="Q370" s="48">
        <f t="shared" si="37"/>
        <v>0</v>
      </c>
      <c r="R370" s="48">
        <f t="shared" si="38"/>
        <v>0</v>
      </c>
      <c r="S370" s="48">
        <f t="shared" si="39"/>
        <v>0</v>
      </c>
      <c r="T370" s="65" t="str">
        <f t="shared" si="40"/>
        <v/>
      </c>
      <c r="U370" s="60">
        <f t="shared" si="41"/>
        <v>368</v>
      </c>
      <c r="V370" s="64">
        <f ca="1">DATE(YEAR(TODAY()),MONTH(TODAY())+Tabela7[[#This Row],[Mês]]-1,1)</f>
        <v>55640</v>
      </c>
    </row>
    <row r="371" spans="2:22" x14ac:dyDescent="0.25">
      <c r="B371" s="1"/>
      <c r="C371" s="1"/>
      <c r="D371" s="1"/>
      <c r="E371" s="1"/>
      <c r="G371">
        <v>369</v>
      </c>
      <c r="H371" s="47">
        <f>+Resultados!$D$10/12-SUM(J371:S371)</f>
        <v>1364.9166666666667</v>
      </c>
      <c r="I371" s="47">
        <f>+I370*(1+((Tab_Resultados[Taxa de retorno]-Tab_Resultados[Inflação]))/12)+H370</f>
        <v>2316681.6718551847</v>
      </c>
      <c r="J371" s="48">
        <f t="shared" si="30"/>
        <v>0</v>
      </c>
      <c r="K371" s="48">
        <f t="shared" si="31"/>
        <v>0</v>
      </c>
      <c r="L371" s="48">
        <f t="shared" si="32"/>
        <v>0</v>
      </c>
      <c r="M371" s="48">
        <f t="shared" si="33"/>
        <v>0</v>
      </c>
      <c r="N371" s="48">
        <f t="shared" si="34"/>
        <v>0</v>
      </c>
      <c r="O371" s="48">
        <f t="shared" si="35"/>
        <v>0</v>
      </c>
      <c r="P371" s="48">
        <f t="shared" si="36"/>
        <v>0</v>
      </c>
      <c r="Q371" s="48">
        <f t="shared" si="37"/>
        <v>0</v>
      </c>
      <c r="R371" s="48">
        <f t="shared" si="38"/>
        <v>0</v>
      </c>
      <c r="S371" s="48">
        <f t="shared" si="39"/>
        <v>0</v>
      </c>
      <c r="T371" s="65" t="str">
        <f t="shared" si="40"/>
        <v/>
      </c>
      <c r="U371" s="60">
        <f t="shared" si="41"/>
        <v>369</v>
      </c>
      <c r="V371" s="64">
        <f ca="1">DATE(YEAR(TODAY()),MONTH(TODAY())+Tabela7[[#This Row],[Mês]]-1,1)</f>
        <v>55671</v>
      </c>
    </row>
    <row r="372" spans="2:22" x14ac:dyDescent="0.25">
      <c r="B372" s="1"/>
      <c r="C372" s="1"/>
      <c r="D372" s="1"/>
      <c r="E372" s="1"/>
      <c r="G372">
        <v>370</v>
      </c>
      <c r="H372" s="47">
        <f>+Resultados!$D$10/12-SUM(J372:S372)</f>
        <v>1364.9166666666667</v>
      </c>
      <c r="I372" s="47">
        <f>+I371*(1+((Tab_Resultados[Taxa de retorno]-Tab_Resultados[Inflação]))/12)+H371</f>
        <v>2332236.2637619642</v>
      </c>
      <c r="J372" s="48">
        <f t="shared" si="30"/>
        <v>0</v>
      </c>
      <c r="K372" s="48">
        <f t="shared" si="31"/>
        <v>0</v>
      </c>
      <c r="L372" s="48">
        <f t="shared" si="32"/>
        <v>0</v>
      </c>
      <c r="M372" s="48">
        <f t="shared" si="33"/>
        <v>0</v>
      </c>
      <c r="N372" s="48">
        <f t="shared" si="34"/>
        <v>0</v>
      </c>
      <c r="O372" s="48">
        <f t="shared" si="35"/>
        <v>0</v>
      </c>
      <c r="P372" s="48">
        <f t="shared" si="36"/>
        <v>0</v>
      </c>
      <c r="Q372" s="48">
        <f t="shared" si="37"/>
        <v>0</v>
      </c>
      <c r="R372" s="48">
        <f t="shared" si="38"/>
        <v>0</v>
      </c>
      <c r="S372" s="48">
        <f t="shared" si="39"/>
        <v>0</v>
      </c>
      <c r="T372" s="65" t="str">
        <f t="shared" si="40"/>
        <v/>
      </c>
      <c r="U372" s="60">
        <f t="shared" si="41"/>
        <v>370</v>
      </c>
      <c r="V372" s="64">
        <f ca="1">DATE(YEAR(TODAY()),MONTH(TODAY())+Tabela7[[#This Row],[Mês]]-1,1)</f>
        <v>55701</v>
      </c>
    </row>
    <row r="373" spans="2:22" x14ac:dyDescent="0.25">
      <c r="B373" s="1"/>
      <c r="C373" s="1"/>
      <c r="D373" s="1"/>
      <c r="E373" s="1"/>
      <c r="G373">
        <v>371</v>
      </c>
      <c r="H373" s="47">
        <f>+Resultados!$D$10/12-SUM(J373:S373)</f>
        <v>1364.9166666666667</v>
      </c>
      <c r="I373" s="47">
        <f>+I372*(1+((Tab_Resultados[Taxa de retorno]-Tab_Resultados[Inflação]))/12)+H372</f>
        <v>2347886.1275441726</v>
      </c>
      <c r="J373" s="48">
        <f t="shared" si="30"/>
        <v>0</v>
      </c>
      <c r="K373" s="48">
        <f t="shared" si="31"/>
        <v>0</v>
      </c>
      <c r="L373" s="48">
        <f t="shared" si="32"/>
        <v>0</v>
      </c>
      <c r="M373" s="48">
        <f t="shared" si="33"/>
        <v>0</v>
      </c>
      <c r="N373" s="48">
        <f t="shared" si="34"/>
        <v>0</v>
      </c>
      <c r="O373" s="48">
        <f t="shared" si="35"/>
        <v>0</v>
      </c>
      <c r="P373" s="48">
        <f t="shared" si="36"/>
        <v>0</v>
      </c>
      <c r="Q373" s="48">
        <f t="shared" si="37"/>
        <v>0</v>
      </c>
      <c r="R373" s="48">
        <f t="shared" si="38"/>
        <v>0</v>
      </c>
      <c r="S373" s="48">
        <f t="shared" si="39"/>
        <v>0</v>
      </c>
      <c r="T373" s="65" t="str">
        <f t="shared" si="40"/>
        <v/>
      </c>
      <c r="U373" s="60">
        <f t="shared" si="41"/>
        <v>371</v>
      </c>
      <c r="V373" s="64">
        <f ca="1">DATE(YEAR(TODAY()),MONTH(TODAY())+Tabela7[[#This Row],[Mês]]-1,1)</f>
        <v>55732</v>
      </c>
    </row>
    <row r="374" spans="2:22" x14ac:dyDescent="0.25">
      <c r="B374" s="1"/>
      <c r="C374" s="1"/>
      <c r="D374" s="1"/>
      <c r="E374" s="1"/>
      <c r="G374">
        <v>372</v>
      </c>
      <c r="H374" s="47">
        <f>+Resultados!$D$10/12-SUM(J374:S374)</f>
        <v>1364.9166666666667</v>
      </c>
      <c r="I374" s="47">
        <f>+I373*(1+((Tab_Resultados[Taxa de retorno]-Tab_Resultados[Inflação]))/12)+H373</f>
        <v>2363631.846742047</v>
      </c>
      <c r="J374" s="48">
        <f t="shared" si="30"/>
        <v>0</v>
      </c>
      <c r="K374" s="48">
        <f t="shared" si="31"/>
        <v>0</v>
      </c>
      <c r="L374" s="48">
        <f t="shared" si="32"/>
        <v>0</v>
      </c>
      <c r="M374" s="48">
        <f t="shared" si="33"/>
        <v>0</v>
      </c>
      <c r="N374" s="48">
        <f t="shared" si="34"/>
        <v>0</v>
      </c>
      <c r="O374" s="48">
        <f t="shared" si="35"/>
        <v>0</v>
      </c>
      <c r="P374" s="48">
        <f t="shared" si="36"/>
        <v>0</v>
      </c>
      <c r="Q374" s="48">
        <f t="shared" si="37"/>
        <v>0</v>
      </c>
      <c r="R374" s="48">
        <f t="shared" si="38"/>
        <v>0</v>
      </c>
      <c r="S374" s="48">
        <f t="shared" si="39"/>
        <v>0</v>
      </c>
      <c r="T374" s="65" t="str">
        <f t="shared" si="40"/>
        <v/>
      </c>
      <c r="U374" s="60">
        <f t="shared" si="41"/>
        <v>372</v>
      </c>
      <c r="V374" s="64">
        <f ca="1">DATE(YEAR(TODAY()),MONTH(TODAY())+Tabela7[[#This Row],[Mês]]-1,1)</f>
        <v>55763</v>
      </c>
    </row>
    <row r="375" spans="2:22" x14ac:dyDescent="0.25">
      <c r="B375" s="1"/>
      <c r="C375" s="1"/>
      <c r="D375" s="1"/>
      <c r="E375" s="1"/>
      <c r="G375">
        <v>373</v>
      </c>
      <c r="H375" s="47">
        <f>+Resultados!$D$10/12-SUM(J375:S375)</f>
        <v>1364.9166666666667</v>
      </c>
      <c r="I375" s="47">
        <f>+I374*(1+((Tab_Resultados[Taxa de retorno]-Tab_Resultados[Inflação]))/12)+H374</f>
        <v>2379474.0084700086</v>
      </c>
      <c r="J375" s="48">
        <f t="shared" si="30"/>
        <v>0</v>
      </c>
      <c r="K375" s="48">
        <f t="shared" si="31"/>
        <v>0</v>
      </c>
      <c r="L375" s="48">
        <f t="shared" si="32"/>
        <v>0</v>
      </c>
      <c r="M375" s="48">
        <f t="shared" si="33"/>
        <v>0</v>
      </c>
      <c r="N375" s="48">
        <f t="shared" si="34"/>
        <v>0</v>
      </c>
      <c r="O375" s="48">
        <f t="shared" si="35"/>
        <v>0</v>
      </c>
      <c r="P375" s="48">
        <f t="shared" si="36"/>
        <v>0</v>
      </c>
      <c r="Q375" s="48">
        <f t="shared" si="37"/>
        <v>0</v>
      </c>
      <c r="R375" s="48">
        <f t="shared" si="38"/>
        <v>0</v>
      </c>
      <c r="S375" s="48">
        <f t="shared" si="39"/>
        <v>0</v>
      </c>
      <c r="T375" s="65" t="str">
        <f t="shared" si="40"/>
        <v/>
      </c>
      <c r="U375" s="60">
        <f t="shared" si="41"/>
        <v>373</v>
      </c>
      <c r="V375" s="64">
        <f ca="1">DATE(YEAR(TODAY()),MONTH(TODAY())+Tabela7[[#This Row],[Mês]]-1,1)</f>
        <v>55793</v>
      </c>
    </row>
    <row r="376" spans="2:22" x14ac:dyDescent="0.25">
      <c r="B376" s="1"/>
      <c r="C376" s="1"/>
      <c r="D376" s="1"/>
      <c r="E376" s="1"/>
      <c r="G376">
        <v>374</v>
      </c>
      <c r="H376" s="47">
        <f>+Resultados!$D$10/12-SUM(J376:S376)</f>
        <v>1364.9166666666667</v>
      </c>
      <c r="I376" s="47">
        <f>+I375*(1+((Tab_Resultados[Taxa de retorno]-Tab_Resultados[Inflação]))/12)+H375</f>
        <v>2395413.203438554</v>
      </c>
      <c r="J376" s="48">
        <f t="shared" si="30"/>
        <v>0</v>
      </c>
      <c r="K376" s="48">
        <f t="shared" si="31"/>
        <v>0</v>
      </c>
      <c r="L376" s="48">
        <f t="shared" si="32"/>
        <v>0</v>
      </c>
      <c r="M376" s="48">
        <f t="shared" si="33"/>
        <v>0</v>
      </c>
      <c r="N376" s="48">
        <f t="shared" si="34"/>
        <v>0</v>
      </c>
      <c r="O376" s="48">
        <f t="shared" si="35"/>
        <v>0</v>
      </c>
      <c r="P376" s="48">
        <f t="shared" si="36"/>
        <v>0</v>
      </c>
      <c r="Q376" s="48">
        <f t="shared" si="37"/>
        <v>0</v>
      </c>
      <c r="R376" s="48">
        <f t="shared" si="38"/>
        <v>0</v>
      </c>
      <c r="S376" s="48">
        <f t="shared" si="39"/>
        <v>0</v>
      </c>
      <c r="T376" s="65" t="str">
        <f t="shared" si="40"/>
        <v/>
      </c>
      <c r="U376" s="60">
        <f t="shared" si="41"/>
        <v>374</v>
      </c>
      <c r="V376" s="64">
        <f ca="1">DATE(YEAR(TODAY()),MONTH(TODAY())+Tabela7[[#This Row],[Mês]]-1,1)</f>
        <v>55824</v>
      </c>
    </row>
    <row r="377" spans="2:22" x14ac:dyDescent="0.25">
      <c r="B377" s="1"/>
      <c r="C377" s="1"/>
      <c r="D377" s="1"/>
      <c r="E377" s="1"/>
      <c r="G377">
        <v>375</v>
      </c>
      <c r="H377" s="47">
        <f>+Resultados!$D$10/12-SUM(J377:S377)</f>
        <v>1364.9166666666667</v>
      </c>
      <c r="I377" s="47">
        <f>+I376*(1+((Tab_Resultados[Taxa de retorno]-Tab_Resultados[Inflação]))/12)+H376</f>
        <v>2411450.0259762816</v>
      </c>
      <c r="J377" s="48">
        <f t="shared" si="30"/>
        <v>0</v>
      </c>
      <c r="K377" s="48">
        <f t="shared" si="31"/>
        <v>0</v>
      </c>
      <c r="L377" s="48">
        <f t="shared" si="32"/>
        <v>0</v>
      </c>
      <c r="M377" s="48">
        <f t="shared" si="33"/>
        <v>0</v>
      </c>
      <c r="N377" s="48">
        <f t="shared" si="34"/>
        <v>0</v>
      </c>
      <c r="O377" s="48">
        <f t="shared" si="35"/>
        <v>0</v>
      </c>
      <c r="P377" s="48">
        <f t="shared" si="36"/>
        <v>0</v>
      </c>
      <c r="Q377" s="48">
        <f t="shared" si="37"/>
        <v>0</v>
      </c>
      <c r="R377" s="48">
        <f t="shared" si="38"/>
        <v>0</v>
      </c>
      <c r="S377" s="48">
        <f t="shared" si="39"/>
        <v>0</v>
      </c>
      <c r="T377" s="65" t="str">
        <f t="shared" si="40"/>
        <v/>
      </c>
      <c r="U377" s="60">
        <f t="shared" si="41"/>
        <v>375</v>
      </c>
      <c r="V377" s="64">
        <f ca="1">DATE(YEAR(TODAY()),MONTH(TODAY())+Tabela7[[#This Row],[Mês]]-1,1)</f>
        <v>55854</v>
      </c>
    </row>
    <row r="378" spans="2:22" x14ac:dyDescent="0.25">
      <c r="B378" s="1"/>
      <c r="C378" s="1"/>
      <c r="D378" s="1"/>
      <c r="E378" s="1"/>
      <c r="G378">
        <v>376</v>
      </c>
      <c r="H378" s="47">
        <f>+Resultados!$D$10/12-SUM(J378:S378)</f>
        <v>1364.9166666666667</v>
      </c>
      <c r="I378" s="47">
        <f>+I377*(1+((Tab_Resultados[Taxa de retorno]-Tab_Resultados[Inflação]))/12)+H377</f>
        <v>2427585.0740520526</v>
      </c>
      <c r="J378" s="48">
        <f t="shared" si="30"/>
        <v>0</v>
      </c>
      <c r="K378" s="48">
        <f t="shared" si="31"/>
        <v>0</v>
      </c>
      <c r="L378" s="48">
        <f t="shared" si="32"/>
        <v>0</v>
      </c>
      <c r="M378" s="48">
        <f t="shared" si="33"/>
        <v>0</v>
      </c>
      <c r="N378" s="48">
        <f t="shared" si="34"/>
        <v>0</v>
      </c>
      <c r="O378" s="48">
        <f t="shared" si="35"/>
        <v>0</v>
      </c>
      <c r="P378" s="48">
        <f t="shared" si="36"/>
        <v>0</v>
      </c>
      <c r="Q378" s="48">
        <f t="shared" si="37"/>
        <v>0</v>
      </c>
      <c r="R378" s="48">
        <f t="shared" si="38"/>
        <v>0</v>
      </c>
      <c r="S378" s="48">
        <f t="shared" si="39"/>
        <v>0</v>
      </c>
      <c r="T378" s="65" t="str">
        <f t="shared" si="40"/>
        <v/>
      </c>
      <c r="U378" s="60">
        <f t="shared" si="41"/>
        <v>376</v>
      </c>
      <c r="V378" s="64">
        <f ca="1">DATE(YEAR(TODAY()),MONTH(TODAY())+Tabela7[[#This Row],[Mês]]-1,1)</f>
        <v>55885</v>
      </c>
    </row>
    <row r="379" spans="2:22" x14ac:dyDescent="0.25">
      <c r="B379" s="1"/>
      <c r="C379" s="1"/>
      <c r="D379" s="1"/>
      <c r="E379" s="1"/>
      <c r="G379">
        <v>377</v>
      </c>
      <c r="H379" s="47">
        <f>+Resultados!$D$10/12-SUM(J379:S379)</f>
        <v>1364.9166666666667</v>
      </c>
      <c r="I379" s="47">
        <f>+I378*(1+((Tab_Resultados[Taxa de retorno]-Tab_Resultados[Inflação]))/12)+H378</f>
        <v>2443818.949297288</v>
      </c>
      <c r="J379" s="48">
        <f t="shared" si="30"/>
        <v>0</v>
      </c>
      <c r="K379" s="48">
        <f t="shared" si="31"/>
        <v>0</v>
      </c>
      <c r="L379" s="48">
        <f t="shared" si="32"/>
        <v>0</v>
      </c>
      <c r="M379" s="48">
        <f t="shared" si="33"/>
        <v>0</v>
      </c>
      <c r="N379" s="48">
        <f t="shared" si="34"/>
        <v>0</v>
      </c>
      <c r="O379" s="48">
        <f t="shared" si="35"/>
        <v>0</v>
      </c>
      <c r="P379" s="48">
        <f t="shared" si="36"/>
        <v>0</v>
      </c>
      <c r="Q379" s="48">
        <f t="shared" si="37"/>
        <v>0</v>
      </c>
      <c r="R379" s="48">
        <f t="shared" si="38"/>
        <v>0</v>
      </c>
      <c r="S379" s="48">
        <f t="shared" si="39"/>
        <v>0</v>
      </c>
      <c r="T379" s="65" t="str">
        <f t="shared" si="40"/>
        <v/>
      </c>
      <c r="U379" s="60">
        <f t="shared" si="41"/>
        <v>377</v>
      </c>
      <c r="V379" s="64">
        <f ca="1">DATE(YEAR(TODAY()),MONTH(TODAY())+Tabela7[[#This Row],[Mês]]-1,1)</f>
        <v>55916</v>
      </c>
    </row>
    <row r="380" spans="2:22" x14ac:dyDescent="0.25">
      <c r="B380" s="1"/>
      <c r="C380" s="1"/>
      <c r="D380" s="1"/>
      <c r="E380" s="1"/>
      <c r="G380">
        <v>378</v>
      </c>
      <c r="H380" s="47">
        <f>+Resultados!$D$10/12-SUM(J380:S380)</f>
        <v>1364.9166666666667</v>
      </c>
      <c r="I380" s="47">
        <f>+I379*(1+((Tab_Resultados[Taxa de retorno]-Tab_Resultados[Inflação]))/12)+H379</f>
        <v>2460152.2570284004</v>
      </c>
      <c r="J380" s="48">
        <f t="shared" si="30"/>
        <v>0</v>
      </c>
      <c r="K380" s="48">
        <f t="shared" si="31"/>
        <v>0</v>
      </c>
      <c r="L380" s="48">
        <f t="shared" si="32"/>
        <v>0</v>
      </c>
      <c r="M380" s="48">
        <f t="shared" si="33"/>
        <v>0</v>
      </c>
      <c r="N380" s="48">
        <f t="shared" si="34"/>
        <v>0</v>
      </c>
      <c r="O380" s="48">
        <f t="shared" si="35"/>
        <v>0</v>
      </c>
      <c r="P380" s="48">
        <f t="shared" si="36"/>
        <v>0</v>
      </c>
      <c r="Q380" s="48">
        <f t="shared" si="37"/>
        <v>0</v>
      </c>
      <c r="R380" s="48">
        <f t="shared" si="38"/>
        <v>0</v>
      </c>
      <c r="S380" s="48">
        <f t="shared" si="39"/>
        <v>0</v>
      </c>
      <c r="T380" s="65" t="str">
        <f t="shared" si="40"/>
        <v/>
      </c>
      <c r="U380" s="60">
        <f t="shared" si="41"/>
        <v>378</v>
      </c>
      <c r="V380" s="64">
        <f ca="1">DATE(YEAR(TODAY()),MONTH(TODAY())+Tabela7[[#This Row],[Mês]]-1,1)</f>
        <v>55944</v>
      </c>
    </row>
    <row r="381" spans="2:22" x14ac:dyDescent="0.25">
      <c r="B381" s="1"/>
      <c r="C381" s="1"/>
      <c r="D381" s="1"/>
      <c r="E381" s="1"/>
      <c r="G381">
        <v>379</v>
      </c>
      <c r="H381" s="47">
        <f>+Resultados!$D$10/12-SUM(J381:S381)</f>
        <v>1364.9166666666667</v>
      </c>
      <c r="I381" s="47">
        <f>+I380*(1+((Tab_Resultados[Taxa de retorno]-Tab_Resultados[Inflação]))/12)+H380</f>
        <v>2476585.6062693656</v>
      </c>
      <c r="J381" s="48">
        <f t="shared" si="30"/>
        <v>0</v>
      </c>
      <c r="K381" s="48">
        <f t="shared" si="31"/>
        <v>0</v>
      </c>
      <c r="L381" s="48">
        <f t="shared" si="32"/>
        <v>0</v>
      </c>
      <c r="M381" s="48">
        <f t="shared" si="33"/>
        <v>0</v>
      </c>
      <c r="N381" s="48">
        <f t="shared" si="34"/>
        <v>0</v>
      </c>
      <c r="O381" s="48">
        <f t="shared" si="35"/>
        <v>0</v>
      </c>
      <c r="P381" s="48">
        <f t="shared" si="36"/>
        <v>0</v>
      </c>
      <c r="Q381" s="48">
        <f t="shared" si="37"/>
        <v>0</v>
      </c>
      <c r="R381" s="48">
        <f t="shared" si="38"/>
        <v>0</v>
      </c>
      <c r="S381" s="48">
        <f t="shared" si="39"/>
        <v>0</v>
      </c>
      <c r="T381" s="65" t="str">
        <f t="shared" si="40"/>
        <v/>
      </c>
      <c r="U381" s="60">
        <f t="shared" si="41"/>
        <v>379</v>
      </c>
      <c r="V381" s="64">
        <f ca="1">DATE(YEAR(TODAY()),MONTH(TODAY())+Tabela7[[#This Row],[Mês]]-1,1)</f>
        <v>55975</v>
      </c>
    </row>
    <row r="382" spans="2:22" x14ac:dyDescent="0.25">
      <c r="B382" s="1"/>
      <c r="C382" s="1"/>
      <c r="D382" s="1"/>
      <c r="E382" s="1"/>
      <c r="G382">
        <v>380</v>
      </c>
      <c r="H382" s="47">
        <f>+Resultados!$D$10/12-SUM(J382:S382)</f>
        <v>1364.9166666666667</v>
      </c>
      <c r="I382" s="47">
        <f>+I381*(1+((Tab_Resultados[Taxa de retorno]-Tab_Resultados[Inflação]))/12)+H381</f>
        <v>2493119.6097744317</v>
      </c>
      <c r="J382" s="48">
        <f t="shared" si="30"/>
        <v>0</v>
      </c>
      <c r="K382" s="48">
        <f t="shared" si="31"/>
        <v>0</v>
      </c>
      <c r="L382" s="48">
        <f t="shared" si="32"/>
        <v>0</v>
      </c>
      <c r="M382" s="48">
        <f t="shared" si="33"/>
        <v>0</v>
      </c>
      <c r="N382" s="48">
        <f t="shared" si="34"/>
        <v>0</v>
      </c>
      <c r="O382" s="48">
        <f t="shared" si="35"/>
        <v>0</v>
      </c>
      <c r="P382" s="48">
        <f t="shared" si="36"/>
        <v>0</v>
      </c>
      <c r="Q382" s="48">
        <f t="shared" si="37"/>
        <v>0</v>
      </c>
      <c r="R382" s="48">
        <f t="shared" si="38"/>
        <v>0</v>
      </c>
      <c r="S382" s="48">
        <f t="shared" si="39"/>
        <v>0</v>
      </c>
      <c r="T382" s="65" t="str">
        <f t="shared" si="40"/>
        <v/>
      </c>
      <c r="U382" s="60">
        <f t="shared" si="41"/>
        <v>380</v>
      </c>
      <c r="V382" s="64">
        <f ca="1">DATE(YEAR(TODAY()),MONTH(TODAY())+Tabela7[[#This Row],[Mês]]-1,1)</f>
        <v>56005</v>
      </c>
    </row>
    <row r="383" spans="2:22" x14ac:dyDescent="0.25">
      <c r="B383" s="1"/>
      <c r="C383" s="1"/>
      <c r="D383" s="1"/>
      <c r="E383" s="1"/>
      <c r="G383">
        <v>381</v>
      </c>
      <c r="H383" s="47">
        <f>+Resultados!$D$10/12-SUM(J383:S383)</f>
        <v>1364.9166666666667</v>
      </c>
      <c r="I383" s="47">
        <f>+I382*(1+((Tab_Resultados[Taxa de retorno]-Tab_Resultados[Inflação]))/12)+H382</f>
        <v>2509754.8840509662</v>
      </c>
      <c r="J383" s="48">
        <f t="shared" si="30"/>
        <v>0</v>
      </c>
      <c r="K383" s="48">
        <f t="shared" si="31"/>
        <v>0</v>
      </c>
      <c r="L383" s="48">
        <f t="shared" si="32"/>
        <v>0</v>
      </c>
      <c r="M383" s="48">
        <f t="shared" si="33"/>
        <v>0</v>
      </c>
      <c r="N383" s="48">
        <f t="shared" si="34"/>
        <v>0</v>
      </c>
      <c r="O383" s="48">
        <f t="shared" si="35"/>
        <v>0</v>
      </c>
      <c r="P383" s="48">
        <f t="shared" si="36"/>
        <v>0</v>
      </c>
      <c r="Q383" s="48">
        <f t="shared" si="37"/>
        <v>0</v>
      </c>
      <c r="R383" s="48">
        <f t="shared" si="38"/>
        <v>0</v>
      </c>
      <c r="S383" s="48">
        <f t="shared" si="39"/>
        <v>0</v>
      </c>
      <c r="T383" s="65" t="str">
        <f t="shared" si="40"/>
        <v/>
      </c>
      <c r="U383" s="60">
        <f t="shared" si="41"/>
        <v>381</v>
      </c>
      <c r="V383" s="64">
        <f ca="1">DATE(YEAR(TODAY()),MONTH(TODAY())+Tabela7[[#This Row],[Mês]]-1,1)</f>
        <v>56036</v>
      </c>
    </row>
    <row r="384" spans="2:22" x14ac:dyDescent="0.25">
      <c r="B384" s="1"/>
      <c r="C384" s="1"/>
      <c r="D384" s="1"/>
      <c r="E384" s="1"/>
      <c r="G384">
        <v>382</v>
      </c>
      <c r="H384" s="47">
        <f>+Resultados!$D$10/12-SUM(J384:S384)</f>
        <v>1364.9166666666667</v>
      </c>
      <c r="I384" s="47">
        <f>+I383*(1+((Tab_Resultados[Taxa de retorno]-Tab_Resultados[Inflação]))/12)+H383</f>
        <v>2526492.0493824449</v>
      </c>
      <c r="J384" s="48">
        <f t="shared" si="30"/>
        <v>0</v>
      </c>
      <c r="K384" s="48">
        <f t="shared" si="31"/>
        <v>0</v>
      </c>
      <c r="L384" s="48">
        <f t="shared" si="32"/>
        <v>0</v>
      </c>
      <c r="M384" s="48">
        <f t="shared" si="33"/>
        <v>0</v>
      </c>
      <c r="N384" s="48">
        <f t="shared" si="34"/>
        <v>0</v>
      </c>
      <c r="O384" s="48">
        <f t="shared" si="35"/>
        <v>0</v>
      </c>
      <c r="P384" s="48">
        <f t="shared" si="36"/>
        <v>0</v>
      </c>
      <c r="Q384" s="48">
        <f t="shared" si="37"/>
        <v>0</v>
      </c>
      <c r="R384" s="48">
        <f t="shared" si="38"/>
        <v>0</v>
      </c>
      <c r="S384" s="48">
        <f t="shared" si="39"/>
        <v>0</v>
      </c>
      <c r="T384" s="65" t="str">
        <f t="shared" si="40"/>
        <v/>
      </c>
      <c r="U384" s="60">
        <f t="shared" si="41"/>
        <v>382</v>
      </c>
      <c r="V384" s="64">
        <f ca="1">DATE(YEAR(TODAY()),MONTH(TODAY())+Tabela7[[#This Row],[Mês]]-1,1)</f>
        <v>56066</v>
      </c>
    </row>
    <row r="385" spans="2:22" x14ac:dyDescent="0.25">
      <c r="B385" s="1"/>
      <c r="C385" s="1"/>
      <c r="D385" s="1"/>
      <c r="E385" s="1"/>
      <c r="G385">
        <v>383</v>
      </c>
      <c r="H385" s="47">
        <f>+Resultados!$D$10/12-SUM(J385:S385)</f>
        <v>1364.9166666666667</v>
      </c>
      <c r="I385" s="47">
        <f>+I384*(1+((Tab_Resultados[Taxa de retorno]-Tab_Resultados[Inflação]))/12)+H384</f>
        <v>2543331.7298515788</v>
      </c>
      <c r="J385" s="48">
        <f t="shared" si="30"/>
        <v>0</v>
      </c>
      <c r="K385" s="48">
        <f t="shared" si="31"/>
        <v>0</v>
      </c>
      <c r="L385" s="48">
        <f t="shared" si="32"/>
        <v>0</v>
      </c>
      <c r="M385" s="48">
        <f t="shared" si="33"/>
        <v>0</v>
      </c>
      <c r="N385" s="48">
        <f t="shared" si="34"/>
        <v>0</v>
      </c>
      <c r="O385" s="48">
        <f t="shared" si="35"/>
        <v>0</v>
      </c>
      <c r="P385" s="48">
        <f t="shared" si="36"/>
        <v>0</v>
      </c>
      <c r="Q385" s="48">
        <f t="shared" si="37"/>
        <v>0</v>
      </c>
      <c r="R385" s="48">
        <f t="shared" si="38"/>
        <v>0</v>
      </c>
      <c r="S385" s="48">
        <f t="shared" si="39"/>
        <v>0</v>
      </c>
      <c r="T385" s="65" t="str">
        <f t="shared" si="40"/>
        <v/>
      </c>
      <c r="U385" s="60">
        <f t="shared" si="41"/>
        <v>383</v>
      </c>
      <c r="V385" s="64">
        <f ca="1">DATE(YEAR(TODAY()),MONTH(TODAY())+Tabela7[[#This Row],[Mês]]-1,1)</f>
        <v>56097</v>
      </c>
    </row>
    <row r="386" spans="2:22" x14ac:dyDescent="0.25">
      <c r="B386" s="1"/>
      <c r="C386" s="1"/>
      <c r="D386" s="1"/>
      <c r="E386" s="1"/>
      <c r="G386">
        <v>384</v>
      </c>
      <c r="H386" s="47">
        <f>+Resultados!$D$10/12-SUM(J386:S386)</f>
        <v>1364.9166666666667</v>
      </c>
      <c r="I386" s="47">
        <f>+I385*(1+((Tab_Resultados[Taxa de retorno]-Tab_Resultados[Inflação]))/12)+H385</f>
        <v>2560274.5533635863</v>
      </c>
      <c r="J386" s="48">
        <f t="shared" si="30"/>
        <v>0</v>
      </c>
      <c r="K386" s="48">
        <f t="shared" si="31"/>
        <v>0</v>
      </c>
      <c r="L386" s="48">
        <f t="shared" si="32"/>
        <v>0</v>
      </c>
      <c r="M386" s="48">
        <f t="shared" si="33"/>
        <v>0</v>
      </c>
      <c r="N386" s="48">
        <f t="shared" si="34"/>
        <v>0</v>
      </c>
      <c r="O386" s="48">
        <f t="shared" si="35"/>
        <v>0</v>
      </c>
      <c r="P386" s="48">
        <f t="shared" si="36"/>
        <v>0</v>
      </c>
      <c r="Q386" s="48">
        <f t="shared" si="37"/>
        <v>0</v>
      </c>
      <c r="R386" s="48">
        <f t="shared" si="38"/>
        <v>0</v>
      </c>
      <c r="S386" s="48">
        <f t="shared" si="39"/>
        <v>0</v>
      </c>
      <c r="T386" s="65" t="str">
        <f t="shared" si="40"/>
        <v/>
      </c>
      <c r="U386" s="60">
        <f t="shared" si="41"/>
        <v>384</v>
      </c>
      <c r="V386" s="64">
        <f ca="1">DATE(YEAR(TODAY()),MONTH(TODAY())+Tabela7[[#This Row],[Mês]]-1,1)</f>
        <v>56128</v>
      </c>
    </row>
    <row r="387" spans="2:22" x14ac:dyDescent="0.25">
      <c r="B387" s="1"/>
      <c r="C387" s="1"/>
      <c r="D387" s="1"/>
      <c r="E387" s="1"/>
      <c r="G387">
        <v>385</v>
      </c>
      <c r="H387" s="47">
        <f>+Resultados!$D$10/12-SUM(J387:S387)</f>
        <v>1364.9166666666667</v>
      </c>
      <c r="I387" s="47">
        <f>+I386*(1+((Tab_Resultados[Taxa de retorno]-Tab_Resultados[Inflação]))/12)+H386</f>
        <v>2577321.1516696047</v>
      </c>
      <c r="J387" s="48">
        <f t="shared" si="30"/>
        <v>0</v>
      </c>
      <c r="K387" s="48">
        <f t="shared" si="31"/>
        <v>0</v>
      </c>
      <c r="L387" s="48">
        <f t="shared" si="32"/>
        <v>0</v>
      </c>
      <c r="M387" s="48">
        <f t="shared" si="33"/>
        <v>0</v>
      </c>
      <c r="N387" s="48">
        <f t="shared" si="34"/>
        <v>0</v>
      </c>
      <c r="O387" s="48">
        <f t="shared" si="35"/>
        <v>0</v>
      </c>
      <c r="P387" s="48">
        <f t="shared" si="36"/>
        <v>0</v>
      </c>
      <c r="Q387" s="48">
        <f t="shared" si="37"/>
        <v>0</v>
      </c>
      <c r="R387" s="48">
        <f t="shared" si="38"/>
        <v>0</v>
      </c>
      <c r="S387" s="48">
        <f t="shared" si="39"/>
        <v>0</v>
      </c>
      <c r="T387" s="65" t="str">
        <f t="shared" si="40"/>
        <v/>
      </c>
      <c r="U387" s="60">
        <f t="shared" si="41"/>
        <v>385</v>
      </c>
      <c r="V387" s="64">
        <f ca="1">DATE(YEAR(TODAY()),MONTH(TODAY())+Tabela7[[#This Row],[Mês]]-1,1)</f>
        <v>56158</v>
      </c>
    </row>
    <row r="388" spans="2:22" x14ac:dyDescent="0.25">
      <c r="B388" s="1"/>
      <c r="C388" s="1"/>
      <c r="D388" s="1"/>
      <c r="E388" s="1"/>
      <c r="G388">
        <v>386</v>
      </c>
      <c r="H388" s="47">
        <f>+Resultados!$D$10/12-SUM(J388:S388)</f>
        <v>1364.9166666666667</v>
      </c>
      <c r="I388" s="47">
        <f>+I387*(1+((Tab_Resultados[Taxa de retorno]-Tab_Resultados[Inflação]))/12)+H387</f>
        <v>2594472.1603902476</v>
      </c>
      <c r="J388" s="48">
        <f t="shared" si="30"/>
        <v>0</v>
      </c>
      <c r="K388" s="48">
        <f t="shared" si="31"/>
        <v>0</v>
      </c>
      <c r="L388" s="48">
        <f t="shared" si="32"/>
        <v>0</v>
      </c>
      <c r="M388" s="48">
        <f t="shared" si="33"/>
        <v>0</v>
      </c>
      <c r="N388" s="48">
        <f t="shared" si="34"/>
        <v>0</v>
      </c>
      <c r="O388" s="48">
        <f t="shared" si="35"/>
        <v>0</v>
      </c>
      <c r="P388" s="48">
        <f t="shared" si="36"/>
        <v>0</v>
      </c>
      <c r="Q388" s="48">
        <f t="shared" si="37"/>
        <v>0</v>
      </c>
      <c r="R388" s="48">
        <f t="shared" si="38"/>
        <v>0</v>
      </c>
      <c r="S388" s="48">
        <f t="shared" si="39"/>
        <v>0</v>
      </c>
      <c r="T388" s="65" t="str">
        <f t="shared" si="40"/>
        <v/>
      </c>
      <c r="U388" s="60">
        <f t="shared" si="41"/>
        <v>386</v>
      </c>
      <c r="V388" s="64">
        <f ca="1">DATE(YEAR(TODAY()),MONTH(TODAY())+Tabela7[[#This Row],[Mês]]-1,1)</f>
        <v>56189</v>
      </c>
    </row>
    <row r="389" spans="2:22" x14ac:dyDescent="0.25">
      <c r="B389" s="1"/>
      <c r="C389" s="1"/>
      <c r="D389" s="1"/>
      <c r="E389" s="1"/>
      <c r="G389">
        <v>387</v>
      </c>
      <c r="H389" s="47">
        <f>+Resultados!$D$10/12-SUM(J389:S389)</f>
        <v>1364.9166666666667</v>
      </c>
      <c r="I389" s="47">
        <f>+I388*(1+((Tab_Resultados[Taxa de retorno]-Tab_Resultados[Inflação]))/12)+H388</f>
        <v>2611728.2190393042</v>
      </c>
      <c r="J389" s="48">
        <f t="shared" si="30"/>
        <v>0</v>
      </c>
      <c r="K389" s="48">
        <f t="shared" si="31"/>
        <v>0</v>
      </c>
      <c r="L389" s="48">
        <f t="shared" si="32"/>
        <v>0</v>
      </c>
      <c r="M389" s="48">
        <f t="shared" si="33"/>
        <v>0</v>
      </c>
      <c r="N389" s="48">
        <f t="shared" si="34"/>
        <v>0</v>
      </c>
      <c r="O389" s="48">
        <f t="shared" si="35"/>
        <v>0</v>
      </c>
      <c r="P389" s="48">
        <f t="shared" si="36"/>
        <v>0</v>
      </c>
      <c r="Q389" s="48">
        <f t="shared" si="37"/>
        <v>0</v>
      </c>
      <c r="R389" s="48">
        <f t="shared" si="38"/>
        <v>0</v>
      </c>
      <c r="S389" s="48">
        <f t="shared" si="39"/>
        <v>0</v>
      </c>
      <c r="T389" s="65" t="str">
        <f t="shared" si="40"/>
        <v/>
      </c>
      <c r="U389" s="60">
        <f t="shared" si="41"/>
        <v>387</v>
      </c>
      <c r="V389" s="64">
        <f ca="1">DATE(YEAR(TODAY()),MONTH(TODAY())+Tabela7[[#This Row],[Mês]]-1,1)</f>
        <v>56219</v>
      </c>
    </row>
    <row r="390" spans="2:22" x14ac:dyDescent="0.25">
      <c r="B390" s="1"/>
      <c r="C390" s="1"/>
      <c r="D390" s="1"/>
      <c r="E390" s="1"/>
      <c r="G390">
        <v>388</v>
      </c>
      <c r="H390" s="47">
        <f>+Resultados!$D$10/12-SUM(J390:S390)</f>
        <v>1364.9166666666667</v>
      </c>
      <c r="I390" s="47">
        <f>+I389*(1+((Tab_Resultados[Taxa de retorno]-Tab_Resultados[Inflação]))/12)+H389</f>
        <v>2629089.9710475863</v>
      </c>
      <c r="J390" s="48">
        <f t="shared" si="30"/>
        <v>0</v>
      </c>
      <c r="K390" s="48">
        <f t="shared" si="31"/>
        <v>0</v>
      </c>
      <c r="L390" s="48">
        <f t="shared" si="32"/>
        <v>0</v>
      </c>
      <c r="M390" s="48">
        <f t="shared" si="33"/>
        <v>0</v>
      </c>
      <c r="N390" s="48">
        <f t="shared" si="34"/>
        <v>0</v>
      </c>
      <c r="O390" s="48">
        <f t="shared" si="35"/>
        <v>0</v>
      </c>
      <c r="P390" s="48">
        <f t="shared" si="36"/>
        <v>0</v>
      </c>
      <c r="Q390" s="48">
        <f t="shared" si="37"/>
        <v>0</v>
      </c>
      <c r="R390" s="48">
        <f t="shared" si="38"/>
        <v>0</v>
      </c>
      <c r="S390" s="48">
        <f t="shared" si="39"/>
        <v>0</v>
      </c>
      <c r="T390" s="65" t="str">
        <f t="shared" si="40"/>
        <v/>
      </c>
      <c r="U390" s="60">
        <f t="shared" si="41"/>
        <v>388</v>
      </c>
      <c r="V390" s="64">
        <f ca="1">DATE(YEAR(TODAY()),MONTH(TODAY())+Tabela7[[#This Row],[Mês]]-1,1)</f>
        <v>56250</v>
      </c>
    </row>
    <row r="391" spans="2:22" x14ac:dyDescent="0.25">
      <c r="B391" s="1"/>
      <c r="C391" s="1"/>
      <c r="D391" s="1"/>
      <c r="E391" s="1"/>
      <c r="G391">
        <v>389</v>
      </c>
      <c r="H391" s="47">
        <f>+Resultados!$D$10/12-SUM(J391:S391)</f>
        <v>1364.9166666666667</v>
      </c>
      <c r="I391" s="47">
        <f>+I390*(1+((Tab_Resultados[Taxa de retorno]-Tab_Resultados[Inflação]))/12)+H390</f>
        <v>2646558.0637869192</v>
      </c>
      <c r="J391" s="48">
        <f t="shared" si="30"/>
        <v>0</v>
      </c>
      <c r="K391" s="48">
        <f t="shared" si="31"/>
        <v>0</v>
      </c>
      <c r="L391" s="48">
        <f t="shared" si="32"/>
        <v>0</v>
      </c>
      <c r="M391" s="48">
        <f t="shared" si="33"/>
        <v>0</v>
      </c>
      <c r="N391" s="48">
        <f t="shared" si="34"/>
        <v>0</v>
      </c>
      <c r="O391" s="48">
        <f t="shared" si="35"/>
        <v>0</v>
      </c>
      <c r="P391" s="48">
        <f t="shared" si="36"/>
        <v>0</v>
      </c>
      <c r="Q391" s="48">
        <f t="shared" si="37"/>
        <v>0</v>
      </c>
      <c r="R391" s="48">
        <f t="shared" si="38"/>
        <v>0</v>
      </c>
      <c r="S391" s="48">
        <f t="shared" si="39"/>
        <v>0</v>
      </c>
      <c r="T391" s="65" t="str">
        <f t="shared" si="40"/>
        <v/>
      </c>
      <c r="U391" s="60">
        <f t="shared" si="41"/>
        <v>389</v>
      </c>
      <c r="V391" s="64">
        <f ca="1">DATE(YEAR(TODAY()),MONTH(TODAY())+Tabela7[[#This Row],[Mês]]-1,1)</f>
        <v>56281</v>
      </c>
    </row>
    <row r="392" spans="2:22" x14ac:dyDescent="0.25">
      <c r="B392" s="1"/>
      <c r="C392" s="1"/>
      <c r="D392" s="1"/>
      <c r="E392" s="1"/>
      <c r="G392">
        <v>390</v>
      </c>
      <c r="H392" s="47">
        <f>+Resultados!$D$10/12-SUM(J392:S392)</f>
        <v>1364.9166666666667</v>
      </c>
      <c r="I392" s="47">
        <f>+I391*(1+((Tab_Resultados[Taxa de retorno]-Tab_Resultados[Inflação]))/12)+H391</f>
        <v>2664133.1485942802</v>
      </c>
      <c r="J392" s="48">
        <f t="shared" si="30"/>
        <v>0</v>
      </c>
      <c r="K392" s="48">
        <f t="shared" si="31"/>
        <v>0</v>
      </c>
      <c r="L392" s="48">
        <f t="shared" si="32"/>
        <v>0</v>
      </c>
      <c r="M392" s="48">
        <f t="shared" si="33"/>
        <v>0</v>
      </c>
      <c r="N392" s="48">
        <f t="shared" si="34"/>
        <v>0</v>
      </c>
      <c r="O392" s="48">
        <f t="shared" si="35"/>
        <v>0</v>
      </c>
      <c r="P392" s="48">
        <f t="shared" si="36"/>
        <v>0</v>
      </c>
      <c r="Q392" s="48">
        <f t="shared" si="37"/>
        <v>0</v>
      </c>
      <c r="R392" s="48">
        <f t="shared" si="38"/>
        <v>0</v>
      </c>
      <c r="S392" s="48">
        <f t="shared" si="39"/>
        <v>0</v>
      </c>
      <c r="T392" s="65" t="str">
        <f t="shared" si="40"/>
        <v/>
      </c>
      <c r="U392" s="60">
        <f t="shared" si="41"/>
        <v>390</v>
      </c>
      <c r="V392" s="64">
        <f ca="1">DATE(YEAR(TODAY()),MONTH(TODAY())+Tabela7[[#This Row],[Mês]]-1,1)</f>
        <v>56309</v>
      </c>
    </row>
    <row r="393" spans="2:22" x14ac:dyDescent="0.25">
      <c r="B393" s="1"/>
      <c r="C393" s="1"/>
      <c r="D393" s="1"/>
      <c r="E393" s="1"/>
      <c r="G393">
        <v>391</v>
      </c>
      <c r="H393" s="47">
        <f>+Resultados!$D$10/12-SUM(J393:S393)</f>
        <v>1364.9166666666667</v>
      </c>
      <c r="I393" s="47">
        <f>+I392*(1+((Tab_Resultados[Taxa de retorno]-Tab_Resultados[Inflação]))/12)+H392</f>
        <v>2681815.8807960865</v>
      </c>
      <c r="J393" s="48">
        <f t="shared" si="30"/>
        <v>0</v>
      </c>
      <c r="K393" s="48">
        <f t="shared" si="31"/>
        <v>0</v>
      </c>
      <c r="L393" s="48">
        <f t="shared" si="32"/>
        <v>0</v>
      </c>
      <c r="M393" s="48">
        <f t="shared" si="33"/>
        <v>0</v>
      </c>
      <c r="N393" s="48">
        <f t="shared" si="34"/>
        <v>0</v>
      </c>
      <c r="O393" s="48">
        <f t="shared" si="35"/>
        <v>0</v>
      </c>
      <c r="P393" s="48">
        <f t="shared" si="36"/>
        <v>0</v>
      </c>
      <c r="Q393" s="48">
        <f t="shared" si="37"/>
        <v>0</v>
      </c>
      <c r="R393" s="48">
        <f t="shared" si="38"/>
        <v>0</v>
      </c>
      <c r="S393" s="48">
        <f t="shared" si="39"/>
        <v>0</v>
      </c>
      <c r="T393" s="65" t="str">
        <f t="shared" si="40"/>
        <v/>
      </c>
      <c r="U393" s="60">
        <f t="shared" si="41"/>
        <v>391</v>
      </c>
      <c r="V393" s="64">
        <f ca="1">DATE(YEAR(TODAY()),MONTH(TODAY())+Tabela7[[#This Row],[Mês]]-1,1)</f>
        <v>56340</v>
      </c>
    </row>
    <row r="394" spans="2:22" x14ac:dyDescent="0.25">
      <c r="B394" s="1"/>
      <c r="C394" s="1"/>
      <c r="D394" s="1"/>
      <c r="E394" s="1"/>
      <c r="G394">
        <v>392</v>
      </c>
      <c r="H394" s="47">
        <f>+Resultados!$D$10/12-SUM(J394:S394)</f>
        <v>1364.9166666666667</v>
      </c>
      <c r="I394" s="47">
        <f>+I393*(1+((Tab_Resultados[Taxa de retorno]-Tab_Resultados[Inflação]))/12)+H393</f>
        <v>2699606.9197326289</v>
      </c>
      <c r="J394" s="48">
        <f t="shared" si="30"/>
        <v>0</v>
      </c>
      <c r="K394" s="48">
        <f t="shared" si="31"/>
        <v>0</v>
      </c>
      <c r="L394" s="48">
        <f t="shared" si="32"/>
        <v>0</v>
      </c>
      <c r="M394" s="48">
        <f t="shared" si="33"/>
        <v>0</v>
      </c>
      <c r="N394" s="48">
        <f t="shared" si="34"/>
        <v>0</v>
      </c>
      <c r="O394" s="48">
        <f t="shared" si="35"/>
        <v>0</v>
      </c>
      <c r="P394" s="48">
        <f t="shared" si="36"/>
        <v>0</v>
      </c>
      <c r="Q394" s="48">
        <f t="shared" si="37"/>
        <v>0</v>
      </c>
      <c r="R394" s="48">
        <f t="shared" si="38"/>
        <v>0</v>
      </c>
      <c r="S394" s="48">
        <f t="shared" si="39"/>
        <v>0</v>
      </c>
      <c r="T394" s="65" t="str">
        <f t="shared" si="40"/>
        <v/>
      </c>
      <c r="U394" s="60">
        <f t="shared" si="41"/>
        <v>392</v>
      </c>
      <c r="V394" s="64">
        <f ca="1">DATE(YEAR(TODAY()),MONTH(TODAY())+Tabela7[[#This Row],[Mês]]-1,1)</f>
        <v>56370</v>
      </c>
    </row>
    <row r="395" spans="2:22" x14ac:dyDescent="0.25">
      <c r="B395" s="1"/>
      <c r="C395" s="1"/>
      <c r="D395" s="1"/>
      <c r="E395" s="1"/>
      <c r="G395">
        <v>393</v>
      </c>
      <c r="H395" s="47">
        <f>+Resultados!$D$10/12-SUM(J395:S395)</f>
        <v>1364.9166666666667</v>
      </c>
      <c r="I395" s="47">
        <f>+I394*(1+((Tab_Resultados[Taxa de retorno]-Tab_Resultados[Inflação]))/12)+H394</f>
        <v>2717506.9287826577</v>
      </c>
      <c r="J395" s="48">
        <f t="shared" si="30"/>
        <v>0</v>
      </c>
      <c r="K395" s="48">
        <f t="shared" si="31"/>
        <v>0</v>
      </c>
      <c r="L395" s="48">
        <f t="shared" si="32"/>
        <v>0</v>
      </c>
      <c r="M395" s="48">
        <f t="shared" si="33"/>
        <v>0</v>
      </c>
      <c r="N395" s="48">
        <f t="shared" si="34"/>
        <v>0</v>
      </c>
      <c r="O395" s="48">
        <f t="shared" si="35"/>
        <v>0</v>
      </c>
      <c r="P395" s="48">
        <f t="shared" si="36"/>
        <v>0</v>
      </c>
      <c r="Q395" s="48">
        <f t="shared" si="37"/>
        <v>0</v>
      </c>
      <c r="R395" s="48">
        <f t="shared" si="38"/>
        <v>0</v>
      </c>
      <c r="S395" s="48">
        <f t="shared" si="39"/>
        <v>0</v>
      </c>
      <c r="T395" s="65" t="str">
        <f t="shared" si="40"/>
        <v/>
      </c>
      <c r="U395" s="60">
        <f t="shared" si="41"/>
        <v>393</v>
      </c>
      <c r="V395" s="64">
        <f ca="1">DATE(YEAR(TODAY()),MONTH(TODAY())+Tabela7[[#This Row],[Mês]]-1,1)</f>
        <v>56401</v>
      </c>
    </row>
    <row r="396" spans="2:22" x14ac:dyDescent="0.25">
      <c r="B396" s="1"/>
      <c r="C396" s="1"/>
      <c r="D396" s="1"/>
      <c r="E396" s="1"/>
      <c r="G396">
        <v>394</v>
      </c>
      <c r="H396" s="47">
        <f>+Resultados!$D$10/12-SUM(J396:S396)</f>
        <v>1364.9166666666667</v>
      </c>
      <c r="I396" s="47">
        <f>+I395*(1+((Tab_Resultados[Taxa de retorno]-Tab_Resultados[Inflação]))/12)+H395</f>
        <v>2735516.5753881177</v>
      </c>
      <c r="J396" s="48">
        <f t="shared" si="30"/>
        <v>0</v>
      </c>
      <c r="K396" s="48">
        <f t="shared" si="31"/>
        <v>0</v>
      </c>
      <c r="L396" s="48">
        <f t="shared" si="32"/>
        <v>0</v>
      </c>
      <c r="M396" s="48">
        <f t="shared" si="33"/>
        <v>0</v>
      </c>
      <c r="N396" s="48">
        <f t="shared" si="34"/>
        <v>0</v>
      </c>
      <c r="O396" s="48">
        <f t="shared" si="35"/>
        <v>0</v>
      </c>
      <c r="P396" s="48">
        <f t="shared" si="36"/>
        <v>0</v>
      </c>
      <c r="Q396" s="48">
        <f t="shared" si="37"/>
        <v>0</v>
      </c>
      <c r="R396" s="48">
        <f t="shared" si="38"/>
        <v>0</v>
      </c>
      <c r="S396" s="48">
        <f t="shared" si="39"/>
        <v>0</v>
      </c>
      <c r="T396" s="65" t="str">
        <f t="shared" si="40"/>
        <v/>
      </c>
      <c r="U396" s="60">
        <f t="shared" si="41"/>
        <v>394</v>
      </c>
      <c r="V396" s="64">
        <f ca="1">DATE(YEAR(TODAY()),MONTH(TODAY())+Tabela7[[#This Row],[Mês]]-1,1)</f>
        <v>56431</v>
      </c>
    </row>
    <row r="397" spans="2:22" x14ac:dyDescent="0.25">
      <c r="B397" s="1"/>
      <c r="C397" s="1"/>
      <c r="D397" s="1"/>
      <c r="E397" s="1"/>
      <c r="G397">
        <v>395</v>
      </c>
      <c r="H397" s="47">
        <f>+Resultados!$D$10/12-SUM(J397:S397)</f>
        <v>1364.9166666666667</v>
      </c>
      <c r="I397" s="47">
        <f>+I396*(1+((Tab_Resultados[Taxa de retorno]-Tab_Resultados[Inflação]))/12)+H396</f>
        <v>2753636.5310790362</v>
      </c>
      <c r="J397" s="48">
        <f t="shared" si="30"/>
        <v>0</v>
      </c>
      <c r="K397" s="48">
        <f t="shared" si="31"/>
        <v>0</v>
      </c>
      <c r="L397" s="48">
        <f t="shared" si="32"/>
        <v>0</v>
      </c>
      <c r="M397" s="48">
        <f t="shared" si="33"/>
        <v>0</v>
      </c>
      <c r="N397" s="48">
        <f t="shared" si="34"/>
        <v>0</v>
      </c>
      <c r="O397" s="48">
        <f t="shared" si="35"/>
        <v>0</v>
      </c>
      <c r="P397" s="48">
        <f t="shared" si="36"/>
        <v>0</v>
      </c>
      <c r="Q397" s="48">
        <f t="shared" si="37"/>
        <v>0</v>
      </c>
      <c r="R397" s="48">
        <f t="shared" si="38"/>
        <v>0</v>
      </c>
      <c r="S397" s="48">
        <f t="shared" si="39"/>
        <v>0</v>
      </c>
      <c r="T397" s="65" t="str">
        <f t="shared" si="40"/>
        <v/>
      </c>
      <c r="U397" s="60">
        <f t="shared" si="41"/>
        <v>395</v>
      </c>
      <c r="V397" s="64">
        <f ca="1">DATE(YEAR(TODAY()),MONTH(TODAY())+Tabela7[[#This Row],[Mês]]-1,1)</f>
        <v>56462</v>
      </c>
    </row>
    <row r="398" spans="2:22" x14ac:dyDescent="0.25">
      <c r="B398" s="1"/>
      <c r="C398" s="1"/>
      <c r="D398" s="1"/>
      <c r="E398" s="1"/>
      <c r="G398">
        <v>396</v>
      </c>
      <c r="H398" s="47">
        <f>+Resultados!$D$10/12-SUM(J398:S398)</f>
        <v>1364.9166666666667</v>
      </c>
      <c r="I398" s="47">
        <f>+I397*(1+((Tab_Resultados[Taxa de retorno]-Tab_Resultados[Inflação]))/12)+H397</f>
        <v>2771867.4714985616</v>
      </c>
      <c r="J398" s="48">
        <f t="shared" si="30"/>
        <v>0</v>
      </c>
      <c r="K398" s="48">
        <f t="shared" si="31"/>
        <v>0</v>
      </c>
      <c r="L398" s="48">
        <f t="shared" si="32"/>
        <v>0</v>
      </c>
      <c r="M398" s="48">
        <f t="shared" si="33"/>
        <v>0</v>
      </c>
      <c r="N398" s="48">
        <f t="shared" si="34"/>
        <v>0</v>
      </c>
      <c r="O398" s="48">
        <f t="shared" si="35"/>
        <v>0</v>
      </c>
      <c r="P398" s="48">
        <f t="shared" si="36"/>
        <v>0</v>
      </c>
      <c r="Q398" s="48">
        <f t="shared" si="37"/>
        <v>0</v>
      </c>
      <c r="R398" s="48">
        <f t="shared" si="38"/>
        <v>0</v>
      </c>
      <c r="S398" s="48">
        <f t="shared" si="39"/>
        <v>0</v>
      </c>
      <c r="T398" s="65" t="str">
        <f t="shared" si="40"/>
        <v/>
      </c>
      <c r="U398" s="60">
        <f t="shared" si="41"/>
        <v>396</v>
      </c>
      <c r="V398" s="64">
        <f ca="1">DATE(YEAR(TODAY()),MONTH(TODAY())+Tabela7[[#This Row],[Mês]]-1,1)</f>
        <v>56493</v>
      </c>
    </row>
    <row r="399" spans="2:22" x14ac:dyDescent="0.25">
      <c r="B399" s="1"/>
      <c r="C399" s="1"/>
      <c r="D399" s="1"/>
      <c r="E399" s="1"/>
      <c r="G399">
        <v>397</v>
      </c>
      <c r="H399" s="47">
        <f>+Resultados!$D$10/12-SUM(J399:S399)</f>
        <v>1364.9166666666667</v>
      </c>
      <c r="I399" s="47">
        <f>+I398*(1+((Tab_Resultados[Taxa de retorno]-Tab_Resultados[Inflação]))/12)+H398</f>
        <v>2790210.0764281568</v>
      </c>
      <c r="J399" s="48">
        <f t="shared" si="30"/>
        <v>0</v>
      </c>
      <c r="K399" s="48">
        <f t="shared" si="31"/>
        <v>0</v>
      </c>
      <c r="L399" s="48">
        <f t="shared" si="32"/>
        <v>0</v>
      </c>
      <c r="M399" s="48">
        <f t="shared" si="33"/>
        <v>0</v>
      </c>
      <c r="N399" s="48">
        <f t="shared" si="34"/>
        <v>0</v>
      </c>
      <c r="O399" s="48">
        <f t="shared" si="35"/>
        <v>0</v>
      </c>
      <c r="P399" s="48">
        <f t="shared" si="36"/>
        <v>0</v>
      </c>
      <c r="Q399" s="48">
        <f t="shared" si="37"/>
        <v>0</v>
      </c>
      <c r="R399" s="48">
        <f t="shared" si="38"/>
        <v>0</v>
      </c>
      <c r="S399" s="48">
        <f t="shared" si="39"/>
        <v>0</v>
      </c>
      <c r="T399" s="65" t="str">
        <f t="shared" si="40"/>
        <v/>
      </c>
      <c r="U399" s="60">
        <f t="shared" si="41"/>
        <v>397</v>
      </c>
      <c r="V399" s="64">
        <f ca="1">DATE(YEAR(TODAY()),MONTH(TODAY())+Tabela7[[#This Row],[Mês]]-1,1)</f>
        <v>56523</v>
      </c>
    </row>
    <row r="400" spans="2:22" x14ac:dyDescent="0.25">
      <c r="B400" s="1"/>
      <c r="C400" s="1"/>
      <c r="D400" s="1"/>
      <c r="E400" s="1"/>
      <c r="G400">
        <v>398</v>
      </c>
      <c r="H400" s="47">
        <f>+Resultados!$D$10/12-SUM(J400:S400)</f>
        <v>1364.9166666666667</v>
      </c>
      <c r="I400" s="47">
        <f>+I399*(1+((Tab_Resultados[Taxa de retorno]-Tab_Resultados[Inflação]))/12)+H399</f>
        <v>2808665.0298129455</v>
      </c>
      <c r="J400" s="48">
        <f t="shared" si="30"/>
        <v>0</v>
      </c>
      <c r="K400" s="48">
        <f t="shared" si="31"/>
        <v>0</v>
      </c>
      <c r="L400" s="48">
        <f t="shared" si="32"/>
        <v>0</v>
      </c>
      <c r="M400" s="48">
        <f t="shared" si="33"/>
        <v>0</v>
      </c>
      <c r="N400" s="48">
        <f t="shared" si="34"/>
        <v>0</v>
      </c>
      <c r="O400" s="48">
        <f t="shared" si="35"/>
        <v>0</v>
      </c>
      <c r="P400" s="48">
        <f t="shared" si="36"/>
        <v>0</v>
      </c>
      <c r="Q400" s="48">
        <f t="shared" si="37"/>
        <v>0</v>
      </c>
      <c r="R400" s="48">
        <f t="shared" si="38"/>
        <v>0</v>
      </c>
      <c r="S400" s="48">
        <f t="shared" si="39"/>
        <v>0</v>
      </c>
      <c r="T400" s="65" t="str">
        <f t="shared" si="40"/>
        <v/>
      </c>
      <c r="U400" s="60">
        <f t="shared" si="41"/>
        <v>398</v>
      </c>
      <c r="V400" s="64">
        <f ca="1">DATE(YEAR(TODAY()),MONTH(TODAY())+Tabela7[[#This Row],[Mês]]-1,1)</f>
        <v>56554</v>
      </c>
    </row>
    <row r="401" spans="2:22" x14ac:dyDescent="0.25">
      <c r="B401" s="1"/>
      <c r="C401" s="1"/>
      <c r="D401" s="1"/>
      <c r="E401" s="1"/>
      <c r="G401">
        <v>399</v>
      </c>
      <c r="H401" s="47">
        <f>+Resultados!$D$10/12-SUM(J401:S401)</f>
        <v>1364.9166666666667</v>
      </c>
      <c r="I401" s="47">
        <f>+I400*(1+((Tab_Resultados[Taxa de retorno]-Tab_Resultados[Inflação]))/12)+H400</f>
        <v>2827233.0197872161</v>
      </c>
      <c r="J401" s="48">
        <f t="shared" si="30"/>
        <v>0</v>
      </c>
      <c r="K401" s="48">
        <f t="shared" si="31"/>
        <v>0</v>
      </c>
      <c r="L401" s="48">
        <f t="shared" si="32"/>
        <v>0</v>
      </c>
      <c r="M401" s="48">
        <f t="shared" si="33"/>
        <v>0</v>
      </c>
      <c r="N401" s="48">
        <f t="shared" si="34"/>
        <v>0</v>
      </c>
      <c r="O401" s="48">
        <f t="shared" si="35"/>
        <v>0</v>
      </c>
      <c r="P401" s="48">
        <f t="shared" si="36"/>
        <v>0</v>
      </c>
      <c r="Q401" s="48">
        <f t="shared" si="37"/>
        <v>0</v>
      </c>
      <c r="R401" s="48">
        <f t="shared" si="38"/>
        <v>0</v>
      </c>
      <c r="S401" s="48">
        <f t="shared" si="39"/>
        <v>0</v>
      </c>
      <c r="T401" s="65" t="str">
        <f t="shared" si="40"/>
        <v/>
      </c>
      <c r="U401" s="60">
        <f t="shared" si="41"/>
        <v>399</v>
      </c>
      <c r="V401" s="64">
        <f ca="1">DATE(YEAR(TODAY()),MONTH(TODAY())+Tabela7[[#This Row],[Mês]]-1,1)</f>
        <v>56584</v>
      </c>
    </row>
    <row r="402" spans="2:22" x14ac:dyDescent="0.25">
      <c r="B402" s="1"/>
      <c r="C402" s="1"/>
      <c r="D402" s="1"/>
      <c r="E402" s="1"/>
      <c r="G402">
        <v>400</v>
      </c>
      <c r="H402" s="47">
        <f>+Resultados!$D$10/12-SUM(J402:S402)</f>
        <v>1364.9166666666667</v>
      </c>
      <c r="I402" s="47">
        <f>+I401*(1+((Tab_Resultados[Taxa de retorno]-Tab_Resultados[Inflação]))/12)+H401</f>
        <v>2845914.7387000793</v>
      </c>
      <c r="J402" s="48">
        <f t="shared" si="30"/>
        <v>0</v>
      </c>
      <c r="K402" s="48">
        <f t="shared" si="31"/>
        <v>0</v>
      </c>
      <c r="L402" s="48">
        <f t="shared" si="32"/>
        <v>0</v>
      </c>
      <c r="M402" s="48">
        <f t="shared" si="33"/>
        <v>0</v>
      </c>
      <c r="N402" s="48">
        <f t="shared" si="34"/>
        <v>0</v>
      </c>
      <c r="O402" s="48">
        <f t="shared" si="35"/>
        <v>0</v>
      </c>
      <c r="P402" s="48">
        <f t="shared" si="36"/>
        <v>0</v>
      </c>
      <c r="Q402" s="48">
        <f t="shared" si="37"/>
        <v>0</v>
      </c>
      <c r="R402" s="48">
        <f t="shared" si="38"/>
        <v>0</v>
      </c>
      <c r="S402" s="48">
        <f t="shared" si="39"/>
        <v>0</v>
      </c>
      <c r="T402" s="65" t="str">
        <f t="shared" si="40"/>
        <v/>
      </c>
      <c r="U402" s="60">
        <f t="shared" si="41"/>
        <v>400</v>
      </c>
      <c r="V402" s="64">
        <f ca="1">DATE(YEAR(TODAY()),MONTH(TODAY())+Tabela7[[#This Row],[Mês]]-1,1)</f>
        <v>56615</v>
      </c>
    </row>
    <row r="403" spans="2:22" x14ac:dyDescent="0.25">
      <c r="B403" s="1"/>
      <c r="C403" s="1"/>
      <c r="D403" s="1"/>
      <c r="E403" s="1"/>
      <c r="G403">
        <v>401</v>
      </c>
      <c r="H403" s="47">
        <f>+Resultados!$D$10/12-SUM(J403:S403)</f>
        <v>1364.9166666666667</v>
      </c>
      <c r="I403" s="47">
        <f>+I402*(1+((Tab_Resultados[Taxa de retorno]-Tab_Resultados[Inflação]))/12)+H402</f>
        <v>2864710.8831412834</v>
      </c>
      <c r="J403" s="48">
        <f t="shared" si="30"/>
        <v>0</v>
      </c>
      <c r="K403" s="48">
        <f t="shared" si="31"/>
        <v>0</v>
      </c>
      <c r="L403" s="48">
        <f t="shared" si="32"/>
        <v>0</v>
      </c>
      <c r="M403" s="48">
        <f t="shared" si="33"/>
        <v>0</v>
      </c>
      <c r="N403" s="48">
        <f t="shared" si="34"/>
        <v>0</v>
      </c>
      <c r="O403" s="48">
        <f t="shared" si="35"/>
        <v>0</v>
      </c>
      <c r="P403" s="48">
        <f t="shared" si="36"/>
        <v>0</v>
      </c>
      <c r="Q403" s="48">
        <f t="shared" si="37"/>
        <v>0</v>
      </c>
      <c r="R403" s="48">
        <f t="shared" si="38"/>
        <v>0</v>
      </c>
      <c r="S403" s="48">
        <f t="shared" si="39"/>
        <v>0</v>
      </c>
      <c r="T403" s="65" t="str">
        <f t="shared" si="40"/>
        <v/>
      </c>
      <c r="U403" s="60">
        <f t="shared" si="41"/>
        <v>401</v>
      </c>
      <c r="V403" s="64">
        <f ca="1">DATE(YEAR(TODAY()),MONTH(TODAY())+Tabela7[[#This Row],[Mês]]-1,1)</f>
        <v>56646</v>
      </c>
    </row>
    <row r="404" spans="2:22" x14ac:dyDescent="0.25">
      <c r="B404" s="1"/>
      <c r="C404" s="1"/>
      <c r="D404" s="1"/>
      <c r="E404" s="1"/>
      <c r="G404">
        <v>402</v>
      </c>
      <c r="H404" s="47">
        <f>+Resultados!$D$10/12-SUM(J404:S404)</f>
        <v>1364.9166666666667</v>
      </c>
      <c r="I404" s="47">
        <f>+I403*(1+((Tab_Resultados[Taxa de retorno]-Tab_Resultados[Inflação]))/12)+H403</f>
        <v>2883622.1539671901</v>
      </c>
      <c r="J404" s="48">
        <f t="shared" si="30"/>
        <v>0</v>
      </c>
      <c r="K404" s="48">
        <f t="shared" si="31"/>
        <v>0</v>
      </c>
      <c r="L404" s="48">
        <f t="shared" si="32"/>
        <v>0</v>
      </c>
      <c r="M404" s="48">
        <f t="shared" si="33"/>
        <v>0</v>
      </c>
      <c r="N404" s="48">
        <f t="shared" si="34"/>
        <v>0</v>
      </c>
      <c r="O404" s="48">
        <f t="shared" si="35"/>
        <v>0</v>
      </c>
      <c r="P404" s="48">
        <f t="shared" si="36"/>
        <v>0</v>
      </c>
      <c r="Q404" s="48">
        <f t="shared" si="37"/>
        <v>0</v>
      </c>
      <c r="R404" s="48">
        <f t="shared" si="38"/>
        <v>0</v>
      </c>
      <c r="S404" s="48">
        <f t="shared" si="39"/>
        <v>0</v>
      </c>
      <c r="T404" s="65" t="str">
        <f t="shared" si="40"/>
        <v/>
      </c>
      <c r="U404" s="60">
        <f t="shared" si="41"/>
        <v>402</v>
      </c>
      <c r="V404" s="64">
        <f ca="1">DATE(YEAR(TODAY()),MONTH(TODAY())+Tabela7[[#This Row],[Mês]]-1,1)</f>
        <v>56674</v>
      </c>
    </row>
    <row r="405" spans="2:22" x14ac:dyDescent="0.25">
      <c r="B405" s="1"/>
      <c r="C405" s="1"/>
      <c r="D405" s="1"/>
      <c r="E405" s="1"/>
      <c r="G405">
        <v>403</v>
      </c>
      <c r="H405" s="47">
        <f>+Resultados!$D$10/12-SUM(J405:S405)</f>
        <v>1364.9166666666667</v>
      </c>
      <c r="I405" s="47">
        <f>+I404*(1+((Tab_Resultados[Taxa de retorno]-Tab_Resultados[Inflação]))/12)+H404</f>
        <v>2902649.2563269055</v>
      </c>
      <c r="J405" s="48">
        <f t="shared" si="30"/>
        <v>0</v>
      </c>
      <c r="K405" s="48">
        <f t="shared" si="31"/>
        <v>0</v>
      </c>
      <c r="L405" s="48">
        <f t="shared" si="32"/>
        <v>0</v>
      </c>
      <c r="M405" s="48">
        <f t="shared" si="33"/>
        <v>0</v>
      </c>
      <c r="N405" s="48">
        <f t="shared" si="34"/>
        <v>0</v>
      </c>
      <c r="O405" s="48">
        <f t="shared" si="35"/>
        <v>0</v>
      </c>
      <c r="P405" s="48">
        <f t="shared" si="36"/>
        <v>0</v>
      </c>
      <c r="Q405" s="48">
        <f t="shared" si="37"/>
        <v>0</v>
      </c>
      <c r="R405" s="48">
        <f t="shared" si="38"/>
        <v>0</v>
      </c>
      <c r="S405" s="48">
        <f t="shared" si="39"/>
        <v>0</v>
      </c>
      <c r="T405" s="65" t="str">
        <f t="shared" si="40"/>
        <v/>
      </c>
      <c r="U405" s="60">
        <f t="shared" si="41"/>
        <v>403</v>
      </c>
      <c r="V405" s="64">
        <f ca="1">DATE(YEAR(TODAY()),MONTH(TODAY())+Tabela7[[#This Row],[Mês]]-1,1)</f>
        <v>56705</v>
      </c>
    </row>
    <row r="406" spans="2:22" x14ac:dyDescent="0.25">
      <c r="B406" s="1"/>
      <c r="C406" s="1"/>
      <c r="D406" s="1"/>
      <c r="E406" s="1"/>
      <c r="G406">
        <v>404</v>
      </c>
      <c r="H406" s="47">
        <f>+Resultados!$D$10/12-SUM(J406:S406)</f>
        <v>1364.9166666666667</v>
      </c>
      <c r="I406" s="47">
        <f>+I405*(1+((Tab_Resultados[Taxa de retorno]-Tab_Resultados[Inflação]))/12)+H405</f>
        <v>2921792.899688574</v>
      </c>
      <c r="J406" s="48">
        <f t="shared" si="30"/>
        <v>0</v>
      </c>
      <c r="K406" s="48">
        <f t="shared" si="31"/>
        <v>0</v>
      </c>
      <c r="L406" s="48">
        <f t="shared" si="32"/>
        <v>0</v>
      </c>
      <c r="M406" s="48">
        <f t="shared" si="33"/>
        <v>0</v>
      </c>
      <c r="N406" s="48">
        <f t="shared" si="34"/>
        <v>0</v>
      </c>
      <c r="O406" s="48">
        <f t="shared" si="35"/>
        <v>0</v>
      </c>
      <c r="P406" s="48">
        <f t="shared" si="36"/>
        <v>0</v>
      </c>
      <c r="Q406" s="48">
        <f t="shared" si="37"/>
        <v>0</v>
      </c>
      <c r="R406" s="48">
        <f t="shared" si="38"/>
        <v>0</v>
      </c>
      <c r="S406" s="48">
        <f t="shared" si="39"/>
        <v>0</v>
      </c>
      <c r="T406" s="65" t="str">
        <f t="shared" si="40"/>
        <v/>
      </c>
      <c r="U406" s="60">
        <f t="shared" si="41"/>
        <v>404</v>
      </c>
      <c r="V406" s="64">
        <f ca="1">DATE(YEAR(TODAY()),MONTH(TODAY())+Tabela7[[#This Row],[Mês]]-1,1)</f>
        <v>56735</v>
      </c>
    </row>
    <row r="407" spans="2:22" x14ac:dyDescent="0.25">
      <c r="B407" s="1"/>
      <c r="C407" s="1"/>
      <c r="D407" s="1"/>
      <c r="E407" s="1"/>
      <c r="G407">
        <v>405</v>
      </c>
      <c r="H407" s="47">
        <f>+Resultados!$D$10/12-SUM(J407:S407)</f>
        <v>1364.9166666666667</v>
      </c>
      <c r="I407" s="47">
        <f>+I406*(1+((Tab_Resultados[Taxa de retorno]-Tab_Resultados[Inflação]))/12)+H406</f>
        <v>2941053.7978658327</v>
      </c>
      <c r="J407" s="48">
        <f t="shared" si="30"/>
        <v>0</v>
      </c>
      <c r="K407" s="48">
        <f t="shared" si="31"/>
        <v>0</v>
      </c>
      <c r="L407" s="48">
        <f t="shared" si="32"/>
        <v>0</v>
      </c>
      <c r="M407" s="48">
        <f t="shared" si="33"/>
        <v>0</v>
      </c>
      <c r="N407" s="48">
        <f t="shared" si="34"/>
        <v>0</v>
      </c>
      <c r="O407" s="48">
        <f t="shared" si="35"/>
        <v>0</v>
      </c>
      <c r="P407" s="48">
        <f t="shared" si="36"/>
        <v>0</v>
      </c>
      <c r="Q407" s="48">
        <f t="shared" si="37"/>
        <v>0</v>
      </c>
      <c r="R407" s="48">
        <f t="shared" si="38"/>
        <v>0</v>
      </c>
      <c r="S407" s="48">
        <f t="shared" si="39"/>
        <v>0</v>
      </c>
      <c r="T407" s="65" t="str">
        <f t="shared" si="40"/>
        <v/>
      </c>
      <c r="U407" s="60">
        <f t="shared" si="41"/>
        <v>405</v>
      </c>
      <c r="V407" s="64">
        <f ca="1">DATE(YEAR(TODAY()),MONTH(TODAY())+Tabela7[[#This Row],[Mês]]-1,1)</f>
        <v>56766</v>
      </c>
    </row>
    <row r="408" spans="2:22" x14ac:dyDescent="0.25">
      <c r="B408" s="1"/>
      <c r="C408" s="1"/>
      <c r="D408" s="1"/>
      <c r="E408" s="1"/>
      <c r="G408">
        <v>406</v>
      </c>
      <c r="H408" s="47">
        <f>+Resultados!$D$10/12-SUM(J408:S408)</f>
        <v>1364.9166666666667</v>
      </c>
      <c r="I408" s="47">
        <f>+I407*(1+((Tab_Resultados[Taxa de retorno]-Tab_Resultados[Inflação]))/12)+H407</f>
        <v>2960432.6690444271</v>
      </c>
      <c r="J408" s="48">
        <f t="shared" si="30"/>
        <v>0</v>
      </c>
      <c r="K408" s="48">
        <f t="shared" si="31"/>
        <v>0</v>
      </c>
      <c r="L408" s="48">
        <f t="shared" si="32"/>
        <v>0</v>
      </c>
      <c r="M408" s="48">
        <f t="shared" si="33"/>
        <v>0</v>
      </c>
      <c r="N408" s="48">
        <f t="shared" si="34"/>
        <v>0</v>
      </c>
      <c r="O408" s="48">
        <f t="shared" si="35"/>
        <v>0</v>
      </c>
      <c r="P408" s="48">
        <f t="shared" si="36"/>
        <v>0</v>
      </c>
      <c r="Q408" s="48">
        <f t="shared" si="37"/>
        <v>0</v>
      </c>
      <c r="R408" s="48">
        <f t="shared" si="38"/>
        <v>0</v>
      </c>
      <c r="S408" s="48">
        <f t="shared" si="39"/>
        <v>0</v>
      </c>
      <c r="T408" s="65" t="str">
        <f t="shared" si="40"/>
        <v/>
      </c>
      <c r="U408" s="60">
        <f t="shared" si="41"/>
        <v>406</v>
      </c>
      <c r="V408" s="64">
        <f ca="1">DATE(YEAR(TODAY()),MONTH(TODAY())+Tabela7[[#This Row],[Mês]]-1,1)</f>
        <v>56796</v>
      </c>
    </row>
    <row r="409" spans="2:22" x14ac:dyDescent="0.25">
      <c r="B409" s="1"/>
      <c r="C409" s="1"/>
      <c r="D409" s="1"/>
      <c r="E409" s="1"/>
      <c r="G409">
        <v>407</v>
      </c>
      <c r="H409" s="47">
        <f>+Resultados!$D$10/12-SUM(J409:S409)</f>
        <v>1364.9166666666667</v>
      </c>
      <c r="I409" s="47">
        <f>+I408*(1+((Tab_Resultados[Taxa de retorno]-Tab_Resultados[Inflação]))/12)+H408</f>
        <v>2979930.2358089904</v>
      </c>
      <c r="J409" s="48">
        <f t="shared" si="30"/>
        <v>0</v>
      </c>
      <c r="K409" s="48">
        <f t="shared" si="31"/>
        <v>0</v>
      </c>
      <c r="L409" s="48">
        <f t="shared" si="32"/>
        <v>0</v>
      </c>
      <c r="M409" s="48">
        <f t="shared" si="33"/>
        <v>0</v>
      </c>
      <c r="N409" s="48">
        <f t="shared" si="34"/>
        <v>0</v>
      </c>
      <c r="O409" s="48">
        <f t="shared" si="35"/>
        <v>0</v>
      </c>
      <c r="P409" s="48">
        <f t="shared" si="36"/>
        <v>0</v>
      </c>
      <c r="Q409" s="48">
        <f t="shared" si="37"/>
        <v>0</v>
      </c>
      <c r="R409" s="48">
        <f t="shared" si="38"/>
        <v>0</v>
      </c>
      <c r="S409" s="48">
        <f t="shared" si="39"/>
        <v>0</v>
      </c>
      <c r="T409" s="65" t="str">
        <f t="shared" si="40"/>
        <v/>
      </c>
      <c r="U409" s="60">
        <f t="shared" si="41"/>
        <v>407</v>
      </c>
      <c r="V409" s="64">
        <f ca="1">DATE(YEAR(TODAY()),MONTH(TODAY())+Tabela7[[#This Row],[Mês]]-1,1)</f>
        <v>56827</v>
      </c>
    </row>
    <row r="410" spans="2:22" x14ac:dyDescent="0.25">
      <c r="B410" s="1"/>
      <c r="C410" s="1"/>
      <c r="D410" s="1"/>
      <c r="E410" s="1"/>
      <c r="G410">
        <v>408</v>
      </c>
      <c r="H410" s="47">
        <f>+Resultados!$D$10/12-SUM(J410:S410)</f>
        <v>1364.9166666666667</v>
      </c>
      <c r="I410" s="47">
        <f>+I409*(1+((Tab_Resultados[Taxa de retorno]-Tab_Resultados[Inflação]))/12)+H409</f>
        <v>2999547.225169987</v>
      </c>
      <c r="J410" s="48">
        <f t="shared" si="30"/>
        <v>0</v>
      </c>
      <c r="K410" s="48">
        <f t="shared" si="31"/>
        <v>0</v>
      </c>
      <c r="L410" s="48">
        <f t="shared" si="32"/>
        <v>0</v>
      </c>
      <c r="M410" s="48">
        <f t="shared" si="33"/>
        <v>0</v>
      </c>
      <c r="N410" s="48">
        <f t="shared" si="34"/>
        <v>0</v>
      </c>
      <c r="O410" s="48">
        <f t="shared" si="35"/>
        <v>0</v>
      </c>
      <c r="P410" s="48">
        <f t="shared" si="36"/>
        <v>0</v>
      </c>
      <c r="Q410" s="48">
        <f t="shared" si="37"/>
        <v>0</v>
      </c>
      <c r="R410" s="48">
        <f t="shared" si="38"/>
        <v>0</v>
      </c>
      <c r="S410" s="48">
        <f t="shared" si="39"/>
        <v>0</v>
      </c>
      <c r="T410" s="65" t="str">
        <f t="shared" si="40"/>
        <v/>
      </c>
      <c r="U410" s="60">
        <f t="shared" si="41"/>
        <v>408</v>
      </c>
      <c r="V410" s="64">
        <f ca="1">DATE(YEAR(TODAY()),MONTH(TODAY())+Tabela7[[#This Row],[Mês]]-1,1)</f>
        <v>56858</v>
      </c>
    </row>
    <row r="411" spans="2:22" x14ac:dyDescent="0.25">
      <c r="B411" s="1"/>
      <c r="C411" s="1"/>
      <c r="D411" s="1"/>
      <c r="E411" s="1"/>
      <c r="G411">
        <v>409</v>
      </c>
      <c r="H411" s="47">
        <f>+Resultados!$D$10/12-SUM(J411:S411)</f>
        <v>1364.9166666666667</v>
      </c>
      <c r="I411" s="47">
        <f>+I410*(1+((Tab_Resultados[Taxa de retorno]-Tab_Resultados[Inflação]))/12)+H410</f>
        <v>3019284.3685908196</v>
      </c>
      <c r="J411" s="48">
        <f t="shared" si="30"/>
        <v>0</v>
      </c>
      <c r="K411" s="48">
        <f t="shared" si="31"/>
        <v>0</v>
      </c>
      <c r="L411" s="48">
        <f t="shared" si="32"/>
        <v>0</v>
      </c>
      <c r="M411" s="48">
        <f t="shared" si="33"/>
        <v>0</v>
      </c>
      <c r="N411" s="48">
        <f t="shared" si="34"/>
        <v>0</v>
      </c>
      <c r="O411" s="48">
        <f t="shared" si="35"/>
        <v>0</v>
      </c>
      <c r="P411" s="48">
        <f t="shared" si="36"/>
        <v>0</v>
      </c>
      <c r="Q411" s="48">
        <f t="shared" si="37"/>
        <v>0</v>
      </c>
      <c r="R411" s="48">
        <f t="shared" si="38"/>
        <v>0</v>
      </c>
      <c r="S411" s="48">
        <f t="shared" si="39"/>
        <v>0</v>
      </c>
      <c r="T411" s="65" t="str">
        <f t="shared" si="40"/>
        <v/>
      </c>
      <c r="U411" s="60">
        <f t="shared" si="41"/>
        <v>409</v>
      </c>
      <c r="V411" s="64">
        <f ca="1">DATE(YEAR(TODAY()),MONTH(TODAY())+Tabela7[[#This Row],[Mês]]-1,1)</f>
        <v>56888</v>
      </c>
    </row>
    <row r="412" spans="2:22" x14ac:dyDescent="0.25">
      <c r="B412" s="1"/>
      <c r="C412" s="1"/>
      <c r="D412" s="1"/>
      <c r="E412" s="1"/>
      <c r="G412">
        <v>410</v>
      </c>
      <c r="H412" s="47">
        <f>+Resultados!$D$10/12-SUM(J412:S412)</f>
        <v>1364.9166666666667</v>
      </c>
      <c r="I412" s="47">
        <f>+I411*(1+((Tab_Resultados[Taxa de retorno]-Tab_Resultados[Inflação]))/12)+H411</f>
        <v>3039142.4020151049</v>
      </c>
      <c r="J412" s="48">
        <f t="shared" si="30"/>
        <v>0</v>
      </c>
      <c r="K412" s="48">
        <f t="shared" si="31"/>
        <v>0</v>
      </c>
      <c r="L412" s="48">
        <f t="shared" si="32"/>
        <v>0</v>
      </c>
      <c r="M412" s="48">
        <f t="shared" si="33"/>
        <v>0</v>
      </c>
      <c r="N412" s="48">
        <f t="shared" si="34"/>
        <v>0</v>
      </c>
      <c r="O412" s="48">
        <f t="shared" si="35"/>
        <v>0</v>
      </c>
      <c r="P412" s="48">
        <f t="shared" si="36"/>
        <v>0</v>
      </c>
      <c r="Q412" s="48">
        <f t="shared" si="37"/>
        <v>0</v>
      </c>
      <c r="R412" s="48">
        <f t="shared" si="38"/>
        <v>0</v>
      </c>
      <c r="S412" s="48">
        <f t="shared" si="39"/>
        <v>0</v>
      </c>
      <c r="T412" s="65" t="str">
        <f t="shared" si="40"/>
        <v/>
      </c>
      <c r="U412" s="60">
        <f t="shared" si="41"/>
        <v>410</v>
      </c>
      <c r="V412" s="64">
        <f ca="1">DATE(YEAR(TODAY()),MONTH(TODAY())+Tabela7[[#This Row],[Mês]]-1,1)</f>
        <v>56919</v>
      </c>
    </row>
    <row r="413" spans="2:22" x14ac:dyDescent="0.25">
      <c r="B413" s="1"/>
      <c r="C413" s="1"/>
      <c r="D413" s="1"/>
      <c r="E413" s="1"/>
      <c r="G413">
        <v>411</v>
      </c>
      <c r="H413" s="47">
        <f>+Resultados!$D$10/12-SUM(J413:S413)</f>
        <v>1364.9166666666667</v>
      </c>
      <c r="I413" s="47">
        <f>+I412*(1+((Tab_Resultados[Taxa de retorno]-Tab_Resultados[Inflação]))/12)+H412</f>
        <v>3059122.0658941139</v>
      </c>
      <c r="J413" s="48">
        <f t="shared" si="30"/>
        <v>0</v>
      </c>
      <c r="K413" s="48">
        <f t="shared" si="31"/>
        <v>0</v>
      </c>
      <c r="L413" s="48">
        <f t="shared" si="32"/>
        <v>0</v>
      </c>
      <c r="M413" s="48">
        <f t="shared" si="33"/>
        <v>0</v>
      </c>
      <c r="N413" s="48">
        <f t="shared" si="34"/>
        <v>0</v>
      </c>
      <c r="O413" s="48">
        <f t="shared" si="35"/>
        <v>0</v>
      </c>
      <c r="P413" s="48">
        <f t="shared" si="36"/>
        <v>0</v>
      </c>
      <c r="Q413" s="48">
        <f t="shared" si="37"/>
        <v>0</v>
      </c>
      <c r="R413" s="48">
        <f t="shared" si="38"/>
        <v>0</v>
      </c>
      <c r="S413" s="48">
        <f t="shared" si="39"/>
        <v>0</v>
      </c>
      <c r="T413" s="65" t="str">
        <f t="shared" si="40"/>
        <v/>
      </c>
      <c r="U413" s="60">
        <f t="shared" si="41"/>
        <v>411</v>
      </c>
      <c r="V413" s="64">
        <f ca="1">DATE(YEAR(TODAY()),MONTH(TODAY())+Tabela7[[#This Row],[Mês]]-1,1)</f>
        <v>56949</v>
      </c>
    </row>
    <row r="414" spans="2:22" x14ac:dyDescent="0.25">
      <c r="B414" s="1"/>
      <c r="C414" s="1"/>
      <c r="D414" s="1"/>
      <c r="E414" s="1"/>
      <c r="G414">
        <v>412</v>
      </c>
      <c r="H414" s="47">
        <f>+Resultados!$D$10/12-SUM(J414:S414)</f>
        <v>1364.9166666666667</v>
      </c>
      <c r="I414" s="47">
        <f>+I413*(1+((Tab_Resultados[Taxa de retorno]-Tab_Resultados[Inflação]))/12)+H413</f>
        <v>3079224.1052143816</v>
      </c>
      <c r="J414" s="48">
        <f t="shared" si="30"/>
        <v>0</v>
      </c>
      <c r="K414" s="48">
        <f t="shared" si="31"/>
        <v>0</v>
      </c>
      <c r="L414" s="48">
        <f t="shared" si="32"/>
        <v>0</v>
      </c>
      <c r="M414" s="48">
        <f t="shared" si="33"/>
        <v>0</v>
      </c>
      <c r="N414" s="48">
        <f t="shared" si="34"/>
        <v>0</v>
      </c>
      <c r="O414" s="48">
        <f t="shared" si="35"/>
        <v>0</v>
      </c>
      <c r="P414" s="48">
        <f t="shared" si="36"/>
        <v>0</v>
      </c>
      <c r="Q414" s="48">
        <f t="shared" si="37"/>
        <v>0</v>
      </c>
      <c r="R414" s="48">
        <f t="shared" si="38"/>
        <v>0</v>
      </c>
      <c r="S414" s="48">
        <f t="shared" si="39"/>
        <v>0</v>
      </c>
      <c r="T414" s="65" t="str">
        <f t="shared" si="40"/>
        <v/>
      </c>
      <c r="U414" s="60">
        <f t="shared" si="41"/>
        <v>412</v>
      </c>
      <c r="V414" s="64">
        <f ca="1">DATE(YEAR(TODAY()),MONTH(TODAY())+Tabela7[[#This Row],[Mês]]-1,1)</f>
        <v>56980</v>
      </c>
    </row>
    <row r="415" spans="2:22" x14ac:dyDescent="0.25">
      <c r="B415" s="1"/>
      <c r="C415" s="1"/>
      <c r="D415" s="1"/>
      <c r="E415" s="1"/>
      <c r="G415">
        <v>413</v>
      </c>
      <c r="H415" s="47">
        <f>+Resultados!$D$10/12-SUM(J415:S415)</f>
        <v>1364.9166666666667</v>
      </c>
      <c r="I415" s="47">
        <f>+I414*(1+((Tab_Resultados[Taxa de retorno]-Tab_Resultados[Inflação]))/12)+H414</f>
        <v>3099449.269525486</v>
      </c>
      <c r="J415" s="48">
        <f t="shared" si="30"/>
        <v>0</v>
      </c>
      <c r="K415" s="48">
        <f t="shared" si="31"/>
        <v>0</v>
      </c>
      <c r="L415" s="48">
        <f t="shared" si="32"/>
        <v>0</v>
      </c>
      <c r="M415" s="48">
        <f t="shared" si="33"/>
        <v>0</v>
      </c>
      <c r="N415" s="48">
        <f t="shared" si="34"/>
        <v>0</v>
      </c>
      <c r="O415" s="48">
        <f t="shared" si="35"/>
        <v>0</v>
      </c>
      <c r="P415" s="48">
        <f t="shared" si="36"/>
        <v>0</v>
      </c>
      <c r="Q415" s="48">
        <f t="shared" si="37"/>
        <v>0</v>
      </c>
      <c r="R415" s="48">
        <f t="shared" si="38"/>
        <v>0</v>
      </c>
      <c r="S415" s="48">
        <f t="shared" si="39"/>
        <v>0</v>
      </c>
      <c r="T415" s="65" t="str">
        <f t="shared" si="40"/>
        <v/>
      </c>
      <c r="U415" s="60">
        <f t="shared" si="41"/>
        <v>413</v>
      </c>
      <c r="V415" s="64">
        <f ca="1">DATE(YEAR(TODAY()),MONTH(TODAY())+Tabela7[[#This Row],[Mês]]-1,1)</f>
        <v>57011</v>
      </c>
    </row>
    <row r="416" spans="2:22" x14ac:dyDescent="0.25">
      <c r="B416" s="1"/>
      <c r="C416" s="1"/>
      <c r="D416" s="1"/>
      <c r="E416" s="1"/>
      <c r="G416">
        <v>414</v>
      </c>
      <c r="H416" s="47">
        <f>+Resultados!$D$10/12-SUM(J416:S416)</f>
        <v>1364.9166666666667</v>
      </c>
      <c r="I416" s="47">
        <f>+I415*(1+((Tab_Resultados[Taxa de retorno]-Tab_Resultados[Inflação]))/12)+H415</f>
        <v>3119798.3129679961</v>
      </c>
      <c r="J416" s="48">
        <f t="shared" si="30"/>
        <v>0</v>
      </c>
      <c r="K416" s="48">
        <f t="shared" si="31"/>
        <v>0</v>
      </c>
      <c r="L416" s="48">
        <f t="shared" si="32"/>
        <v>0</v>
      </c>
      <c r="M416" s="48">
        <f t="shared" si="33"/>
        <v>0</v>
      </c>
      <c r="N416" s="48">
        <f t="shared" si="34"/>
        <v>0</v>
      </c>
      <c r="O416" s="48">
        <f t="shared" si="35"/>
        <v>0</v>
      </c>
      <c r="P416" s="48">
        <f t="shared" si="36"/>
        <v>0</v>
      </c>
      <c r="Q416" s="48">
        <f t="shared" si="37"/>
        <v>0</v>
      </c>
      <c r="R416" s="48">
        <f t="shared" si="38"/>
        <v>0</v>
      </c>
      <c r="S416" s="48">
        <f t="shared" si="39"/>
        <v>0</v>
      </c>
      <c r="T416" s="65" t="str">
        <f t="shared" si="40"/>
        <v/>
      </c>
      <c r="U416" s="60">
        <f t="shared" si="41"/>
        <v>414</v>
      </c>
      <c r="V416" s="64">
        <f ca="1">DATE(YEAR(TODAY()),MONTH(TODAY())+Tabela7[[#This Row],[Mês]]-1,1)</f>
        <v>57040</v>
      </c>
    </row>
    <row r="417" spans="2:22" x14ac:dyDescent="0.25">
      <c r="B417" s="1"/>
      <c r="C417" s="1"/>
      <c r="D417" s="1"/>
      <c r="E417" s="1"/>
      <c r="G417">
        <v>415</v>
      </c>
      <c r="H417" s="47">
        <f>+Resultados!$D$10/12-SUM(J417:S417)</f>
        <v>1364.9166666666667</v>
      </c>
      <c r="I417" s="47">
        <f>+I416*(1+((Tab_Resultados[Taxa de retorno]-Tab_Resultados[Inflação]))/12)+H416</f>
        <v>3140271.9943015915</v>
      </c>
      <c r="J417" s="48">
        <f t="shared" si="30"/>
        <v>0</v>
      </c>
      <c r="K417" s="48">
        <f t="shared" si="31"/>
        <v>0</v>
      </c>
      <c r="L417" s="48">
        <f t="shared" si="32"/>
        <v>0</v>
      </c>
      <c r="M417" s="48">
        <f t="shared" si="33"/>
        <v>0</v>
      </c>
      <c r="N417" s="48">
        <f t="shared" si="34"/>
        <v>0</v>
      </c>
      <c r="O417" s="48">
        <f t="shared" si="35"/>
        <v>0</v>
      </c>
      <c r="P417" s="48">
        <f t="shared" si="36"/>
        <v>0</v>
      </c>
      <c r="Q417" s="48">
        <f t="shared" si="37"/>
        <v>0</v>
      </c>
      <c r="R417" s="48">
        <f t="shared" si="38"/>
        <v>0</v>
      </c>
      <c r="S417" s="48">
        <f t="shared" si="39"/>
        <v>0</v>
      </c>
      <c r="T417" s="65" t="str">
        <f t="shared" si="40"/>
        <v/>
      </c>
      <c r="U417" s="60">
        <f t="shared" si="41"/>
        <v>415</v>
      </c>
      <c r="V417" s="64">
        <f ca="1">DATE(YEAR(TODAY()),MONTH(TODAY())+Tabela7[[#This Row],[Mês]]-1,1)</f>
        <v>57071</v>
      </c>
    </row>
    <row r="418" spans="2:22" x14ac:dyDescent="0.25">
      <c r="B418" s="1"/>
      <c r="C418" s="1"/>
      <c r="D418" s="1"/>
      <c r="E418" s="1"/>
      <c r="G418">
        <v>416</v>
      </c>
      <c r="H418" s="47">
        <f>+Resultados!$D$10/12-SUM(J418:S418)</f>
        <v>1364.9166666666667</v>
      </c>
      <c r="I418" s="47">
        <f>+I417*(1+((Tab_Resultados[Taxa de retorno]-Tab_Resultados[Inflação]))/12)+H417</f>
        <v>3160871.0769333551</v>
      </c>
      <c r="J418" s="48">
        <f t="shared" si="30"/>
        <v>0</v>
      </c>
      <c r="K418" s="48">
        <f t="shared" si="31"/>
        <v>0</v>
      </c>
      <c r="L418" s="48">
        <f t="shared" si="32"/>
        <v>0</v>
      </c>
      <c r="M418" s="48">
        <f t="shared" si="33"/>
        <v>0</v>
      </c>
      <c r="N418" s="48">
        <f t="shared" si="34"/>
        <v>0</v>
      </c>
      <c r="O418" s="48">
        <f t="shared" si="35"/>
        <v>0</v>
      </c>
      <c r="P418" s="48">
        <f t="shared" si="36"/>
        <v>0</v>
      </c>
      <c r="Q418" s="48">
        <f t="shared" si="37"/>
        <v>0</v>
      </c>
      <c r="R418" s="48">
        <f t="shared" si="38"/>
        <v>0</v>
      </c>
      <c r="S418" s="48">
        <f t="shared" si="39"/>
        <v>0</v>
      </c>
      <c r="T418" s="65" t="str">
        <f t="shared" si="40"/>
        <v/>
      </c>
      <c r="U418" s="60">
        <f t="shared" si="41"/>
        <v>416</v>
      </c>
      <c r="V418" s="64">
        <f ca="1">DATE(YEAR(TODAY()),MONTH(TODAY())+Tabela7[[#This Row],[Mês]]-1,1)</f>
        <v>57101</v>
      </c>
    </row>
    <row r="419" spans="2:22" x14ac:dyDescent="0.25">
      <c r="B419" s="1"/>
      <c r="C419" s="1"/>
      <c r="D419" s="1"/>
      <c r="E419" s="1"/>
      <c r="G419">
        <v>417</v>
      </c>
      <c r="H419" s="47">
        <f>+Resultados!$D$10/12-SUM(J419:S419)</f>
        <v>1364.9166666666667</v>
      </c>
      <c r="I419" s="47">
        <f>+I418*(1+((Tab_Resultados[Taxa de retorno]-Tab_Resultados[Inflação]))/12)+H418</f>
        <v>3181596.3289462384</v>
      </c>
      <c r="J419" s="48">
        <f t="shared" si="30"/>
        <v>0</v>
      </c>
      <c r="K419" s="48">
        <f t="shared" si="31"/>
        <v>0</v>
      </c>
      <c r="L419" s="48">
        <f t="shared" si="32"/>
        <v>0</v>
      </c>
      <c r="M419" s="48">
        <f t="shared" si="33"/>
        <v>0</v>
      </c>
      <c r="N419" s="48">
        <f t="shared" si="34"/>
        <v>0</v>
      </c>
      <c r="O419" s="48">
        <f t="shared" si="35"/>
        <v>0</v>
      </c>
      <c r="P419" s="48">
        <f t="shared" si="36"/>
        <v>0</v>
      </c>
      <c r="Q419" s="48">
        <f t="shared" si="37"/>
        <v>0</v>
      </c>
      <c r="R419" s="48">
        <f t="shared" si="38"/>
        <v>0</v>
      </c>
      <c r="S419" s="48">
        <f t="shared" si="39"/>
        <v>0</v>
      </c>
      <c r="T419" s="65" t="str">
        <f t="shared" si="40"/>
        <v/>
      </c>
      <c r="U419" s="60">
        <f t="shared" si="41"/>
        <v>417</v>
      </c>
      <c r="V419" s="64">
        <f ca="1">DATE(YEAR(TODAY()),MONTH(TODAY())+Tabela7[[#This Row],[Mês]]-1,1)</f>
        <v>57132</v>
      </c>
    </row>
    <row r="420" spans="2:22" x14ac:dyDescent="0.25">
      <c r="B420" s="1"/>
      <c r="C420" s="1"/>
      <c r="D420" s="1"/>
      <c r="E420" s="1"/>
      <c r="G420">
        <v>418</v>
      </c>
      <c r="H420" s="47">
        <f>+Resultados!$D$10/12-SUM(J420:S420)</f>
        <v>1364.9166666666667</v>
      </c>
      <c r="I420" s="47">
        <f>+I419*(1+((Tab_Resultados[Taxa de retorno]-Tab_Resultados[Inflação]))/12)+H419</f>
        <v>3202448.5231277002</v>
      </c>
      <c r="J420" s="48">
        <f t="shared" si="30"/>
        <v>0</v>
      </c>
      <c r="K420" s="48">
        <f t="shared" si="31"/>
        <v>0</v>
      </c>
      <c r="L420" s="48">
        <f t="shared" si="32"/>
        <v>0</v>
      </c>
      <c r="M420" s="48">
        <f t="shared" si="33"/>
        <v>0</v>
      </c>
      <c r="N420" s="48">
        <f t="shared" si="34"/>
        <v>0</v>
      </c>
      <c r="O420" s="48">
        <f t="shared" si="35"/>
        <v>0</v>
      </c>
      <c r="P420" s="48">
        <f t="shared" si="36"/>
        <v>0</v>
      </c>
      <c r="Q420" s="48">
        <f t="shared" si="37"/>
        <v>0</v>
      </c>
      <c r="R420" s="48">
        <f t="shared" si="38"/>
        <v>0</v>
      </c>
      <c r="S420" s="48">
        <f t="shared" si="39"/>
        <v>0</v>
      </c>
      <c r="T420" s="65" t="str">
        <f t="shared" si="40"/>
        <v/>
      </c>
      <c r="U420" s="60">
        <f t="shared" si="41"/>
        <v>418</v>
      </c>
      <c r="V420" s="64">
        <f ca="1">DATE(YEAR(TODAY()),MONTH(TODAY())+Tabela7[[#This Row],[Mês]]-1,1)</f>
        <v>57162</v>
      </c>
    </row>
    <row r="421" spans="2:22" x14ac:dyDescent="0.25">
      <c r="B421" s="1"/>
      <c r="C421" s="1"/>
      <c r="D421" s="1"/>
      <c r="E421" s="1"/>
      <c r="G421">
        <v>419</v>
      </c>
      <c r="H421" s="47">
        <f>+Resultados!$D$10/12-SUM(J421:S421)</f>
        <v>1364.9166666666667</v>
      </c>
      <c r="I421" s="47">
        <f>+I420*(1+((Tab_Resultados[Taxa de retorno]-Tab_Resultados[Inflação]))/12)+H420</f>
        <v>3223428.4369985238</v>
      </c>
      <c r="J421" s="48">
        <f t="shared" si="30"/>
        <v>0</v>
      </c>
      <c r="K421" s="48">
        <f t="shared" si="31"/>
        <v>0</v>
      </c>
      <c r="L421" s="48">
        <f t="shared" si="32"/>
        <v>0</v>
      </c>
      <c r="M421" s="48">
        <f t="shared" si="33"/>
        <v>0</v>
      </c>
      <c r="N421" s="48">
        <f t="shared" si="34"/>
        <v>0</v>
      </c>
      <c r="O421" s="48">
        <f t="shared" si="35"/>
        <v>0</v>
      </c>
      <c r="P421" s="48">
        <f t="shared" si="36"/>
        <v>0</v>
      </c>
      <c r="Q421" s="48">
        <f t="shared" si="37"/>
        <v>0</v>
      </c>
      <c r="R421" s="48">
        <f t="shared" si="38"/>
        <v>0</v>
      </c>
      <c r="S421" s="48">
        <f t="shared" si="39"/>
        <v>0</v>
      </c>
      <c r="T421" s="65" t="str">
        <f t="shared" si="40"/>
        <v/>
      </c>
      <c r="U421" s="60">
        <f t="shared" si="41"/>
        <v>419</v>
      </c>
      <c r="V421" s="64">
        <f ca="1">DATE(YEAR(TODAY()),MONTH(TODAY())+Tabela7[[#This Row],[Mês]]-1,1)</f>
        <v>57193</v>
      </c>
    </row>
    <row r="422" spans="2:22" x14ac:dyDescent="0.25">
      <c r="B422" s="1"/>
      <c r="C422" s="1"/>
      <c r="D422" s="1"/>
      <c r="E422" s="1"/>
      <c r="G422">
        <v>420</v>
      </c>
      <c r="H422" s="47">
        <f>+Resultados!$D$10/12-SUM(J422:S422)</f>
        <v>1364.9166666666667</v>
      </c>
      <c r="I422" s="47">
        <f>+I421*(1+((Tab_Resultados[Taxa de retorno]-Tab_Resultados[Inflação]))/12)+H421</f>
        <v>3244536.8528418061</v>
      </c>
      <c r="J422" s="48">
        <f t="shared" si="30"/>
        <v>0</v>
      </c>
      <c r="K422" s="48">
        <f t="shared" si="31"/>
        <v>0</v>
      </c>
      <c r="L422" s="48">
        <f t="shared" si="32"/>
        <v>0</v>
      </c>
      <c r="M422" s="48">
        <f t="shared" si="33"/>
        <v>0</v>
      </c>
      <c r="N422" s="48">
        <f t="shared" si="34"/>
        <v>0</v>
      </c>
      <c r="O422" s="48">
        <f t="shared" si="35"/>
        <v>0</v>
      </c>
      <c r="P422" s="48">
        <f t="shared" si="36"/>
        <v>0</v>
      </c>
      <c r="Q422" s="48">
        <f t="shared" si="37"/>
        <v>0</v>
      </c>
      <c r="R422" s="48">
        <f t="shared" si="38"/>
        <v>0</v>
      </c>
      <c r="S422" s="48">
        <f t="shared" si="39"/>
        <v>0</v>
      </c>
      <c r="T422" s="65" t="str">
        <f t="shared" si="40"/>
        <v/>
      </c>
      <c r="U422" s="60">
        <f t="shared" si="41"/>
        <v>420</v>
      </c>
      <c r="V422" s="64">
        <f ca="1">DATE(YEAR(TODAY()),MONTH(TODAY())+Tabela7[[#This Row],[Mês]]-1,1)</f>
        <v>57224</v>
      </c>
    </row>
    <row r="423" spans="2:22" x14ac:dyDescent="0.25">
      <c r="B423" s="1"/>
      <c r="C423" s="1"/>
      <c r="D423" s="1"/>
      <c r="E423" s="1"/>
      <c r="G423">
        <v>421</v>
      </c>
      <c r="H423" s="47">
        <f>+Resultados!$D$10/12-SUM(J423:S423)</f>
        <v>1364.9166666666667</v>
      </c>
      <c r="I423" s="47">
        <f>+I422*(1+((Tab_Resultados[Taxa de retorno]-Tab_Resultados[Inflação]))/12)+H422</f>
        <v>3265774.5577321285</v>
      </c>
      <c r="J423" s="48">
        <f t="shared" si="30"/>
        <v>0</v>
      </c>
      <c r="K423" s="48">
        <f t="shared" si="31"/>
        <v>0</v>
      </c>
      <c r="L423" s="48">
        <f t="shared" si="32"/>
        <v>0</v>
      </c>
      <c r="M423" s="48">
        <f t="shared" si="33"/>
        <v>0</v>
      </c>
      <c r="N423" s="48">
        <f t="shared" si="34"/>
        <v>0</v>
      </c>
      <c r="O423" s="48">
        <f t="shared" si="35"/>
        <v>0</v>
      </c>
      <c r="P423" s="48">
        <f t="shared" si="36"/>
        <v>0</v>
      </c>
      <c r="Q423" s="48">
        <f t="shared" si="37"/>
        <v>0</v>
      </c>
      <c r="R423" s="48">
        <f t="shared" si="38"/>
        <v>0</v>
      </c>
      <c r="S423" s="48">
        <f t="shared" si="39"/>
        <v>0</v>
      </c>
      <c r="T423" s="65" t="str">
        <f t="shared" si="40"/>
        <v/>
      </c>
      <c r="U423" s="60">
        <f t="shared" si="41"/>
        <v>421</v>
      </c>
      <c r="V423" s="64">
        <f ca="1">DATE(YEAR(TODAY()),MONTH(TODAY())+Tabela7[[#This Row],[Mês]]-1,1)</f>
        <v>57254</v>
      </c>
    </row>
    <row r="424" spans="2:22" x14ac:dyDescent="0.25">
      <c r="B424" s="1"/>
      <c r="C424" s="1"/>
      <c r="D424" s="1"/>
      <c r="E424" s="1"/>
      <c r="G424">
        <v>422</v>
      </c>
      <c r="H424" s="47">
        <f>+Resultados!$D$10/12-SUM(J424:S424)</f>
        <v>1364.9166666666667</v>
      </c>
      <c r="I424" s="47">
        <f>+I423*(1+((Tab_Resultados[Taxa de retorno]-Tab_Resultados[Inflação]))/12)+H423</f>
        <v>3287142.3435649043</v>
      </c>
      <c r="J424" s="48">
        <f t="shared" si="30"/>
        <v>0</v>
      </c>
      <c r="K424" s="48">
        <f t="shared" si="31"/>
        <v>0</v>
      </c>
      <c r="L424" s="48">
        <f t="shared" si="32"/>
        <v>0</v>
      </c>
      <c r="M424" s="48">
        <f t="shared" si="33"/>
        <v>0</v>
      </c>
      <c r="N424" s="48">
        <f t="shared" si="34"/>
        <v>0</v>
      </c>
      <c r="O424" s="48">
        <f t="shared" si="35"/>
        <v>0</v>
      </c>
      <c r="P424" s="48">
        <f t="shared" si="36"/>
        <v>0</v>
      </c>
      <c r="Q424" s="48">
        <f t="shared" si="37"/>
        <v>0</v>
      </c>
      <c r="R424" s="48">
        <f t="shared" si="38"/>
        <v>0</v>
      </c>
      <c r="S424" s="48">
        <f t="shared" si="39"/>
        <v>0</v>
      </c>
      <c r="T424" s="65" t="str">
        <f t="shared" si="40"/>
        <v/>
      </c>
      <c r="U424" s="60">
        <f t="shared" si="41"/>
        <v>422</v>
      </c>
      <c r="V424" s="64">
        <f ca="1">DATE(YEAR(TODAY()),MONTH(TODAY())+Tabela7[[#This Row],[Mês]]-1,1)</f>
        <v>57285</v>
      </c>
    </row>
    <row r="425" spans="2:22" x14ac:dyDescent="0.25">
      <c r="B425" s="1"/>
      <c r="C425" s="1"/>
      <c r="D425" s="1"/>
      <c r="E425" s="1"/>
      <c r="G425">
        <v>423</v>
      </c>
      <c r="H425" s="47">
        <f>+Resultados!$D$10/12-SUM(J425:S425)</f>
        <v>1364.9166666666667</v>
      </c>
      <c r="I425" s="47">
        <f>+I424*(1+((Tab_Resultados[Taxa de retorno]-Tab_Resultados[Inflação]))/12)+H424</f>
        <v>3308641.0070859054</v>
      </c>
      <c r="J425" s="48">
        <f t="shared" si="30"/>
        <v>0</v>
      </c>
      <c r="K425" s="48">
        <f t="shared" si="31"/>
        <v>0</v>
      </c>
      <c r="L425" s="48">
        <f t="shared" si="32"/>
        <v>0</v>
      </c>
      <c r="M425" s="48">
        <f t="shared" si="33"/>
        <v>0</v>
      </c>
      <c r="N425" s="48">
        <f t="shared" si="34"/>
        <v>0</v>
      </c>
      <c r="O425" s="48">
        <f t="shared" si="35"/>
        <v>0</v>
      </c>
      <c r="P425" s="48">
        <f t="shared" si="36"/>
        <v>0</v>
      </c>
      <c r="Q425" s="48">
        <f t="shared" si="37"/>
        <v>0</v>
      </c>
      <c r="R425" s="48">
        <f t="shared" si="38"/>
        <v>0</v>
      </c>
      <c r="S425" s="48">
        <f t="shared" si="39"/>
        <v>0</v>
      </c>
      <c r="T425" s="65" t="str">
        <f t="shared" si="40"/>
        <v/>
      </c>
      <c r="U425" s="60">
        <f t="shared" si="41"/>
        <v>423</v>
      </c>
      <c r="V425" s="64">
        <f ca="1">DATE(YEAR(TODAY()),MONTH(TODAY())+Tabela7[[#This Row],[Mês]]-1,1)</f>
        <v>57315</v>
      </c>
    </row>
    <row r="426" spans="2:22" x14ac:dyDescent="0.25">
      <c r="B426" s="1"/>
      <c r="C426" s="1"/>
      <c r="D426" s="1"/>
      <c r="E426" s="1"/>
      <c r="G426">
        <v>424</v>
      </c>
      <c r="H426" s="47">
        <f>+Resultados!$D$10/12-SUM(J426:S426)</f>
        <v>1364.9166666666667</v>
      </c>
      <c r="I426" s="47">
        <f>+I425*(1+((Tab_Resultados[Taxa de retorno]-Tab_Resultados[Inflação]))/12)+H425</f>
        <v>3330271.3499209727</v>
      </c>
      <c r="J426" s="48">
        <f t="shared" si="30"/>
        <v>0</v>
      </c>
      <c r="K426" s="48">
        <f t="shared" si="31"/>
        <v>0</v>
      </c>
      <c r="L426" s="48">
        <f t="shared" si="32"/>
        <v>0</v>
      </c>
      <c r="M426" s="48">
        <f t="shared" si="33"/>
        <v>0</v>
      </c>
      <c r="N426" s="48">
        <f t="shared" si="34"/>
        <v>0</v>
      </c>
      <c r="O426" s="48">
        <f t="shared" si="35"/>
        <v>0</v>
      </c>
      <c r="P426" s="48">
        <f t="shared" si="36"/>
        <v>0</v>
      </c>
      <c r="Q426" s="48">
        <f t="shared" si="37"/>
        <v>0</v>
      </c>
      <c r="R426" s="48">
        <f t="shared" si="38"/>
        <v>0</v>
      </c>
      <c r="S426" s="48">
        <f t="shared" si="39"/>
        <v>0</v>
      </c>
      <c r="T426" s="65" t="str">
        <f t="shared" si="40"/>
        <v/>
      </c>
      <c r="U426" s="60">
        <f t="shared" si="41"/>
        <v>424</v>
      </c>
      <c r="V426" s="64">
        <f ca="1">DATE(YEAR(TODAY()),MONTH(TODAY())+Tabela7[[#This Row],[Mês]]-1,1)</f>
        <v>57346</v>
      </c>
    </row>
    <row r="427" spans="2:22" x14ac:dyDescent="0.25">
      <c r="B427" s="1"/>
      <c r="C427" s="1"/>
      <c r="D427" s="1"/>
      <c r="E427" s="1"/>
      <c r="G427">
        <v>425</v>
      </c>
      <c r="H427" s="47">
        <f>+Resultados!$D$10/12-SUM(J427:S427)</f>
        <v>1364.9166666666667</v>
      </c>
      <c r="I427" s="47">
        <f>+I426*(1+((Tab_Resultados[Taxa de retorno]-Tab_Resultados[Inflação]))/12)+H426</f>
        <v>3352034.1786059048</v>
      </c>
      <c r="J427" s="48">
        <f t="shared" si="30"/>
        <v>0</v>
      </c>
      <c r="K427" s="48">
        <f t="shared" si="31"/>
        <v>0</v>
      </c>
      <c r="L427" s="48">
        <f t="shared" si="32"/>
        <v>0</v>
      </c>
      <c r="M427" s="48">
        <f t="shared" si="33"/>
        <v>0</v>
      </c>
      <c r="N427" s="48">
        <f t="shared" si="34"/>
        <v>0</v>
      </c>
      <c r="O427" s="48">
        <f t="shared" si="35"/>
        <v>0</v>
      </c>
      <c r="P427" s="48">
        <f t="shared" si="36"/>
        <v>0</v>
      </c>
      <c r="Q427" s="48">
        <f t="shared" si="37"/>
        <v>0</v>
      </c>
      <c r="R427" s="48">
        <f t="shared" si="38"/>
        <v>0</v>
      </c>
      <c r="S427" s="48">
        <f t="shared" si="39"/>
        <v>0</v>
      </c>
      <c r="T427" s="65" t="str">
        <f t="shared" si="40"/>
        <v/>
      </c>
      <c r="U427" s="60">
        <f t="shared" si="41"/>
        <v>425</v>
      </c>
      <c r="V427" s="64">
        <f ca="1">DATE(YEAR(TODAY()),MONTH(TODAY())+Tabela7[[#This Row],[Mês]]-1,1)</f>
        <v>57377</v>
      </c>
    </row>
    <row r="428" spans="2:22" x14ac:dyDescent="0.25">
      <c r="B428" s="1"/>
      <c r="C428" s="1"/>
      <c r="D428" s="1"/>
      <c r="E428" s="1"/>
      <c r="G428">
        <v>426</v>
      </c>
      <c r="H428" s="47">
        <f>+Resultados!$D$10/12-SUM(J428:S428)</f>
        <v>1364.9166666666667</v>
      </c>
      <c r="I428" s="47">
        <f>+I427*(1+((Tab_Resultados[Taxa de retorno]-Tab_Resultados[Inflação]))/12)+H427</f>
        <v>3373930.3046165323</v>
      </c>
      <c r="J428" s="48">
        <f t="shared" si="30"/>
        <v>0</v>
      </c>
      <c r="K428" s="48">
        <f t="shared" si="31"/>
        <v>0</v>
      </c>
      <c r="L428" s="48">
        <f t="shared" si="32"/>
        <v>0</v>
      </c>
      <c r="M428" s="48">
        <f t="shared" si="33"/>
        <v>0</v>
      </c>
      <c r="N428" s="48">
        <f t="shared" si="34"/>
        <v>0</v>
      </c>
      <c r="O428" s="48">
        <f t="shared" si="35"/>
        <v>0</v>
      </c>
      <c r="P428" s="48">
        <f t="shared" si="36"/>
        <v>0</v>
      </c>
      <c r="Q428" s="48">
        <f t="shared" si="37"/>
        <v>0</v>
      </c>
      <c r="R428" s="48">
        <f t="shared" si="38"/>
        <v>0</v>
      </c>
      <c r="S428" s="48">
        <f t="shared" si="39"/>
        <v>0</v>
      </c>
      <c r="T428" s="65" t="str">
        <f t="shared" si="40"/>
        <v/>
      </c>
      <c r="U428" s="60">
        <f t="shared" si="41"/>
        <v>426</v>
      </c>
      <c r="V428" s="64">
        <f ca="1">DATE(YEAR(TODAY()),MONTH(TODAY())+Tabela7[[#This Row],[Mês]]-1,1)</f>
        <v>57405</v>
      </c>
    </row>
    <row r="429" spans="2:22" x14ac:dyDescent="0.25">
      <c r="B429" s="1"/>
      <c r="C429" s="1"/>
      <c r="D429" s="1"/>
      <c r="E429" s="1"/>
      <c r="G429">
        <v>427</v>
      </c>
      <c r="H429" s="47">
        <f>+Resultados!$D$10/12-SUM(J429:S429)</f>
        <v>1364.9166666666667</v>
      </c>
      <c r="I429" s="47">
        <f>+I428*(1+((Tab_Resultados[Taxa de retorno]-Tab_Resultados[Inflação]))/12)+H428</f>
        <v>3395960.5443989746</v>
      </c>
      <c r="J429" s="48">
        <f t="shared" si="30"/>
        <v>0</v>
      </c>
      <c r="K429" s="48">
        <f t="shared" si="31"/>
        <v>0</v>
      </c>
      <c r="L429" s="48">
        <f t="shared" si="32"/>
        <v>0</v>
      </c>
      <c r="M429" s="48">
        <f t="shared" si="33"/>
        <v>0</v>
      </c>
      <c r="N429" s="48">
        <f t="shared" si="34"/>
        <v>0</v>
      </c>
      <c r="O429" s="48">
        <f t="shared" si="35"/>
        <v>0</v>
      </c>
      <c r="P429" s="48">
        <f t="shared" si="36"/>
        <v>0</v>
      </c>
      <c r="Q429" s="48">
        <f t="shared" si="37"/>
        <v>0</v>
      </c>
      <c r="R429" s="48">
        <f t="shared" si="38"/>
        <v>0</v>
      </c>
      <c r="S429" s="48">
        <f t="shared" si="39"/>
        <v>0</v>
      </c>
      <c r="T429" s="65" t="str">
        <f t="shared" si="40"/>
        <v/>
      </c>
      <c r="U429" s="60">
        <f t="shared" si="41"/>
        <v>427</v>
      </c>
      <c r="V429" s="64">
        <f ca="1">DATE(YEAR(TODAY()),MONTH(TODAY())+Tabela7[[#This Row],[Mês]]-1,1)</f>
        <v>57436</v>
      </c>
    </row>
    <row r="430" spans="2:22" x14ac:dyDescent="0.25">
      <c r="B430" s="1"/>
      <c r="C430" s="1"/>
      <c r="D430" s="1"/>
      <c r="E430" s="1"/>
      <c r="G430">
        <v>428</v>
      </c>
      <c r="H430" s="47">
        <f>+Resultados!$D$10/12-SUM(J430:S430)</f>
        <v>1364.9166666666667</v>
      </c>
      <c r="I430" s="47">
        <f>+I429*(1+((Tab_Resultados[Taxa de retorno]-Tab_Resultados[Inflação]))/12)+H429</f>
        <v>3418125.7194000846</v>
      </c>
      <c r="J430" s="48">
        <f t="shared" ref="J430:J493" si="42">IF(G430&lt;=$D$3,$E$3/$D$3,0)</f>
        <v>0</v>
      </c>
      <c r="K430" s="48">
        <f t="shared" ref="K430:K493" si="43">IF($G430&lt;=$D$4,$E$4/$D$4,0)</f>
        <v>0</v>
      </c>
      <c r="L430" s="48">
        <f t="shared" ref="L430:L493" si="44">IF($G430&lt;=$D$5,$E$5/$D$5,0)</f>
        <v>0</v>
      </c>
      <c r="M430" s="48">
        <f t="shared" ref="M430:M493" si="45">IF($G430&lt;=$D$6,$E$6/$D$6,0)</f>
        <v>0</v>
      </c>
      <c r="N430" s="48">
        <f t="shared" ref="N430:N493" si="46">IF($G430&lt;=$D$7,$E$7/$D$7,0)</f>
        <v>0</v>
      </c>
      <c r="O430" s="48">
        <f t="shared" ref="O430:O493" si="47">IF($G430&lt;=$D$8,$E$8/$D$8,0)</f>
        <v>0</v>
      </c>
      <c r="P430" s="48">
        <f t="shared" ref="P430:P493" si="48">IF($G430&lt;=$D$9,$E$9/$D$9,0)</f>
        <v>0</v>
      </c>
      <c r="Q430" s="48">
        <f t="shared" ref="Q430:Q493" si="49">IF($G430&lt;=$D$10,$E$10/$D$10,0)</f>
        <v>0</v>
      </c>
      <c r="R430" s="48">
        <f t="shared" ref="R430:R493" si="50">IF($G430&lt;=$D$11,$E$11/$D$11,0)</f>
        <v>0</v>
      </c>
      <c r="S430" s="48">
        <f t="shared" ref="S430:S493" si="51">IF($G430&lt;=$D$12,$E$12/$D$12,0)</f>
        <v>0</v>
      </c>
      <c r="T430" s="65" t="str">
        <f t="shared" ref="T430:T493" si="52">+IF(H430&lt;0,"Infelizmente não é possível! Aumenta prazo dos objetivos","")</f>
        <v/>
      </c>
      <c r="U430" s="60">
        <f t="shared" ref="U430:U493" si="53">+G430</f>
        <v>428</v>
      </c>
      <c r="V430" s="64">
        <f ca="1">DATE(YEAR(TODAY()),MONTH(TODAY())+Tabela7[[#This Row],[Mês]]-1,1)</f>
        <v>57466</v>
      </c>
    </row>
    <row r="431" spans="2:22" x14ac:dyDescent="0.25">
      <c r="B431" s="1"/>
      <c r="C431" s="1"/>
      <c r="D431" s="1"/>
      <c r="E431" s="1"/>
      <c r="G431">
        <v>429</v>
      </c>
      <c r="H431" s="47">
        <f>+Resultados!$D$10/12-SUM(J431:S431)</f>
        <v>1364.9166666666667</v>
      </c>
      <c r="I431" s="47">
        <f>+I430*(1+((Tab_Resultados[Taxa de retorno]-Tab_Resultados[Inflação]))/12)+H430</f>
        <v>3440426.6560980766</v>
      </c>
      <c r="J431" s="48">
        <f t="shared" si="42"/>
        <v>0</v>
      </c>
      <c r="K431" s="48">
        <f t="shared" si="43"/>
        <v>0</v>
      </c>
      <c r="L431" s="48">
        <f t="shared" si="44"/>
        <v>0</v>
      </c>
      <c r="M431" s="48">
        <f t="shared" si="45"/>
        <v>0</v>
      </c>
      <c r="N431" s="48">
        <f t="shared" si="46"/>
        <v>0</v>
      </c>
      <c r="O431" s="48">
        <f t="shared" si="47"/>
        <v>0</v>
      </c>
      <c r="P431" s="48">
        <f t="shared" si="48"/>
        <v>0</v>
      </c>
      <c r="Q431" s="48">
        <f t="shared" si="49"/>
        <v>0</v>
      </c>
      <c r="R431" s="48">
        <f t="shared" si="50"/>
        <v>0</v>
      </c>
      <c r="S431" s="48">
        <f t="shared" si="51"/>
        <v>0</v>
      </c>
      <c r="T431" s="65" t="str">
        <f t="shared" si="52"/>
        <v/>
      </c>
      <c r="U431" s="60">
        <f t="shared" si="53"/>
        <v>429</v>
      </c>
      <c r="V431" s="64">
        <f ca="1">DATE(YEAR(TODAY()),MONTH(TODAY())+Tabela7[[#This Row],[Mês]]-1,1)</f>
        <v>57497</v>
      </c>
    </row>
    <row r="432" spans="2:22" x14ac:dyDescent="0.25">
      <c r="B432" s="1"/>
      <c r="C432" s="1"/>
      <c r="D432" s="1"/>
      <c r="E432" s="1"/>
      <c r="G432">
        <v>430</v>
      </c>
      <c r="H432" s="47">
        <f>+Resultados!$D$10/12-SUM(J432:S432)</f>
        <v>1364.9166666666667</v>
      </c>
      <c r="I432" s="47">
        <f>+I431*(1+((Tab_Resultados[Taxa de retorno]-Tab_Resultados[Inflação]))/12)+H431</f>
        <v>3462864.1860333434</v>
      </c>
      <c r="J432" s="48">
        <f t="shared" si="42"/>
        <v>0</v>
      </c>
      <c r="K432" s="48">
        <f t="shared" si="43"/>
        <v>0</v>
      </c>
      <c r="L432" s="48">
        <f t="shared" si="44"/>
        <v>0</v>
      </c>
      <c r="M432" s="48">
        <f t="shared" si="45"/>
        <v>0</v>
      </c>
      <c r="N432" s="48">
        <f t="shared" si="46"/>
        <v>0</v>
      </c>
      <c r="O432" s="48">
        <f t="shared" si="47"/>
        <v>0</v>
      </c>
      <c r="P432" s="48">
        <f t="shared" si="48"/>
        <v>0</v>
      </c>
      <c r="Q432" s="48">
        <f t="shared" si="49"/>
        <v>0</v>
      </c>
      <c r="R432" s="48">
        <f t="shared" si="50"/>
        <v>0</v>
      </c>
      <c r="S432" s="48">
        <f t="shared" si="51"/>
        <v>0</v>
      </c>
      <c r="T432" s="65" t="str">
        <f t="shared" si="52"/>
        <v/>
      </c>
      <c r="U432" s="60">
        <f t="shared" si="53"/>
        <v>430</v>
      </c>
      <c r="V432" s="64">
        <f ca="1">DATE(YEAR(TODAY()),MONTH(TODAY())+Tabela7[[#This Row],[Mês]]-1,1)</f>
        <v>57527</v>
      </c>
    </row>
    <row r="433" spans="2:22" x14ac:dyDescent="0.25">
      <c r="B433" s="1"/>
      <c r="C433" s="1"/>
      <c r="D433" s="1"/>
      <c r="E433" s="1"/>
      <c r="G433">
        <v>431</v>
      </c>
      <c r="H433" s="47">
        <f>+Resultados!$D$10/12-SUM(J433:S433)</f>
        <v>1364.9166666666667</v>
      </c>
      <c r="I433" s="47">
        <f>+I432*(1+((Tab_Resultados[Taxa de retorno]-Tab_Resultados[Inflação]))/12)+H432</f>
        <v>3485439.1458394639</v>
      </c>
      <c r="J433" s="48">
        <f t="shared" si="42"/>
        <v>0</v>
      </c>
      <c r="K433" s="48">
        <f t="shared" si="43"/>
        <v>0</v>
      </c>
      <c r="L433" s="48">
        <f t="shared" si="44"/>
        <v>0</v>
      </c>
      <c r="M433" s="48">
        <f t="shared" si="45"/>
        <v>0</v>
      </c>
      <c r="N433" s="48">
        <f t="shared" si="46"/>
        <v>0</v>
      </c>
      <c r="O433" s="48">
        <f t="shared" si="47"/>
        <v>0</v>
      </c>
      <c r="P433" s="48">
        <f t="shared" si="48"/>
        <v>0</v>
      </c>
      <c r="Q433" s="48">
        <f t="shared" si="49"/>
        <v>0</v>
      </c>
      <c r="R433" s="48">
        <f t="shared" si="50"/>
        <v>0</v>
      </c>
      <c r="S433" s="48">
        <f t="shared" si="51"/>
        <v>0</v>
      </c>
      <c r="T433" s="65" t="str">
        <f t="shared" si="52"/>
        <v/>
      </c>
      <c r="U433" s="60">
        <f t="shared" si="53"/>
        <v>431</v>
      </c>
      <c r="V433" s="64">
        <f ca="1">DATE(YEAR(TODAY()),MONTH(TODAY())+Tabela7[[#This Row],[Mês]]-1,1)</f>
        <v>57558</v>
      </c>
    </row>
    <row r="434" spans="2:22" x14ac:dyDescent="0.25">
      <c r="B434" s="1"/>
      <c r="C434" s="1"/>
      <c r="D434" s="1"/>
      <c r="E434" s="1"/>
      <c r="G434">
        <v>432</v>
      </c>
      <c r="H434" s="47">
        <f>+Resultados!$D$10/12-SUM(J434:S434)</f>
        <v>1364.9166666666667</v>
      </c>
      <c r="I434" s="47">
        <f>+I433*(1+((Tab_Resultados[Taxa de retorno]-Tab_Resultados[Inflação]))/12)+H433</f>
        <v>3508152.3772743968</v>
      </c>
      <c r="J434" s="48">
        <f t="shared" si="42"/>
        <v>0</v>
      </c>
      <c r="K434" s="48">
        <f t="shared" si="43"/>
        <v>0</v>
      </c>
      <c r="L434" s="48">
        <f t="shared" si="44"/>
        <v>0</v>
      </c>
      <c r="M434" s="48">
        <f t="shared" si="45"/>
        <v>0</v>
      </c>
      <c r="N434" s="48">
        <f t="shared" si="46"/>
        <v>0</v>
      </c>
      <c r="O434" s="48">
        <f t="shared" si="47"/>
        <v>0</v>
      </c>
      <c r="P434" s="48">
        <f t="shared" si="48"/>
        <v>0</v>
      </c>
      <c r="Q434" s="48">
        <f t="shared" si="49"/>
        <v>0</v>
      </c>
      <c r="R434" s="48">
        <f t="shared" si="50"/>
        <v>0</v>
      </c>
      <c r="S434" s="48">
        <f t="shared" si="51"/>
        <v>0</v>
      </c>
      <c r="T434" s="65" t="str">
        <f t="shared" si="52"/>
        <v/>
      </c>
      <c r="U434" s="60">
        <f t="shared" si="53"/>
        <v>432</v>
      </c>
      <c r="V434" s="64">
        <f ca="1">DATE(YEAR(TODAY()),MONTH(TODAY())+Tabela7[[#This Row],[Mês]]-1,1)</f>
        <v>57589</v>
      </c>
    </row>
    <row r="435" spans="2:22" x14ac:dyDescent="0.25">
      <c r="B435" s="1"/>
      <c r="C435" s="1"/>
      <c r="D435" s="1"/>
      <c r="E435" s="1"/>
      <c r="G435">
        <v>433</v>
      </c>
      <c r="H435" s="47">
        <f>+Resultados!$D$10/12-SUM(J435:S435)</f>
        <v>1364.9166666666667</v>
      </c>
      <c r="I435" s="47">
        <f>+I434*(1+((Tab_Resultados[Taxa de retorno]-Tab_Resultados[Inflação]))/12)+H434</f>
        <v>3531004.7272518687</v>
      </c>
      <c r="J435" s="48">
        <f t="shared" si="42"/>
        <v>0</v>
      </c>
      <c r="K435" s="48">
        <f t="shared" si="43"/>
        <v>0</v>
      </c>
      <c r="L435" s="48">
        <f t="shared" si="44"/>
        <v>0</v>
      </c>
      <c r="M435" s="48">
        <f t="shared" si="45"/>
        <v>0</v>
      </c>
      <c r="N435" s="48">
        <f t="shared" si="46"/>
        <v>0</v>
      </c>
      <c r="O435" s="48">
        <f t="shared" si="47"/>
        <v>0</v>
      </c>
      <c r="P435" s="48">
        <f t="shared" si="48"/>
        <v>0</v>
      </c>
      <c r="Q435" s="48">
        <f t="shared" si="49"/>
        <v>0</v>
      </c>
      <c r="R435" s="48">
        <f t="shared" si="50"/>
        <v>0</v>
      </c>
      <c r="S435" s="48">
        <f t="shared" si="51"/>
        <v>0</v>
      </c>
      <c r="T435" s="65" t="str">
        <f t="shared" si="52"/>
        <v/>
      </c>
      <c r="U435" s="60">
        <f t="shared" si="53"/>
        <v>433</v>
      </c>
      <c r="V435" s="64">
        <f ca="1">DATE(YEAR(TODAY()),MONTH(TODAY())+Tabela7[[#This Row],[Mês]]-1,1)</f>
        <v>57619</v>
      </c>
    </row>
    <row r="436" spans="2:22" x14ac:dyDescent="0.25">
      <c r="B436" s="1"/>
      <c r="C436" s="1"/>
      <c r="D436" s="1"/>
      <c r="E436" s="1"/>
      <c r="G436">
        <v>434</v>
      </c>
      <c r="H436" s="47">
        <f>+Resultados!$D$10/12-SUM(J436:S436)</f>
        <v>1364.9166666666667</v>
      </c>
      <c r="I436" s="47">
        <f>+I435*(1+((Tab_Resultados[Taxa de retorno]-Tab_Resultados[Inflação]))/12)+H435</f>
        <v>3553997.0478729527</v>
      </c>
      <c r="J436" s="48">
        <f t="shared" si="42"/>
        <v>0</v>
      </c>
      <c r="K436" s="48">
        <f t="shared" si="43"/>
        <v>0</v>
      </c>
      <c r="L436" s="48">
        <f t="shared" si="44"/>
        <v>0</v>
      </c>
      <c r="M436" s="48">
        <f t="shared" si="45"/>
        <v>0</v>
      </c>
      <c r="N436" s="48">
        <f t="shared" si="46"/>
        <v>0</v>
      </c>
      <c r="O436" s="48">
        <f t="shared" si="47"/>
        <v>0</v>
      </c>
      <c r="P436" s="48">
        <f t="shared" si="48"/>
        <v>0</v>
      </c>
      <c r="Q436" s="48">
        <f t="shared" si="49"/>
        <v>0</v>
      </c>
      <c r="R436" s="48">
        <f t="shared" si="50"/>
        <v>0</v>
      </c>
      <c r="S436" s="48">
        <f t="shared" si="51"/>
        <v>0</v>
      </c>
      <c r="T436" s="65" t="str">
        <f t="shared" si="52"/>
        <v/>
      </c>
      <c r="U436" s="60">
        <f t="shared" si="53"/>
        <v>434</v>
      </c>
      <c r="V436" s="64">
        <f ca="1">DATE(YEAR(TODAY()),MONTH(TODAY())+Tabela7[[#This Row],[Mês]]-1,1)</f>
        <v>57650</v>
      </c>
    </row>
    <row r="437" spans="2:22" x14ac:dyDescent="0.25">
      <c r="B437" s="1"/>
      <c r="C437" s="1"/>
      <c r="D437" s="1"/>
      <c r="E437" s="1"/>
      <c r="G437">
        <v>435</v>
      </c>
      <c r="H437" s="47">
        <f>+Resultados!$D$10/12-SUM(J437:S437)</f>
        <v>1364.9166666666667</v>
      </c>
      <c r="I437" s="47">
        <f>+I436*(1+((Tab_Resultados[Taxa de retorno]-Tab_Resultados[Inflação]))/12)+H436</f>
        <v>3577130.196457841</v>
      </c>
      <c r="J437" s="48">
        <f t="shared" si="42"/>
        <v>0</v>
      </c>
      <c r="K437" s="48">
        <f t="shared" si="43"/>
        <v>0</v>
      </c>
      <c r="L437" s="48">
        <f t="shared" si="44"/>
        <v>0</v>
      </c>
      <c r="M437" s="48">
        <f t="shared" si="45"/>
        <v>0</v>
      </c>
      <c r="N437" s="48">
        <f t="shared" si="46"/>
        <v>0</v>
      </c>
      <c r="O437" s="48">
        <f t="shared" si="47"/>
        <v>0</v>
      </c>
      <c r="P437" s="48">
        <f t="shared" si="48"/>
        <v>0</v>
      </c>
      <c r="Q437" s="48">
        <f t="shared" si="49"/>
        <v>0</v>
      </c>
      <c r="R437" s="48">
        <f t="shared" si="50"/>
        <v>0</v>
      </c>
      <c r="S437" s="48">
        <f t="shared" si="51"/>
        <v>0</v>
      </c>
      <c r="T437" s="65" t="str">
        <f t="shared" si="52"/>
        <v/>
      </c>
      <c r="U437" s="60">
        <f t="shared" si="53"/>
        <v>435</v>
      </c>
      <c r="V437" s="64">
        <f ca="1">DATE(YEAR(TODAY()),MONTH(TODAY())+Tabela7[[#This Row],[Mês]]-1,1)</f>
        <v>57680</v>
      </c>
    </row>
    <row r="438" spans="2:22" x14ac:dyDescent="0.25">
      <c r="B438" s="1"/>
      <c r="C438" s="1"/>
      <c r="D438" s="1"/>
      <c r="E438" s="1"/>
      <c r="G438">
        <v>436</v>
      </c>
      <c r="H438" s="47">
        <f>+Resultados!$D$10/12-SUM(J438:S438)</f>
        <v>1364.9166666666667</v>
      </c>
      <c r="I438" s="47">
        <f>+I437*(1+((Tab_Resultados[Taxa de retorno]-Tab_Resultados[Inflação]))/12)+H437</f>
        <v>3600405.0355778113</v>
      </c>
      <c r="J438" s="48">
        <f t="shared" si="42"/>
        <v>0</v>
      </c>
      <c r="K438" s="48">
        <f t="shared" si="43"/>
        <v>0</v>
      </c>
      <c r="L438" s="48">
        <f t="shared" si="44"/>
        <v>0</v>
      </c>
      <c r="M438" s="48">
        <f t="shared" si="45"/>
        <v>0</v>
      </c>
      <c r="N438" s="48">
        <f t="shared" si="46"/>
        <v>0</v>
      </c>
      <c r="O438" s="48">
        <f t="shared" si="47"/>
        <v>0</v>
      </c>
      <c r="P438" s="48">
        <f t="shared" si="48"/>
        <v>0</v>
      </c>
      <c r="Q438" s="48">
        <f t="shared" si="49"/>
        <v>0</v>
      </c>
      <c r="R438" s="48">
        <f t="shared" si="50"/>
        <v>0</v>
      </c>
      <c r="S438" s="48">
        <f t="shared" si="51"/>
        <v>0</v>
      </c>
      <c r="T438" s="65" t="str">
        <f t="shared" si="52"/>
        <v/>
      </c>
      <c r="U438" s="60">
        <f t="shared" si="53"/>
        <v>436</v>
      </c>
      <c r="V438" s="64">
        <f ca="1">DATE(YEAR(TODAY()),MONTH(TODAY())+Tabela7[[#This Row],[Mês]]-1,1)</f>
        <v>57711</v>
      </c>
    </row>
    <row r="439" spans="2:22" x14ac:dyDescent="0.25">
      <c r="B439" s="1"/>
      <c r="C439" s="1"/>
      <c r="D439" s="1"/>
      <c r="E439" s="1"/>
      <c r="G439">
        <v>437</v>
      </c>
      <c r="H439" s="47">
        <f>+Resultados!$D$10/12-SUM(J439:S439)</f>
        <v>1364.9166666666667</v>
      </c>
      <c r="I439" s="47">
        <f>+I438*(1+((Tab_Resultados[Taxa de retorno]-Tab_Resultados[Inflação]))/12)+H438</f>
        <v>3623822.4330873918</v>
      </c>
      <c r="J439" s="48">
        <f t="shared" si="42"/>
        <v>0</v>
      </c>
      <c r="K439" s="48">
        <f t="shared" si="43"/>
        <v>0</v>
      </c>
      <c r="L439" s="48">
        <f t="shared" si="44"/>
        <v>0</v>
      </c>
      <c r="M439" s="48">
        <f t="shared" si="45"/>
        <v>0</v>
      </c>
      <c r="N439" s="48">
        <f t="shared" si="46"/>
        <v>0</v>
      </c>
      <c r="O439" s="48">
        <f t="shared" si="47"/>
        <v>0</v>
      </c>
      <c r="P439" s="48">
        <f t="shared" si="48"/>
        <v>0</v>
      </c>
      <c r="Q439" s="48">
        <f t="shared" si="49"/>
        <v>0</v>
      </c>
      <c r="R439" s="48">
        <f t="shared" si="50"/>
        <v>0</v>
      </c>
      <c r="S439" s="48">
        <f t="shared" si="51"/>
        <v>0</v>
      </c>
      <c r="T439" s="65" t="str">
        <f t="shared" si="52"/>
        <v/>
      </c>
      <c r="U439" s="60">
        <f t="shared" si="53"/>
        <v>437</v>
      </c>
      <c r="V439" s="64">
        <f ca="1">DATE(YEAR(TODAY()),MONTH(TODAY())+Tabela7[[#This Row],[Mês]]-1,1)</f>
        <v>57742</v>
      </c>
    </row>
    <row r="440" spans="2:22" x14ac:dyDescent="0.25">
      <c r="B440" s="1"/>
      <c r="C440" s="1"/>
      <c r="D440" s="1"/>
      <c r="E440" s="1"/>
      <c r="G440">
        <v>438</v>
      </c>
      <c r="H440" s="47">
        <f>+Resultados!$D$10/12-SUM(J440:S440)</f>
        <v>1364.9166666666667</v>
      </c>
      <c r="I440" s="47">
        <f>+I439*(1+((Tab_Resultados[Taxa de retorno]-Tab_Resultados[Inflação]))/12)+H439</f>
        <v>3647383.2621567184</v>
      </c>
      <c r="J440" s="48">
        <f t="shared" si="42"/>
        <v>0</v>
      </c>
      <c r="K440" s="48">
        <f t="shared" si="43"/>
        <v>0</v>
      </c>
      <c r="L440" s="48">
        <f t="shared" si="44"/>
        <v>0</v>
      </c>
      <c r="M440" s="48">
        <f t="shared" si="45"/>
        <v>0</v>
      </c>
      <c r="N440" s="48">
        <f t="shared" si="46"/>
        <v>0</v>
      </c>
      <c r="O440" s="48">
        <f t="shared" si="47"/>
        <v>0</v>
      </c>
      <c r="P440" s="48">
        <f t="shared" si="48"/>
        <v>0</v>
      </c>
      <c r="Q440" s="48">
        <f t="shared" si="49"/>
        <v>0</v>
      </c>
      <c r="R440" s="48">
        <f t="shared" si="50"/>
        <v>0</v>
      </c>
      <c r="S440" s="48">
        <f t="shared" si="51"/>
        <v>0</v>
      </c>
      <c r="T440" s="65" t="str">
        <f t="shared" si="52"/>
        <v/>
      </c>
      <c r="U440" s="60">
        <f t="shared" si="53"/>
        <v>438</v>
      </c>
      <c r="V440" s="64">
        <f ca="1">DATE(YEAR(TODAY()),MONTH(TODAY())+Tabela7[[#This Row],[Mês]]-1,1)</f>
        <v>57770</v>
      </c>
    </row>
    <row r="441" spans="2:22" x14ac:dyDescent="0.25">
      <c r="B441" s="1"/>
      <c r="C441" s="1"/>
      <c r="D441" s="1"/>
      <c r="E441" s="1"/>
      <c r="G441">
        <v>439</v>
      </c>
      <c r="H441" s="47">
        <f>+Resultados!$D$10/12-SUM(J441:S441)</f>
        <v>1364.9166666666667</v>
      </c>
      <c r="I441" s="47">
        <f>+I440*(1+((Tab_Resultados[Taxa de retorno]-Tab_Resultados[Inflação]))/12)+H440</f>
        <v>3671088.4013040946</v>
      </c>
      <c r="J441" s="48">
        <f t="shared" si="42"/>
        <v>0</v>
      </c>
      <c r="K441" s="48">
        <f t="shared" si="43"/>
        <v>0</v>
      </c>
      <c r="L441" s="48">
        <f t="shared" si="44"/>
        <v>0</v>
      </c>
      <c r="M441" s="48">
        <f t="shared" si="45"/>
        <v>0</v>
      </c>
      <c r="N441" s="48">
        <f t="shared" si="46"/>
        <v>0</v>
      </c>
      <c r="O441" s="48">
        <f t="shared" si="47"/>
        <v>0</v>
      </c>
      <c r="P441" s="48">
        <f t="shared" si="48"/>
        <v>0</v>
      </c>
      <c r="Q441" s="48">
        <f t="shared" si="49"/>
        <v>0</v>
      </c>
      <c r="R441" s="48">
        <f t="shared" si="50"/>
        <v>0</v>
      </c>
      <c r="S441" s="48">
        <f t="shared" si="51"/>
        <v>0</v>
      </c>
      <c r="T441" s="65" t="str">
        <f t="shared" si="52"/>
        <v/>
      </c>
      <c r="U441" s="60">
        <f t="shared" si="53"/>
        <v>439</v>
      </c>
      <c r="V441" s="64">
        <f ca="1">DATE(YEAR(TODAY()),MONTH(TODAY())+Tabela7[[#This Row],[Mês]]-1,1)</f>
        <v>57801</v>
      </c>
    </row>
    <row r="442" spans="2:22" x14ac:dyDescent="0.25">
      <c r="B442" s="1"/>
      <c r="C442" s="1"/>
      <c r="D442" s="1"/>
      <c r="E442" s="1"/>
      <c r="G442">
        <v>440</v>
      </c>
      <c r="H442" s="47">
        <f>+Resultados!$D$10/12-SUM(J442:S442)</f>
        <v>1364.9166666666667</v>
      </c>
      <c r="I442" s="47">
        <f>+I441*(1+((Tab_Resultados[Taxa de retorno]-Tab_Resultados[Inflação]))/12)+H441</f>
        <v>3694938.7344287485</v>
      </c>
      <c r="J442" s="48">
        <f t="shared" si="42"/>
        <v>0</v>
      </c>
      <c r="K442" s="48">
        <f t="shared" si="43"/>
        <v>0</v>
      </c>
      <c r="L442" s="48">
        <f t="shared" si="44"/>
        <v>0</v>
      </c>
      <c r="M442" s="48">
        <f t="shared" si="45"/>
        <v>0</v>
      </c>
      <c r="N442" s="48">
        <f t="shared" si="46"/>
        <v>0</v>
      </c>
      <c r="O442" s="48">
        <f t="shared" si="47"/>
        <v>0</v>
      </c>
      <c r="P442" s="48">
        <f t="shared" si="48"/>
        <v>0</v>
      </c>
      <c r="Q442" s="48">
        <f t="shared" si="49"/>
        <v>0</v>
      </c>
      <c r="R442" s="48">
        <f t="shared" si="50"/>
        <v>0</v>
      </c>
      <c r="S442" s="48">
        <f t="shared" si="51"/>
        <v>0</v>
      </c>
      <c r="T442" s="65" t="str">
        <f t="shared" si="52"/>
        <v/>
      </c>
      <c r="U442" s="60">
        <f t="shared" si="53"/>
        <v>440</v>
      </c>
      <c r="V442" s="64">
        <f ca="1">DATE(YEAR(TODAY()),MONTH(TODAY())+Tabela7[[#This Row],[Mês]]-1,1)</f>
        <v>57831</v>
      </c>
    </row>
    <row r="443" spans="2:22" x14ac:dyDescent="0.25">
      <c r="B443" s="1"/>
      <c r="C443" s="1"/>
      <c r="D443" s="1"/>
      <c r="E443" s="1"/>
      <c r="G443">
        <v>441</v>
      </c>
      <c r="H443" s="47">
        <f>+Resultados!$D$10/12-SUM(J443:S443)</f>
        <v>1364.9166666666667</v>
      </c>
      <c r="I443" s="47">
        <f>+I442*(1+((Tab_Resultados[Taxa de retorno]-Tab_Resultados[Inflação]))/12)+H442</f>
        <v>3718935.1508437907</v>
      </c>
      <c r="J443" s="48">
        <f t="shared" si="42"/>
        <v>0</v>
      </c>
      <c r="K443" s="48">
        <f t="shared" si="43"/>
        <v>0</v>
      </c>
      <c r="L443" s="48">
        <f t="shared" si="44"/>
        <v>0</v>
      </c>
      <c r="M443" s="48">
        <f t="shared" si="45"/>
        <v>0</v>
      </c>
      <c r="N443" s="48">
        <f t="shared" si="46"/>
        <v>0</v>
      </c>
      <c r="O443" s="48">
        <f t="shared" si="47"/>
        <v>0</v>
      </c>
      <c r="P443" s="48">
        <f t="shared" si="48"/>
        <v>0</v>
      </c>
      <c r="Q443" s="48">
        <f t="shared" si="49"/>
        <v>0</v>
      </c>
      <c r="R443" s="48">
        <f t="shared" si="50"/>
        <v>0</v>
      </c>
      <c r="S443" s="48">
        <f t="shared" si="51"/>
        <v>0</v>
      </c>
      <c r="T443" s="65" t="str">
        <f t="shared" si="52"/>
        <v/>
      </c>
      <c r="U443" s="60">
        <f t="shared" si="53"/>
        <v>441</v>
      </c>
      <c r="V443" s="64">
        <f ca="1">DATE(YEAR(TODAY()),MONTH(TODAY())+Tabela7[[#This Row],[Mês]]-1,1)</f>
        <v>57862</v>
      </c>
    </row>
    <row r="444" spans="2:22" x14ac:dyDescent="0.25">
      <c r="B444" s="1"/>
      <c r="C444" s="1"/>
      <c r="D444" s="1"/>
      <c r="E444" s="1"/>
      <c r="G444">
        <v>442</v>
      </c>
      <c r="H444" s="47">
        <f>+Resultados!$D$10/12-SUM(J444:S444)</f>
        <v>1364.9166666666667</v>
      </c>
      <c r="I444" s="47">
        <f>+I443*(1+((Tab_Resultados[Taxa de retorno]-Tab_Resultados[Inflação]))/12)+H443</f>
        <v>3743078.545309375</v>
      </c>
      <c r="J444" s="48">
        <f t="shared" si="42"/>
        <v>0</v>
      </c>
      <c r="K444" s="48">
        <f t="shared" si="43"/>
        <v>0</v>
      </c>
      <c r="L444" s="48">
        <f t="shared" si="44"/>
        <v>0</v>
      </c>
      <c r="M444" s="48">
        <f t="shared" si="45"/>
        <v>0</v>
      </c>
      <c r="N444" s="48">
        <f t="shared" si="46"/>
        <v>0</v>
      </c>
      <c r="O444" s="48">
        <f t="shared" si="47"/>
        <v>0</v>
      </c>
      <c r="P444" s="48">
        <f t="shared" si="48"/>
        <v>0</v>
      </c>
      <c r="Q444" s="48">
        <f t="shared" si="49"/>
        <v>0</v>
      </c>
      <c r="R444" s="48">
        <f t="shared" si="50"/>
        <v>0</v>
      </c>
      <c r="S444" s="48">
        <f t="shared" si="51"/>
        <v>0</v>
      </c>
      <c r="T444" s="65" t="str">
        <f t="shared" si="52"/>
        <v/>
      </c>
      <c r="U444" s="60">
        <f t="shared" si="53"/>
        <v>442</v>
      </c>
      <c r="V444" s="64">
        <f ca="1">DATE(YEAR(TODAY()),MONTH(TODAY())+Tabela7[[#This Row],[Mês]]-1,1)</f>
        <v>57892</v>
      </c>
    </row>
    <row r="445" spans="2:22" x14ac:dyDescent="0.25">
      <c r="B445" s="1"/>
      <c r="C445" s="1"/>
      <c r="D445" s="1"/>
      <c r="E445" s="1"/>
      <c r="G445">
        <v>443</v>
      </c>
      <c r="H445" s="47">
        <f>+Resultados!$D$10/12-SUM(J445:S445)</f>
        <v>1364.9166666666667</v>
      </c>
      <c r="I445" s="47">
        <f>+I444*(1+((Tab_Resultados[Taxa de retorno]-Tab_Resultados[Inflação]))/12)+H444</f>
        <v>3767369.818066061</v>
      </c>
      <c r="J445" s="48">
        <f t="shared" si="42"/>
        <v>0</v>
      </c>
      <c r="K445" s="48">
        <f t="shared" si="43"/>
        <v>0</v>
      </c>
      <c r="L445" s="48">
        <f t="shared" si="44"/>
        <v>0</v>
      </c>
      <c r="M445" s="48">
        <f t="shared" si="45"/>
        <v>0</v>
      </c>
      <c r="N445" s="48">
        <f t="shared" si="46"/>
        <v>0</v>
      </c>
      <c r="O445" s="48">
        <f t="shared" si="47"/>
        <v>0</v>
      </c>
      <c r="P445" s="48">
        <f t="shared" si="48"/>
        <v>0</v>
      </c>
      <c r="Q445" s="48">
        <f t="shared" si="49"/>
        <v>0</v>
      </c>
      <c r="R445" s="48">
        <f t="shared" si="50"/>
        <v>0</v>
      </c>
      <c r="S445" s="48">
        <f t="shared" si="51"/>
        <v>0</v>
      </c>
      <c r="T445" s="65" t="str">
        <f t="shared" si="52"/>
        <v/>
      </c>
      <c r="U445" s="60">
        <f t="shared" si="53"/>
        <v>443</v>
      </c>
      <c r="V445" s="64">
        <f ca="1">DATE(YEAR(TODAY()),MONTH(TODAY())+Tabela7[[#This Row],[Mês]]-1,1)</f>
        <v>57923</v>
      </c>
    </row>
    <row r="446" spans="2:22" x14ac:dyDescent="0.25">
      <c r="B446" s="1"/>
      <c r="C446" s="1"/>
      <c r="D446" s="1"/>
      <c r="E446" s="1"/>
      <c r="G446">
        <v>444</v>
      </c>
      <c r="H446" s="47">
        <f>+Resultados!$D$10/12-SUM(J446:S446)</f>
        <v>1364.9166666666667</v>
      </c>
      <c r="I446" s="47">
        <f>+I445*(1+((Tab_Resultados[Taxa de retorno]-Tab_Resultados[Inflação]))/12)+H445</f>
        <v>3791809.8748683818</v>
      </c>
      <c r="J446" s="48">
        <f t="shared" si="42"/>
        <v>0</v>
      </c>
      <c r="K446" s="48">
        <f t="shared" si="43"/>
        <v>0</v>
      </c>
      <c r="L446" s="48">
        <f t="shared" si="44"/>
        <v>0</v>
      </c>
      <c r="M446" s="48">
        <f t="shared" si="45"/>
        <v>0</v>
      </c>
      <c r="N446" s="48">
        <f t="shared" si="46"/>
        <v>0</v>
      </c>
      <c r="O446" s="48">
        <f t="shared" si="47"/>
        <v>0</v>
      </c>
      <c r="P446" s="48">
        <f t="shared" si="48"/>
        <v>0</v>
      </c>
      <c r="Q446" s="48">
        <f t="shared" si="49"/>
        <v>0</v>
      </c>
      <c r="R446" s="48">
        <f t="shared" si="50"/>
        <v>0</v>
      </c>
      <c r="S446" s="48">
        <f t="shared" si="51"/>
        <v>0</v>
      </c>
      <c r="T446" s="65" t="str">
        <f t="shared" si="52"/>
        <v/>
      </c>
      <c r="U446" s="60">
        <f t="shared" si="53"/>
        <v>444</v>
      </c>
      <c r="V446" s="64">
        <f ca="1">DATE(YEAR(TODAY()),MONTH(TODAY())+Tabela7[[#This Row],[Mês]]-1,1)</f>
        <v>57954</v>
      </c>
    </row>
    <row r="447" spans="2:22" x14ac:dyDescent="0.25">
      <c r="B447" s="1"/>
      <c r="C447" s="1"/>
      <c r="D447" s="1"/>
      <c r="E447" s="1"/>
      <c r="G447">
        <v>445</v>
      </c>
      <c r="H447" s="47">
        <f>+Resultados!$D$10/12-SUM(J447:S447)</f>
        <v>1364.9166666666667</v>
      </c>
      <c r="I447" s="47">
        <f>+I446*(1+((Tab_Resultados[Taxa de retorno]-Tab_Resultados[Inflação]))/12)+H446</f>
        <v>3816399.627018617</v>
      </c>
      <c r="J447" s="48">
        <f t="shared" si="42"/>
        <v>0</v>
      </c>
      <c r="K447" s="48">
        <f t="shared" si="43"/>
        <v>0</v>
      </c>
      <c r="L447" s="48">
        <f t="shared" si="44"/>
        <v>0</v>
      </c>
      <c r="M447" s="48">
        <f t="shared" si="45"/>
        <v>0</v>
      </c>
      <c r="N447" s="48">
        <f t="shared" si="46"/>
        <v>0</v>
      </c>
      <c r="O447" s="48">
        <f t="shared" si="47"/>
        <v>0</v>
      </c>
      <c r="P447" s="48">
        <f t="shared" si="48"/>
        <v>0</v>
      </c>
      <c r="Q447" s="48">
        <f t="shared" si="49"/>
        <v>0</v>
      </c>
      <c r="R447" s="48">
        <f t="shared" si="50"/>
        <v>0</v>
      </c>
      <c r="S447" s="48">
        <f t="shared" si="51"/>
        <v>0</v>
      </c>
      <c r="T447" s="65" t="str">
        <f t="shared" si="52"/>
        <v/>
      </c>
      <c r="U447" s="60">
        <f t="shared" si="53"/>
        <v>445</v>
      </c>
      <c r="V447" s="64">
        <f ca="1">DATE(YEAR(TODAY()),MONTH(TODAY())+Tabela7[[#This Row],[Mês]]-1,1)</f>
        <v>57984</v>
      </c>
    </row>
    <row r="448" spans="2:22" x14ac:dyDescent="0.25">
      <c r="B448" s="1"/>
      <c r="C448" s="1"/>
      <c r="D448" s="1"/>
      <c r="E448" s="1"/>
      <c r="G448">
        <v>446</v>
      </c>
      <c r="H448" s="47">
        <f>+Resultados!$D$10/12-SUM(J448:S448)</f>
        <v>1364.9166666666667</v>
      </c>
      <c r="I448" s="47">
        <f>+I447*(1+((Tab_Resultados[Taxa de retorno]-Tab_Resultados[Inflação]))/12)+H447</f>
        <v>3841139.9914007722</v>
      </c>
      <c r="J448" s="48">
        <f t="shared" si="42"/>
        <v>0</v>
      </c>
      <c r="K448" s="48">
        <f t="shared" si="43"/>
        <v>0</v>
      </c>
      <c r="L448" s="48">
        <f t="shared" si="44"/>
        <v>0</v>
      </c>
      <c r="M448" s="48">
        <f t="shared" si="45"/>
        <v>0</v>
      </c>
      <c r="N448" s="48">
        <f t="shared" si="46"/>
        <v>0</v>
      </c>
      <c r="O448" s="48">
        <f t="shared" si="47"/>
        <v>0</v>
      </c>
      <c r="P448" s="48">
        <f t="shared" si="48"/>
        <v>0</v>
      </c>
      <c r="Q448" s="48">
        <f t="shared" si="49"/>
        <v>0</v>
      </c>
      <c r="R448" s="48">
        <f t="shared" si="50"/>
        <v>0</v>
      </c>
      <c r="S448" s="48">
        <f t="shared" si="51"/>
        <v>0</v>
      </c>
      <c r="T448" s="65" t="str">
        <f t="shared" si="52"/>
        <v/>
      </c>
      <c r="U448" s="60">
        <f t="shared" si="53"/>
        <v>446</v>
      </c>
      <c r="V448" s="64">
        <f ca="1">DATE(YEAR(TODAY()),MONTH(TODAY())+Tabela7[[#This Row],[Mês]]-1,1)</f>
        <v>58015</v>
      </c>
    </row>
    <row r="449" spans="2:22" x14ac:dyDescent="0.25">
      <c r="B449" s="1"/>
      <c r="C449" s="1"/>
      <c r="D449" s="1"/>
      <c r="E449" s="1"/>
      <c r="G449">
        <v>447</v>
      </c>
      <c r="H449" s="47">
        <f>+Resultados!$D$10/12-SUM(J449:S449)</f>
        <v>1364.9166666666667</v>
      </c>
      <c r="I449" s="47">
        <f>+I448*(1+((Tab_Resultados[Taxa de retorno]-Tab_Resultados[Inflação]))/12)+H448</f>
        <v>3866031.8905147682</v>
      </c>
      <c r="J449" s="48">
        <f t="shared" si="42"/>
        <v>0</v>
      </c>
      <c r="K449" s="48">
        <f t="shared" si="43"/>
        <v>0</v>
      </c>
      <c r="L449" s="48">
        <f t="shared" si="44"/>
        <v>0</v>
      </c>
      <c r="M449" s="48">
        <f t="shared" si="45"/>
        <v>0</v>
      </c>
      <c r="N449" s="48">
        <f t="shared" si="46"/>
        <v>0</v>
      </c>
      <c r="O449" s="48">
        <f t="shared" si="47"/>
        <v>0</v>
      </c>
      <c r="P449" s="48">
        <f t="shared" si="48"/>
        <v>0</v>
      </c>
      <c r="Q449" s="48">
        <f t="shared" si="49"/>
        <v>0</v>
      </c>
      <c r="R449" s="48">
        <f t="shared" si="50"/>
        <v>0</v>
      </c>
      <c r="S449" s="48">
        <f t="shared" si="51"/>
        <v>0</v>
      </c>
      <c r="T449" s="65" t="str">
        <f t="shared" si="52"/>
        <v/>
      </c>
      <c r="U449" s="60">
        <f t="shared" si="53"/>
        <v>447</v>
      </c>
      <c r="V449" s="64">
        <f ca="1">DATE(YEAR(TODAY()),MONTH(TODAY())+Tabela7[[#This Row],[Mês]]-1,1)</f>
        <v>58045</v>
      </c>
    </row>
    <row r="450" spans="2:22" x14ac:dyDescent="0.25">
      <c r="B450" s="1"/>
      <c r="C450" s="1"/>
      <c r="D450" s="1"/>
      <c r="E450" s="1"/>
      <c r="G450">
        <v>448</v>
      </c>
      <c r="H450" s="47">
        <f>+Resultados!$D$10/12-SUM(J450:S450)</f>
        <v>1364.9166666666667</v>
      </c>
      <c r="I450" s="47">
        <f>+I449*(1+((Tab_Resultados[Taxa de retorno]-Tab_Resultados[Inflação]))/12)+H449</f>
        <v>3891076.2525108373</v>
      </c>
      <c r="J450" s="48">
        <f t="shared" si="42"/>
        <v>0</v>
      </c>
      <c r="K450" s="48">
        <f t="shared" si="43"/>
        <v>0</v>
      </c>
      <c r="L450" s="48">
        <f t="shared" si="44"/>
        <v>0</v>
      </c>
      <c r="M450" s="48">
        <f t="shared" si="45"/>
        <v>0</v>
      </c>
      <c r="N450" s="48">
        <f t="shared" si="46"/>
        <v>0</v>
      </c>
      <c r="O450" s="48">
        <f t="shared" si="47"/>
        <v>0</v>
      </c>
      <c r="P450" s="48">
        <f t="shared" si="48"/>
        <v>0</v>
      </c>
      <c r="Q450" s="48">
        <f t="shared" si="49"/>
        <v>0</v>
      </c>
      <c r="R450" s="48">
        <f t="shared" si="50"/>
        <v>0</v>
      </c>
      <c r="S450" s="48">
        <f t="shared" si="51"/>
        <v>0</v>
      </c>
      <c r="T450" s="65" t="str">
        <f t="shared" si="52"/>
        <v/>
      </c>
      <c r="U450" s="60">
        <f t="shared" si="53"/>
        <v>448</v>
      </c>
      <c r="V450" s="64">
        <f ca="1">DATE(YEAR(TODAY()),MONTH(TODAY())+Tabela7[[#This Row],[Mês]]-1,1)</f>
        <v>58076</v>
      </c>
    </row>
    <row r="451" spans="2:22" x14ac:dyDescent="0.25">
      <c r="B451" s="1"/>
      <c r="C451" s="1"/>
      <c r="D451" s="1"/>
      <c r="E451" s="1"/>
      <c r="G451">
        <v>449</v>
      </c>
      <c r="H451" s="47">
        <f>+Resultados!$D$10/12-SUM(J451:S451)</f>
        <v>1364.9166666666667</v>
      </c>
      <c r="I451" s="47">
        <f>+I450*(1+((Tab_Resultados[Taxa de retorno]-Tab_Resultados[Inflação]))/12)+H450</f>
        <v>3916274.0112241325</v>
      </c>
      <c r="J451" s="48">
        <f t="shared" si="42"/>
        <v>0</v>
      </c>
      <c r="K451" s="48">
        <f t="shared" si="43"/>
        <v>0</v>
      </c>
      <c r="L451" s="48">
        <f t="shared" si="44"/>
        <v>0</v>
      </c>
      <c r="M451" s="48">
        <f t="shared" si="45"/>
        <v>0</v>
      </c>
      <c r="N451" s="48">
        <f t="shared" si="46"/>
        <v>0</v>
      </c>
      <c r="O451" s="48">
        <f t="shared" si="47"/>
        <v>0</v>
      </c>
      <c r="P451" s="48">
        <f t="shared" si="48"/>
        <v>0</v>
      </c>
      <c r="Q451" s="48">
        <f t="shared" si="49"/>
        <v>0</v>
      </c>
      <c r="R451" s="48">
        <f t="shared" si="50"/>
        <v>0</v>
      </c>
      <c r="S451" s="48">
        <f t="shared" si="51"/>
        <v>0</v>
      </c>
      <c r="T451" s="65" t="str">
        <f t="shared" si="52"/>
        <v/>
      </c>
      <c r="U451" s="60">
        <f t="shared" si="53"/>
        <v>449</v>
      </c>
      <c r="V451" s="64">
        <f ca="1">DATE(YEAR(TODAY()),MONTH(TODAY())+Tabela7[[#This Row],[Mês]]-1,1)</f>
        <v>58107</v>
      </c>
    </row>
    <row r="452" spans="2:22" x14ac:dyDescent="0.25">
      <c r="B452" s="1"/>
      <c r="C452" s="1"/>
      <c r="D452" s="1"/>
      <c r="E452" s="1"/>
      <c r="G452">
        <v>450</v>
      </c>
      <c r="H452" s="47">
        <f>+Resultados!$D$10/12-SUM(J452:S452)</f>
        <v>1364.9166666666667</v>
      </c>
      <c r="I452" s="47">
        <f>+I451*(1+((Tab_Resultados[Taxa de retorno]-Tab_Resultados[Inflação]))/12)+H451</f>
        <v>3941626.1062095468</v>
      </c>
      <c r="J452" s="48">
        <f t="shared" si="42"/>
        <v>0</v>
      </c>
      <c r="K452" s="48">
        <f t="shared" si="43"/>
        <v>0</v>
      </c>
      <c r="L452" s="48">
        <f t="shared" si="44"/>
        <v>0</v>
      </c>
      <c r="M452" s="48">
        <f t="shared" si="45"/>
        <v>0</v>
      </c>
      <c r="N452" s="48">
        <f t="shared" si="46"/>
        <v>0</v>
      </c>
      <c r="O452" s="48">
        <f t="shared" si="47"/>
        <v>0</v>
      </c>
      <c r="P452" s="48">
        <f t="shared" si="48"/>
        <v>0</v>
      </c>
      <c r="Q452" s="48">
        <f t="shared" si="49"/>
        <v>0</v>
      </c>
      <c r="R452" s="48">
        <f t="shared" si="50"/>
        <v>0</v>
      </c>
      <c r="S452" s="48">
        <f t="shared" si="51"/>
        <v>0</v>
      </c>
      <c r="T452" s="65" t="str">
        <f t="shared" si="52"/>
        <v/>
      </c>
      <c r="U452" s="60">
        <f t="shared" si="53"/>
        <v>450</v>
      </c>
      <c r="V452" s="64">
        <f ca="1">DATE(YEAR(TODAY()),MONTH(TODAY())+Tabela7[[#This Row],[Mês]]-1,1)</f>
        <v>58135</v>
      </c>
    </row>
    <row r="453" spans="2:22" x14ac:dyDescent="0.25">
      <c r="B453" s="1"/>
      <c r="C453" s="1"/>
      <c r="D453" s="1"/>
      <c r="E453" s="1"/>
      <c r="G453">
        <v>451</v>
      </c>
      <c r="H453" s="47">
        <f>+Resultados!$D$10/12-SUM(J453:S453)</f>
        <v>1364.9166666666667</v>
      </c>
      <c r="I453" s="47">
        <f>+I452*(1+((Tab_Resultados[Taxa de retorno]-Tab_Resultados[Inflação]))/12)+H452</f>
        <v>3967133.4827767466</v>
      </c>
      <c r="J453" s="48">
        <f t="shared" si="42"/>
        <v>0</v>
      </c>
      <c r="K453" s="48">
        <f t="shared" si="43"/>
        <v>0</v>
      </c>
      <c r="L453" s="48">
        <f t="shared" si="44"/>
        <v>0</v>
      </c>
      <c r="M453" s="48">
        <f t="shared" si="45"/>
        <v>0</v>
      </c>
      <c r="N453" s="48">
        <f t="shared" si="46"/>
        <v>0</v>
      </c>
      <c r="O453" s="48">
        <f t="shared" si="47"/>
        <v>0</v>
      </c>
      <c r="P453" s="48">
        <f t="shared" si="48"/>
        <v>0</v>
      </c>
      <c r="Q453" s="48">
        <f t="shared" si="49"/>
        <v>0</v>
      </c>
      <c r="R453" s="48">
        <f t="shared" si="50"/>
        <v>0</v>
      </c>
      <c r="S453" s="48">
        <f t="shared" si="51"/>
        <v>0</v>
      </c>
      <c r="T453" s="65" t="str">
        <f t="shared" si="52"/>
        <v/>
      </c>
      <c r="U453" s="60">
        <f t="shared" si="53"/>
        <v>451</v>
      </c>
      <c r="V453" s="64">
        <f ca="1">DATE(YEAR(TODAY()),MONTH(TODAY())+Tabela7[[#This Row],[Mês]]-1,1)</f>
        <v>58166</v>
      </c>
    </row>
    <row r="454" spans="2:22" x14ac:dyDescent="0.25">
      <c r="B454" s="1"/>
      <c r="C454" s="1"/>
      <c r="D454" s="1"/>
      <c r="E454" s="1"/>
      <c r="G454">
        <v>452</v>
      </c>
      <c r="H454" s="47">
        <f>+Resultados!$D$10/12-SUM(J454:S454)</f>
        <v>1364.9166666666667</v>
      </c>
      <c r="I454" s="47">
        <f>+I453*(1+((Tab_Resultados[Taxa de retorno]-Tab_Resultados[Inflação]))/12)+H453</f>
        <v>3992797.0920254206</v>
      </c>
      <c r="J454" s="48">
        <f t="shared" si="42"/>
        <v>0</v>
      </c>
      <c r="K454" s="48">
        <f t="shared" si="43"/>
        <v>0</v>
      </c>
      <c r="L454" s="48">
        <f t="shared" si="44"/>
        <v>0</v>
      </c>
      <c r="M454" s="48">
        <f t="shared" si="45"/>
        <v>0</v>
      </c>
      <c r="N454" s="48">
        <f t="shared" si="46"/>
        <v>0</v>
      </c>
      <c r="O454" s="48">
        <f t="shared" si="47"/>
        <v>0</v>
      </c>
      <c r="P454" s="48">
        <f t="shared" si="48"/>
        <v>0</v>
      </c>
      <c r="Q454" s="48">
        <f t="shared" si="49"/>
        <v>0</v>
      </c>
      <c r="R454" s="48">
        <f t="shared" si="50"/>
        <v>0</v>
      </c>
      <c r="S454" s="48">
        <f t="shared" si="51"/>
        <v>0</v>
      </c>
      <c r="T454" s="65" t="str">
        <f t="shared" si="52"/>
        <v/>
      </c>
      <c r="U454" s="60">
        <f t="shared" si="53"/>
        <v>452</v>
      </c>
      <c r="V454" s="64">
        <f ca="1">DATE(YEAR(TODAY()),MONTH(TODAY())+Tabela7[[#This Row],[Mês]]-1,1)</f>
        <v>58196</v>
      </c>
    </row>
    <row r="455" spans="2:22" x14ac:dyDescent="0.25">
      <c r="B455" s="1"/>
      <c r="C455" s="1"/>
      <c r="D455" s="1"/>
      <c r="E455" s="1"/>
      <c r="G455">
        <v>453</v>
      </c>
      <c r="H455" s="47">
        <f>+Resultados!$D$10/12-SUM(J455:S455)</f>
        <v>1364.9166666666667</v>
      </c>
      <c r="I455" s="47">
        <f>+I454*(1+((Tab_Resultados[Taxa de retorno]-Tab_Resultados[Inflação]))/12)+H454</f>
        <v>4018617.8908807426</v>
      </c>
      <c r="J455" s="48">
        <f t="shared" si="42"/>
        <v>0</v>
      </c>
      <c r="K455" s="48">
        <f t="shared" si="43"/>
        <v>0</v>
      </c>
      <c r="L455" s="48">
        <f t="shared" si="44"/>
        <v>0</v>
      </c>
      <c r="M455" s="48">
        <f t="shared" si="45"/>
        <v>0</v>
      </c>
      <c r="N455" s="48">
        <f t="shared" si="46"/>
        <v>0</v>
      </c>
      <c r="O455" s="48">
        <f t="shared" si="47"/>
        <v>0</v>
      </c>
      <c r="P455" s="48">
        <f t="shared" si="48"/>
        <v>0</v>
      </c>
      <c r="Q455" s="48">
        <f t="shared" si="49"/>
        <v>0</v>
      </c>
      <c r="R455" s="48">
        <f t="shared" si="50"/>
        <v>0</v>
      </c>
      <c r="S455" s="48">
        <f t="shared" si="51"/>
        <v>0</v>
      </c>
      <c r="T455" s="65" t="str">
        <f t="shared" si="52"/>
        <v/>
      </c>
      <c r="U455" s="60">
        <f t="shared" si="53"/>
        <v>453</v>
      </c>
      <c r="V455" s="64">
        <f ca="1">DATE(YEAR(TODAY()),MONTH(TODAY())+Tabela7[[#This Row],[Mês]]-1,1)</f>
        <v>58227</v>
      </c>
    </row>
    <row r="456" spans="2:22" x14ac:dyDescent="0.25">
      <c r="B456" s="1"/>
      <c r="C456" s="1"/>
      <c r="D456" s="1"/>
      <c r="E456" s="1"/>
      <c r="G456">
        <v>454</v>
      </c>
      <c r="H456" s="47">
        <f>+Resultados!$D$10/12-SUM(J456:S456)</f>
        <v>1364.9166666666667</v>
      </c>
      <c r="I456" s="47">
        <f>+I455*(1+((Tab_Resultados[Taxa de retorno]-Tab_Resultados[Inflação]))/12)+H455</f>
        <v>4044596.8421290535</v>
      </c>
      <c r="J456" s="48">
        <f t="shared" si="42"/>
        <v>0</v>
      </c>
      <c r="K456" s="48">
        <f t="shared" si="43"/>
        <v>0</v>
      </c>
      <c r="L456" s="48">
        <f t="shared" si="44"/>
        <v>0</v>
      </c>
      <c r="M456" s="48">
        <f t="shared" si="45"/>
        <v>0</v>
      </c>
      <c r="N456" s="48">
        <f t="shared" si="46"/>
        <v>0</v>
      </c>
      <c r="O456" s="48">
        <f t="shared" si="47"/>
        <v>0</v>
      </c>
      <c r="P456" s="48">
        <f t="shared" si="48"/>
        <v>0</v>
      </c>
      <c r="Q456" s="48">
        <f t="shared" si="49"/>
        <v>0</v>
      </c>
      <c r="R456" s="48">
        <f t="shared" si="50"/>
        <v>0</v>
      </c>
      <c r="S456" s="48">
        <f t="shared" si="51"/>
        <v>0</v>
      </c>
      <c r="T456" s="65" t="str">
        <f t="shared" si="52"/>
        <v/>
      </c>
      <c r="U456" s="60">
        <f t="shared" si="53"/>
        <v>454</v>
      </c>
      <c r="V456" s="64">
        <f ca="1">DATE(YEAR(TODAY()),MONTH(TODAY())+Tabela7[[#This Row],[Mês]]-1,1)</f>
        <v>58257</v>
      </c>
    </row>
    <row r="457" spans="2:22" x14ac:dyDescent="0.25">
      <c r="B457" s="1"/>
      <c r="C457" s="1"/>
      <c r="D457" s="1"/>
      <c r="E457" s="1"/>
      <c r="G457">
        <v>455</v>
      </c>
      <c r="H457" s="47">
        <f>+Resultados!$D$10/12-SUM(J457:S457)</f>
        <v>1364.9166666666667</v>
      </c>
      <c r="I457" s="47">
        <f>+I456*(1+((Tab_Resultados[Taxa de retorno]-Tab_Resultados[Inflação]))/12)+H456</f>
        <v>4070734.9144537603</v>
      </c>
      <c r="J457" s="48">
        <f t="shared" si="42"/>
        <v>0</v>
      </c>
      <c r="K457" s="48">
        <f t="shared" si="43"/>
        <v>0</v>
      </c>
      <c r="L457" s="48">
        <f t="shared" si="44"/>
        <v>0</v>
      </c>
      <c r="M457" s="48">
        <f t="shared" si="45"/>
        <v>0</v>
      </c>
      <c r="N457" s="48">
        <f t="shared" si="46"/>
        <v>0</v>
      </c>
      <c r="O457" s="48">
        <f t="shared" si="47"/>
        <v>0</v>
      </c>
      <c r="P457" s="48">
        <f t="shared" si="48"/>
        <v>0</v>
      </c>
      <c r="Q457" s="48">
        <f t="shared" si="49"/>
        <v>0</v>
      </c>
      <c r="R457" s="48">
        <f t="shared" si="50"/>
        <v>0</v>
      </c>
      <c r="S457" s="48">
        <f t="shared" si="51"/>
        <v>0</v>
      </c>
      <c r="T457" s="65" t="str">
        <f t="shared" si="52"/>
        <v/>
      </c>
      <c r="U457" s="60">
        <f t="shared" si="53"/>
        <v>455</v>
      </c>
      <c r="V457" s="64">
        <f ca="1">DATE(YEAR(TODAY()),MONTH(TODAY())+Tabela7[[#This Row],[Mês]]-1,1)</f>
        <v>58288</v>
      </c>
    </row>
    <row r="458" spans="2:22" x14ac:dyDescent="0.25">
      <c r="B458" s="1"/>
      <c r="C458" s="1"/>
      <c r="D458" s="1"/>
      <c r="E458" s="1"/>
      <c r="G458">
        <v>456</v>
      </c>
      <c r="H458" s="47">
        <f>+Resultados!$D$10/12-SUM(J458:S458)</f>
        <v>1364.9166666666667</v>
      </c>
      <c r="I458" s="47">
        <f>+I457*(1+((Tab_Resultados[Taxa de retorno]-Tab_Resultados[Inflação]))/12)+H457</f>
        <v>4097033.0824714559</v>
      </c>
      <c r="J458" s="48">
        <f t="shared" si="42"/>
        <v>0</v>
      </c>
      <c r="K458" s="48">
        <f t="shared" si="43"/>
        <v>0</v>
      </c>
      <c r="L458" s="48">
        <f t="shared" si="44"/>
        <v>0</v>
      </c>
      <c r="M458" s="48">
        <f t="shared" si="45"/>
        <v>0</v>
      </c>
      <c r="N458" s="48">
        <f t="shared" si="46"/>
        <v>0</v>
      </c>
      <c r="O458" s="48">
        <f t="shared" si="47"/>
        <v>0</v>
      </c>
      <c r="P458" s="48">
        <f t="shared" si="48"/>
        <v>0</v>
      </c>
      <c r="Q458" s="48">
        <f t="shared" si="49"/>
        <v>0</v>
      </c>
      <c r="R458" s="48">
        <f t="shared" si="50"/>
        <v>0</v>
      </c>
      <c r="S458" s="48">
        <f t="shared" si="51"/>
        <v>0</v>
      </c>
      <c r="T458" s="65" t="str">
        <f t="shared" si="52"/>
        <v/>
      </c>
      <c r="U458" s="60">
        <f t="shared" si="53"/>
        <v>456</v>
      </c>
      <c r="V458" s="64">
        <f ca="1">DATE(YEAR(TODAY()),MONTH(TODAY())+Tabela7[[#This Row],[Mês]]-1,1)</f>
        <v>58319</v>
      </c>
    </row>
    <row r="459" spans="2:22" x14ac:dyDescent="0.25">
      <c r="B459" s="1"/>
      <c r="C459" s="1"/>
      <c r="D459" s="1"/>
      <c r="E459" s="1"/>
      <c r="G459">
        <v>457</v>
      </c>
      <c r="H459" s="47">
        <f>+Resultados!$D$10/12-SUM(J459:S459)</f>
        <v>1364.9166666666667</v>
      </c>
      <c r="I459" s="47">
        <f>+I458*(1+((Tab_Resultados[Taxa de retorno]-Tab_Resultados[Inflação]))/12)+H458</f>
        <v>4123492.32676826</v>
      </c>
      <c r="J459" s="48">
        <f t="shared" si="42"/>
        <v>0</v>
      </c>
      <c r="K459" s="48">
        <f t="shared" si="43"/>
        <v>0</v>
      </c>
      <c r="L459" s="48">
        <f t="shared" si="44"/>
        <v>0</v>
      </c>
      <c r="M459" s="48">
        <f t="shared" si="45"/>
        <v>0</v>
      </c>
      <c r="N459" s="48">
        <f t="shared" si="46"/>
        <v>0</v>
      </c>
      <c r="O459" s="48">
        <f t="shared" si="47"/>
        <v>0</v>
      </c>
      <c r="P459" s="48">
        <f t="shared" si="48"/>
        <v>0</v>
      </c>
      <c r="Q459" s="48">
        <f t="shared" si="49"/>
        <v>0</v>
      </c>
      <c r="R459" s="48">
        <f t="shared" si="50"/>
        <v>0</v>
      </c>
      <c r="S459" s="48">
        <f t="shared" si="51"/>
        <v>0</v>
      </c>
      <c r="T459" s="65" t="str">
        <f t="shared" si="52"/>
        <v/>
      </c>
      <c r="U459" s="60">
        <f t="shared" si="53"/>
        <v>457</v>
      </c>
      <c r="V459" s="64">
        <f ca="1">DATE(YEAR(TODAY()),MONTH(TODAY())+Tabela7[[#This Row],[Mês]]-1,1)</f>
        <v>58349</v>
      </c>
    </row>
    <row r="460" spans="2:22" x14ac:dyDescent="0.25">
      <c r="B460" s="1"/>
      <c r="C460" s="1"/>
      <c r="D460" s="1"/>
      <c r="E460" s="1"/>
      <c r="G460">
        <v>458</v>
      </c>
      <c r="H460" s="47">
        <f>+Resultados!$D$10/12-SUM(J460:S460)</f>
        <v>1364.9166666666667</v>
      </c>
      <c r="I460" s="47">
        <f>+I459*(1+((Tab_Resultados[Taxa de retorno]-Tab_Resultados[Inflação]))/12)+H459</f>
        <v>4150113.6339363819</v>
      </c>
      <c r="J460" s="48">
        <f t="shared" si="42"/>
        <v>0</v>
      </c>
      <c r="K460" s="48">
        <f t="shared" si="43"/>
        <v>0</v>
      </c>
      <c r="L460" s="48">
        <f t="shared" si="44"/>
        <v>0</v>
      </c>
      <c r="M460" s="48">
        <f t="shared" si="45"/>
        <v>0</v>
      </c>
      <c r="N460" s="48">
        <f t="shared" si="46"/>
        <v>0</v>
      </c>
      <c r="O460" s="48">
        <f t="shared" si="47"/>
        <v>0</v>
      </c>
      <c r="P460" s="48">
        <f t="shared" si="48"/>
        <v>0</v>
      </c>
      <c r="Q460" s="48">
        <f t="shared" si="49"/>
        <v>0</v>
      </c>
      <c r="R460" s="48">
        <f t="shared" si="50"/>
        <v>0</v>
      </c>
      <c r="S460" s="48">
        <f t="shared" si="51"/>
        <v>0</v>
      </c>
      <c r="T460" s="65" t="str">
        <f t="shared" si="52"/>
        <v/>
      </c>
      <c r="U460" s="60">
        <f t="shared" si="53"/>
        <v>458</v>
      </c>
      <c r="V460" s="64">
        <f ca="1">DATE(YEAR(TODAY()),MONTH(TODAY())+Tabela7[[#This Row],[Mês]]-1,1)</f>
        <v>58380</v>
      </c>
    </row>
    <row r="461" spans="2:22" x14ac:dyDescent="0.25">
      <c r="B461" s="1"/>
      <c r="C461" s="1"/>
      <c r="D461" s="1"/>
      <c r="E461" s="1"/>
      <c r="G461">
        <v>459</v>
      </c>
      <c r="H461" s="47">
        <f>+Resultados!$D$10/12-SUM(J461:S461)</f>
        <v>1364.9166666666667</v>
      </c>
      <c r="I461" s="47">
        <f>+I460*(1+((Tab_Resultados[Taxa de retorno]-Tab_Resultados[Inflação]))/12)+H460</f>
        <v>4176897.9966109083</v>
      </c>
      <c r="J461" s="48">
        <f t="shared" si="42"/>
        <v>0</v>
      </c>
      <c r="K461" s="48">
        <f t="shared" si="43"/>
        <v>0</v>
      </c>
      <c r="L461" s="48">
        <f t="shared" si="44"/>
        <v>0</v>
      </c>
      <c r="M461" s="48">
        <f t="shared" si="45"/>
        <v>0</v>
      </c>
      <c r="N461" s="48">
        <f t="shared" si="46"/>
        <v>0</v>
      </c>
      <c r="O461" s="48">
        <f t="shared" si="47"/>
        <v>0</v>
      </c>
      <c r="P461" s="48">
        <f t="shared" si="48"/>
        <v>0</v>
      </c>
      <c r="Q461" s="48">
        <f t="shared" si="49"/>
        <v>0</v>
      </c>
      <c r="R461" s="48">
        <f t="shared" si="50"/>
        <v>0</v>
      </c>
      <c r="S461" s="48">
        <f t="shared" si="51"/>
        <v>0</v>
      </c>
      <c r="T461" s="65" t="str">
        <f t="shared" si="52"/>
        <v/>
      </c>
      <c r="U461" s="60">
        <f t="shared" si="53"/>
        <v>459</v>
      </c>
      <c r="V461" s="64">
        <f ca="1">DATE(YEAR(TODAY()),MONTH(TODAY())+Tabela7[[#This Row],[Mês]]-1,1)</f>
        <v>58410</v>
      </c>
    </row>
    <row r="462" spans="2:22" x14ac:dyDescent="0.25">
      <c r="B462" s="1"/>
      <c r="C462" s="1"/>
      <c r="D462" s="1"/>
      <c r="E462" s="1"/>
      <c r="G462">
        <v>460</v>
      </c>
      <c r="H462" s="47">
        <f>+Resultados!$D$10/12-SUM(J462:S462)</f>
        <v>1364.9166666666667</v>
      </c>
      <c r="I462" s="47">
        <f>+I461*(1+((Tab_Resultados[Taxa de retorno]-Tab_Resultados[Inflação]))/12)+H461</f>
        <v>4203846.4135068171</v>
      </c>
      <c r="J462" s="48">
        <f t="shared" si="42"/>
        <v>0</v>
      </c>
      <c r="K462" s="48">
        <f t="shared" si="43"/>
        <v>0</v>
      </c>
      <c r="L462" s="48">
        <f t="shared" si="44"/>
        <v>0</v>
      </c>
      <c r="M462" s="48">
        <f t="shared" si="45"/>
        <v>0</v>
      </c>
      <c r="N462" s="48">
        <f t="shared" si="46"/>
        <v>0</v>
      </c>
      <c r="O462" s="48">
        <f t="shared" si="47"/>
        <v>0</v>
      </c>
      <c r="P462" s="48">
        <f t="shared" si="48"/>
        <v>0</v>
      </c>
      <c r="Q462" s="48">
        <f t="shared" si="49"/>
        <v>0</v>
      </c>
      <c r="R462" s="48">
        <f t="shared" si="50"/>
        <v>0</v>
      </c>
      <c r="S462" s="48">
        <f t="shared" si="51"/>
        <v>0</v>
      </c>
      <c r="T462" s="65" t="str">
        <f t="shared" si="52"/>
        <v/>
      </c>
      <c r="U462" s="60">
        <f t="shared" si="53"/>
        <v>460</v>
      </c>
      <c r="V462" s="64">
        <f ca="1">DATE(YEAR(TODAY()),MONTH(TODAY())+Tabela7[[#This Row],[Mês]]-1,1)</f>
        <v>58441</v>
      </c>
    </row>
    <row r="463" spans="2:22" x14ac:dyDescent="0.25">
      <c r="B463" s="1"/>
      <c r="C463" s="1"/>
      <c r="D463" s="1"/>
      <c r="E463" s="1"/>
      <c r="G463">
        <v>461</v>
      </c>
      <c r="H463" s="47">
        <f>+Resultados!$D$10/12-SUM(J463:S463)</f>
        <v>1364.9166666666667</v>
      </c>
      <c r="I463" s="47">
        <f>+I462*(1+((Tab_Resultados[Taxa de retorno]-Tab_Resultados[Inflação]))/12)+H462</f>
        <v>4230959.8894562135</v>
      </c>
      <c r="J463" s="48">
        <f t="shared" si="42"/>
        <v>0</v>
      </c>
      <c r="K463" s="48">
        <f t="shared" si="43"/>
        <v>0</v>
      </c>
      <c r="L463" s="48">
        <f t="shared" si="44"/>
        <v>0</v>
      </c>
      <c r="M463" s="48">
        <f t="shared" si="45"/>
        <v>0</v>
      </c>
      <c r="N463" s="48">
        <f t="shared" si="46"/>
        <v>0</v>
      </c>
      <c r="O463" s="48">
        <f t="shared" si="47"/>
        <v>0</v>
      </c>
      <c r="P463" s="48">
        <f t="shared" si="48"/>
        <v>0</v>
      </c>
      <c r="Q463" s="48">
        <f t="shared" si="49"/>
        <v>0</v>
      </c>
      <c r="R463" s="48">
        <f t="shared" si="50"/>
        <v>0</v>
      </c>
      <c r="S463" s="48">
        <f t="shared" si="51"/>
        <v>0</v>
      </c>
      <c r="T463" s="65" t="str">
        <f t="shared" si="52"/>
        <v/>
      </c>
      <c r="U463" s="60">
        <f t="shared" si="53"/>
        <v>461</v>
      </c>
      <c r="V463" s="64">
        <f ca="1">DATE(YEAR(TODAY()),MONTH(TODAY())+Tabela7[[#This Row],[Mês]]-1,1)</f>
        <v>58472</v>
      </c>
    </row>
    <row r="464" spans="2:22" x14ac:dyDescent="0.25">
      <c r="B464" s="1"/>
      <c r="C464" s="1"/>
      <c r="D464" s="1"/>
      <c r="E464" s="1"/>
      <c r="G464">
        <v>462</v>
      </c>
      <c r="H464" s="47">
        <f>+Resultados!$D$10/12-SUM(J464:S464)</f>
        <v>1364.9166666666667</v>
      </c>
      <c r="I464" s="47">
        <f>+I463*(1+((Tab_Resultados[Taxa de retorno]-Tab_Resultados[Inflação]))/12)+H463</f>
        <v>4258239.4354457995</v>
      </c>
      <c r="J464" s="48">
        <f t="shared" si="42"/>
        <v>0</v>
      </c>
      <c r="K464" s="48">
        <f t="shared" si="43"/>
        <v>0</v>
      </c>
      <c r="L464" s="48">
        <f t="shared" si="44"/>
        <v>0</v>
      </c>
      <c r="M464" s="48">
        <f t="shared" si="45"/>
        <v>0</v>
      </c>
      <c r="N464" s="48">
        <f t="shared" si="46"/>
        <v>0</v>
      </c>
      <c r="O464" s="48">
        <f t="shared" si="47"/>
        <v>0</v>
      </c>
      <c r="P464" s="48">
        <f t="shared" si="48"/>
        <v>0</v>
      </c>
      <c r="Q464" s="48">
        <f t="shared" si="49"/>
        <v>0</v>
      </c>
      <c r="R464" s="48">
        <f t="shared" si="50"/>
        <v>0</v>
      </c>
      <c r="S464" s="48">
        <f t="shared" si="51"/>
        <v>0</v>
      </c>
      <c r="T464" s="65" t="str">
        <f t="shared" si="52"/>
        <v/>
      </c>
      <c r="U464" s="60">
        <f t="shared" si="53"/>
        <v>462</v>
      </c>
      <c r="V464" s="64">
        <f ca="1">DATE(YEAR(TODAY()),MONTH(TODAY())+Tabela7[[#This Row],[Mês]]-1,1)</f>
        <v>58501</v>
      </c>
    </row>
    <row r="465" spans="2:22" x14ac:dyDescent="0.25">
      <c r="B465" s="1"/>
      <c r="C465" s="1"/>
      <c r="D465" s="1"/>
      <c r="E465" s="1"/>
      <c r="G465">
        <v>463</v>
      </c>
      <c r="H465" s="47">
        <f>+Resultados!$D$10/12-SUM(J465:S465)</f>
        <v>1364.9166666666667</v>
      </c>
      <c r="I465" s="47">
        <f>+I464*(1+((Tab_Resultados[Taxa de retorno]-Tab_Resultados[Inflação]))/12)+H464</f>
        <v>4285686.0686545717</v>
      </c>
      <c r="J465" s="48">
        <f t="shared" si="42"/>
        <v>0</v>
      </c>
      <c r="K465" s="48">
        <f t="shared" si="43"/>
        <v>0</v>
      </c>
      <c r="L465" s="48">
        <f t="shared" si="44"/>
        <v>0</v>
      </c>
      <c r="M465" s="48">
        <f t="shared" si="45"/>
        <v>0</v>
      </c>
      <c r="N465" s="48">
        <f t="shared" si="46"/>
        <v>0</v>
      </c>
      <c r="O465" s="48">
        <f t="shared" si="47"/>
        <v>0</v>
      </c>
      <c r="P465" s="48">
        <f t="shared" si="48"/>
        <v>0</v>
      </c>
      <c r="Q465" s="48">
        <f t="shared" si="49"/>
        <v>0</v>
      </c>
      <c r="R465" s="48">
        <f t="shared" si="50"/>
        <v>0</v>
      </c>
      <c r="S465" s="48">
        <f t="shared" si="51"/>
        <v>0</v>
      </c>
      <c r="T465" s="65" t="str">
        <f t="shared" si="52"/>
        <v/>
      </c>
      <c r="U465" s="60">
        <f t="shared" si="53"/>
        <v>463</v>
      </c>
      <c r="V465" s="64">
        <f ca="1">DATE(YEAR(TODAY()),MONTH(TODAY())+Tabela7[[#This Row],[Mês]]-1,1)</f>
        <v>58532</v>
      </c>
    </row>
    <row r="466" spans="2:22" x14ac:dyDescent="0.25">
      <c r="B466" s="1"/>
      <c r="C466" s="1"/>
      <c r="D466" s="1"/>
      <c r="E466" s="1"/>
      <c r="G466">
        <v>464</v>
      </c>
      <c r="H466" s="47">
        <f>+Resultados!$D$10/12-SUM(J466:S466)</f>
        <v>1364.9166666666667</v>
      </c>
      <c r="I466" s="47">
        <f>+I465*(1+((Tab_Resultados[Taxa de retorno]-Tab_Resultados[Inflação]))/12)+H465</f>
        <v>4313300.8124917476</v>
      </c>
      <c r="J466" s="48">
        <f t="shared" si="42"/>
        <v>0</v>
      </c>
      <c r="K466" s="48">
        <f t="shared" si="43"/>
        <v>0</v>
      </c>
      <c r="L466" s="48">
        <f t="shared" si="44"/>
        <v>0</v>
      </c>
      <c r="M466" s="48">
        <f t="shared" si="45"/>
        <v>0</v>
      </c>
      <c r="N466" s="48">
        <f t="shared" si="46"/>
        <v>0</v>
      </c>
      <c r="O466" s="48">
        <f t="shared" si="47"/>
        <v>0</v>
      </c>
      <c r="P466" s="48">
        <f t="shared" si="48"/>
        <v>0</v>
      </c>
      <c r="Q466" s="48">
        <f t="shared" si="49"/>
        <v>0</v>
      </c>
      <c r="R466" s="48">
        <f t="shared" si="50"/>
        <v>0</v>
      </c>
      <c r="S466" s="48">
        <f t="shared" si="51"/>
        <v>0</v>
      </c>
      <c r="T466" s="65" t="str">
        <f t="shared" si="52"/>
        <v/>
      </c>
      <c r="U466" s="60">
        <f t="shared" si="53"/>
        <v>464</v>
      </c>
      <c r="V466" s="64">
        <f ca="1">DATE(YEAR(TODAY()),MONTH(TODAY())+Tabela7[[#This Row],[Mês]]-1,1)</f>
        <v>58562</v>
      </c>
    </row>
    <row r="467" spans="2:22" x14ac:dyDescent="0.25">
      <c r="B467" s="1"/>
      <c r="C467" s="1"/>
      <c r="D467" s="1"/>
      <c r="E467" s="1"/>
      <c r="G467">
        <v>465</v>
      </c>
      <c r="H467" s="47">
        <f>+Resultados!$D$10/12-SUM(J467:S467)</f>
        <v>1364.9166666666667</v>
      </c>
      <c r="I467" s="47">
        <f>+I466*(1+((Tab_Resultados[Taxa de retorno]-Tab_Resultados[Inflação]))/12)+H466</f>
        <v>4341084.6966349259</v>
      </c>
      <c r="J467" s="48">
        <f t="shared" si="42"/>
        <v>0</v>
      </c>
      <c r="K467" s="48">
        <f t="shared" si="43"/>
        <v>0</v>
      </c>
      <c r="L467" s="48">
        <f t="shared" si="44"/>
        <v>0</v>
      </c>
      <c r="M467" s="48">
        <f t="shared" si="45"/>
        <v>0</v>
      </c>
      <c r="N467" s="48">
        <f t="shared" si="46"/>
        <v>0</v>
      </c>
      <c r="O467" s="48">
        <f t="shared" si="47"/>
        <v>0</v>
      </c>
      <c r="P467" s="48">
        <f t="shared" si="48"/>
        <v>0</v>
      </c>
      <c r="Q467" s="48">
        <f t="shared" si="49"/>
        <v>0</v>
      </c>
      <c r="R467" s="48">
        <f t="shared" si="50"/>
        <v>0</v>
      </c>
      <c r="S467" s="48">
        <f t="shared" si="51"/>
        <v>0</v>
      </c>
      <c r="T467" s="65" t="str">
        <f t="shared" si="52"/>
        <v/>
      </c>
      <c r="U467" s="60">
        <f t="shared" si="53"/>
        <v>465</v>
      </c>
      <c r="V467" s="64">
        <f ca="1">DATE(YEAR(TODAY()),MONTH(TODAY())+Tabela7[[#This Row],[Mês]]-1,1)</f>
        <v>58593</v>
      </c>
    </row>
    <row r="468" spans="2:22" x14ac:dyDescent="0.25">
      <c r="B468" s="1"/>
      <c r="C468" s="1"/>
      <c r="D468" s="1"/>
      <c r="E468" s="1"/>
      <c r="G468">
        <v>466</v>
      </c>
      <c r="H468" s="47">
        <f>+Resultados!$D$10/12-SUM(J468:S468)</f>
        <v>1364.9166666666667</v>
      </c>
      <c r="I468" s="47">
        <f>+I467*(1+((Tab_Resultados[Taxa de retorno]-Tab_Resultados[Inflação]))/12)+H467</f>
        <v>4369038.7570684813</v>
      </c>
      <c r="J468" s="48">
        <f t="shared" si="42"/>
        <v>0</v>
      </c>
      <c r="K468" s="48">
        <f t="shared" si="43"/>
        <v>0</v>
      </c>
      <c r="L468" s="48">
        <f t="shared" si="44"/>
        <v>0</v>
      </c>
      <c r="M468" s="48">
        <f t="shared" si="45"/>
        <v>0</v>
      </c>
      <c r="N468" s="48">
        <f t="shared" si="46"/>
        <v>0</v>
      </c>
      <c r="O468" s="48">
        <f t="shared" si="47"/>
        <v>0</v>
      </c>
      <c r="P468" s="48">
        <f t="shared" si="48"/>
        <v>0</v>
      </c>
      <c r="Q468" s="48">
        <f t="shared" si="49"/>
        <v>0</v>
      </c>
      <c r="R468" s="48">
        <f t="shared" si="50"/>
        <v>0</v>
      </c>
      <c r="S468" s="48">
        <f t="shared" si="51"/>
        <v>0</v>
      </c>
      <c r="T468" s="65" t="str">
        <f t="shared" si="52"/>
        <v/>
      </c>
      <c r="U468" s="60">
        <f t="shared" si="53"/>
        <v>466</v>
      </c>
      <c r="V468" s="64">
        <f ca="1">DATE(YEAR(TODAY()),MONTH(TODAY())+Tabela7[[#This Row],[Mês]]-1,1)</f>
        <v>58623</v>
      </c>
    </row>
    <row r="469" spans="2:22" x14ac:dyDescent="0.25">
      <c r="B469" s="1"/>
      <c r="C469" s="1"/>
      <c r="D469" s="1"/>
      <c r="E469" s="1"/>
      <c r="G469">
        <v>467</v>
      </c>
      <c r="H469" s="47">
        <f>+Resultados!$D$10/12-SUM(J469:S469)</f>
        <v>1364.9166666666667</v>
      </c>
      <c r="I469" s="47">
        <f>+I468*(1+((Tab_Resultados[Taxa de retorno]-Tab_Resultados[Inflação]))/12)+H468</f>
        <v>4397164.0361221926</v>
      </c>
      <c r="J469" s="48">
        <f t="shared" si="42"/>
        <v>0</v>
      </c>
      <c r="K469" s="48">
        <f t="shared" si="43"/>
        <v>0</v>
      </c>
      <c r="L469" s="48">
        <f t="shared" si="44"/>
        <v>0</v>
      </c>
      <c r="M469" s="48">
        <f t="shared" si="45"/>
        <v>0</v>
      </c>
      <c r="N469" s="48">
        <f t="shared" si="46"/>
        <v>0</v>
      </c>
      <c r="O469" s="48">
        <f t="shared" si="47"/>
        <v>0</v>
      </c>
      <c r="P469" s="48">
        <f t="shared" si="48"/>
        <v>0</v>
      </c>
      <c r="Q469" s="48">
        <f t="shared" si="49"/>
        <v>0</v>
      </c>
      <c r="R469" s="48">
        <f t="shared" si="50"/>
        <v>0</v>
      </c>
      <c r="S469" s="48">
        <f t="shared" si="51"/>
        <v>0</v>
      </c>
      <c r="T469" s="65" t="str">
        <f t="shared" si="52"/>
        <v/>
      </c>
      <c r="U469" s="60">
        <f t="shared" si="53"/>
        <v>467</v>
      </c>
      <c r="V469" s="64">
        <f ca="1">DATE(YEAR(TODAY()),MONTH(TODAY())+Tabela7[[#This Row],[Mês]]-1,1)</f>
        <v>58654</v>
      </c>
    </row>
    <row r="470" spans="2:22" x14ac:dyDescent="0.25">
      <c r="B470" s="1"/>
      <c r="C470" s="1"/>
      <c r="D470" s="1"/>
      <c r="E470" s="1"/>
      <c r="G470">
        <v>468</v>
      </c>
      <c r="H470" s="47">
        <f>+Resultados!$D$10/12-SUM(J470:S470)</f>
        <v>1364.9166666666667</v>
      </c>
      <c r="I470" s="47">
        <f>+I469*(1+((Tab_Resultados[Taxa de retorno]-Tab_Resultados[Inflação]))/12)+H469</f>
        <v>4425461.5825101081</v>
      </c>
      <c r="J470" s="48">
        <f t="shared" si="42"/>
        <v>0</v>
      </c>
      <c r="K470" s="48">
        <f t="shared" si="43"/>
        <v>0</v>
      </c>
      <c r="L470" s="48">
        <f t="shared" si="44"/>
        <v>0</v>
      </c>
      <c r="M470" s="48">
        <f t="shared" si="45"/>
        <v>0</v>
      </c>
      <c r="N470" s="48">
        <f t="shared" si="46"/>
        <v>0</v>
      </c>
      <c r="O470" s="48">
        <f t="shared" si="47"/>
        <v>0</v>
      </c>
      <c r="P470" s="48">
        <f t="shared" si="48"/>
        <v>0</v>
      </c>
      <c r="Q470" s="48">
        <f t="shared" si="49"/>
        <v>0</v>
      </c>
      <c r="R470" s="48">
        <f t="shared" si="50"/>
        <v>0</v>
      </c>
      <c r="S470" s="48">
        <f t="shared" si="51"/>
        <v>0</v>
      </c>
      <c r="T470" s="65" t="str">
        <f t="shared" si="52"/>
        <v/>
      </c>
      <c r="U470" s="60">
        <f t="shared" si="53"/>
        <v>468</v>
      </c>
      <c r="V470" s="64">
        <f ca="1">DATE(YEAR(TODAY()),MONTH(TODAY())+Tabela7[[#This Row],[Mês]]-1,1)</f>
        <v>58685</v>
      </c>
    </row>
    <row r="471" spans="2:22" x14ac:dyDescent="0.25">
      <c r="B471" s="1"/>
      <c r="C471" s="1"/>
      <c r="D471" s="1"/>
      <c r="E471" s="1"/>
      <c r="G471">
        <v>469</v>
      </c>
      <c r="H471" s="47">
        <f>+Resultados!$D$10/12-SUM(J471:S471)</f>
        <v>1364.9166666666667</v>
      </c>
      <c r="I471" s="47">
        <f>+I470*(1+((Tab_Resultados[Taxa de retorno]-Tab_Resultados[Inflação]))/12)+H470</f>
        <v>4453932.4513696488</v>
      </c>
      <c r="J471" s="48">
        <f t="shared" si="42"/>
        <v>0</v>
      </c>
      <c r="K471" s="48">
        <f t="shared" si="43"/>
        <v>0</v>
      </c>
      <c r="L471" s="48">
        <f t="shared" si="44"/>
        <v>0</v>
      </c>
      <c r="M471" s="48">
        <f t="shared" si="45"/>
        <v>0</v>
      </c>
      <c r="N471" s="48">
        <f t="shared" si="46"/>
        <v>0</v>
      </c>
      <c r="O471" s="48">
        <f t="shared" si="47"/>
        <v>0</v>
      </c>
      <c r="P471" s="48">
        <f t="shared" si="48"/>
        <v>0</v>
      </c>
      <c r="Q471" s="48">
        <f t="shared" si="49"/>
        <v>0</v>
      </c>
      <c r="R471" s="48">
        <f t="shared" si="50"/>
        <v>0</v>
      </c>
      <c r="S471" s="48">
        <f t="shared" si="51"/>
        <v>0</v>
      </c>
      <c r="T471" s="65" t="str">
        <f t="shared" si="52"/>
        <v/>
      </c>
      <c r="U471" s="60">
        <f t="shared" si="53"/>
        <v>469</v>
      </c>
      <c r="V471" s="64">
        <f ca="1">DATE(YEAR(TODAY()),MONTH(TODAY())+Tabela7[[#This Row],[Mês]]-1,1)</f>
        <v>58715</v>
      </c>
    </row>
    <row r="472" spans="2:22" x14ac:dyDescent="0.25">
      <c r="B472" s="1"/>
      <c r="C472" s="1"/>
      <c r="D472" s="1"/>
      <c r="E472" s="1"/>
      <c r="G472">
        <v>470</v>
      </c>
      <c r="H472" s="47">
        <f>+Resultados!$D$10/12-SUM(J472:S472)</f>
        <v>1364.9166666666667</v>
      </c>
      <c r="I472" s="47">
        <f>+I471*(1+((Tab_Resultados[Taxa de retorno]-Tab_Resultados[Inflação]))/12)+H471</f>
        <v>4482577.7043009549</v>
      </c>
      <c r="J472" s="48">
        <f t="shared" si="42"/>
        <v>0</v>
      </c>
      <c r="K472" s="48">
        <f t="shared" si="43"/>
        <v>0</v>
      </c>
      <c r="L472" s="48">
        <f t="shared" si="44"/>
        <v>0</v>
      </c>
      <c r="M472" s="48">
        <f t="shared" si="45"/>
        <v>0</v>
      </c>
      <c r="N472" s="48">
        <f t="shared" si="46"/>
        <v>0</v>
      </c>
      <c r="O472" s="48">
        <f t="shared" si="47"/>
        <v>0</v>
      </c>
      <c r="P472" s="48">
        <f t="shared" si="48"/>
        <v>0</v>
      </c>
      <c r="Q472" s="48">
        <f t="shared" si="49"/>
        <v>0</v>
      </c>
      <c r="R472" s="48">
        <f t="shared" si="50"/>
        <v>0</v>
      </c>
      <c r="S472" s="48">
        <f t="shared" si="51"/>
        <v>0</v>
      </c>
      <c r="T472" s="65" t="str">
        <f t="shared" si="52"/>
        <v/>
      </c>
      <c r="U472" s="60">
        <f t="shared" si="53"/>
        <v>470</v>
      </c>
      <c r="V472" s="64">
        <f ca="1">DATE(YEAR(TODAY()),MONTH(TODAY())+Tabela7[[#This Row],[Mês]]-1,1)</f>
        <v>58746</v>
      </c>
    </row>
    <row r="473" spans="2:22" x14ac:dyDescent="0.25">
      <c r="B473" s="1"/>
      <c r="C473" s="1"/>
      <c r="D473" s="1"/>
      <c r="E473" s="1"/>
      <c r="G473">
        <v>471</v>
      </c>
      <c r="H473" s="47">
        <f>+Resultados!$D$10/12-SUM(J473:S473)</f>
        <v>1364.9166666666667</v>
      </c>
      <c r="I473" s="47">
        <f>+I472*(1+((Tab_Resultados[Taxa de retorno]-Tab_Resultados[Inflação]))/12)+H472</f>
        <v>4511398.4094064645</v>
      </c>
      <c r="J473" s="48">
        <f t="shared" si="42"/>
        <v>0</v>
      </c>
      <c r="K473" s="48">
        <f t="shared" si="43"/>
        <v>0</v>
      </c>
      <c r="L473" s="48">
        <f t="shared" si="44"/>
        <v>0</v>
      </c>
      <c r="M473" s="48">
        <f t="shared" si="45"/>
        <v>0</v>
      </c>
      <c r="N473" s="48">
        <f t="shared" si="46"/>
        <v>0</v>
      </c>
      <c r="O473" s="48">
        <f t="shared" si="47"/>
        <v>0</v>
      </c>
      <c r="P473" s="48">
        <f t="shared" si="48"/>
        <v>0</v>
      </c>
      <c r="Q473" s="48">
        <f t="shared" si="49"/>
        <v>0</v>
      </c>
      <c r="R473" s="48">
        <f t="shared" si="50"/>
        <v>0</v>
      </c>
      <c r="S473" s="48">
        <f t="shared" si="51"/>
        <v>0</v>
      </c>
      <c r="T473" s="65" t="str">
        <f t="shared" si="52"/>
        <v/>
      </c>
      <c r="U473" s="60">
        <f t="shared" si="53"/>
        <v>471</v>
      </c>
      <c r="V473" s="64">
        <f ca="1">DATE(YEAR(TODAY()),MONTH(TODAY())+Tabela7[[#This Row],[Mês]]-1,1)</f>
        <v>58776</v>
      </c>
    </row>
    <row r="474" spans="2:22" x14ac:dyDescent="0.25">
      <c r="B474" s="1"/>
      <c r="C474" s="1"/>
      <c r="D474" s="1"/>
      <c r="E474" s="1"/>
      <c r="G474">
        <v>472</v>
      </c>
      <c r="H474" s="47">
        <f>+Resultados!$D$10/12-SUM(J474:S474)</f>
        <v>1364.9166666666667</v>
      </c>
      <c r="I474" s="47">
        <f>+I473*(1+((Tab_Resultados[Taxa de retorno]-Tab_Resultados[Inflação]))/12)+H473</f>
        <v>4540395.641330746</v>
      </c>
      <c r="J474" s="48">
        <f t="shared" si="42"/>
        <v>0</v>
      </c>
      <c r="K474" s="48">
        <f t="shared" si="43"/>
        <v>0</v>
      </c>
      <c r="L474" s="48">
        <f t="shared" si="44"/>
        <v>0</v>
      </c>
      <c r="M474" s="48">
        <f t="shared" si="45"/>
        <v>0</v>
      </c>
      <c r="N474" s="48">
        <f t="shared" si="46"/>
        <v>0</v>
      </c>
      <c r="O474" s="48">
        <f t="shared" si="47"/>
        <v>0</v>
      </c>
      <c r="P474" s="48">
        <f t="shared" si="48"/>
        <v>0</v>
      </c>
      <c r="Q474" s="48">
        <f t="shared" si="49"/>
        <v>0</v>
      </c>
      <c r="R474" s="48">
        <f t="shared" si="50"/>
        <v>0</v>
      </c>
      <c r="S474" s="48">
        <f t="shared" si="51"/>
        <v>0</v>
      </c>
      <c r="T474" s="65" t="str">
        <f t="shared" si="52"/>
        <v/>
      </c>
      <c r="U474" s="60">
        <f t="shared" si="53"/>
        <v>472</v>
      </c>
      <c r="V474" s="64">
        <f ca="1">DATE(YEAR(TODAY()),MONTH(TODAY())+Tabela7[[#This Row],[Mês]]-1,1)</f>
        <v>58807</v>
      </c>
    </row>
    <row r="475" spans="2:22" x14ac:dyDescent="0.25">
      <c r="B475" s="1"/>
      <c r="C475" s="1"/>
      <c r="D475" s="1"/>
      <c r="E475" s="1"/>
      <c r="G475">
        <v>473</v>
      </c>
      <c r="H475" s="47">
        <f>+Resultados!$D$10/12-SUM(J475:S475)</f>
        <v>1364.9166666666667</v>
      </c>
      <c r="I475" s="47">
        <f>+I474*(1+((Tab_Resultados[Taxa de retorno]-Tab_Resultados[Inflação]))/12)+H474</f>
        <v>4569570.4813005636</v>
      </c>
      <c r="J475" s="48">
        <f t="shared" si="42"/>
        <v>0</v>
      </c>
      <c r="K475" s="48">
        <f t="shared" si="43"/>
        <v>0</v>
      </c>
      <c r="L475" s="48">
        <f t="shared" si="44"/>
        <v>0</v>
      </c>
      <c r="M475" s="48">
        <f t="shared" si="45"/>
        <v>0</v>
      </c>
      <c r="N475" s="48">
        <f t="shared" si="46"/>
        <v>0</v>
      </c>
      <c r="O475" s="48">
        <f t="shared" si="47"/>
        <v>0</v>
      </c>
      <c r="P475" s="48">
        <f t="shared" si="48"/>
        <v>0</v>
      </c>
      <c r="Q475" s="48">
        <f t="shared" si="49"/>
        <v>0</v>
      </c>
      <c r="R475" s="48">
        <f t="shared" si="50"/>
        <v>0</v>
      </c>
      <c r="S475" s="48">
        <f t="shared" si="51"/>
        <v>0</v>
      </c>
      <c r="T475" s="65" t="str">
        <f t="shared" si="52"/>
        <v/>
      </c>
      <c r="U475" s="60">
        <f t="shared" si="53"/>
        <v>473</v>
      </c>
      <c r="V475" s="64">
        <f ca="1">DATE(YEAR(TODAY()),MONTH(TODAY())+Tabela7[[#This Row],[Mês]]-1,1)</f>
        <v>58838</v>
      </c>
    </row>
    <row r="476" spans="2:22" x14ac:dyDescent="0.25">
      <c r="B476" s="1"/>
      <c r="C476" s="1"/>
      <c r="D476" s="1"/>
      <c r="E476" s="1"/>
      <c r="G476">
        <v>474</v>
      </c>
      <c r="H476" s="47">
        <f>+Resultados!$D$10/12-SUM(J476:S476)</f>
        <v>1364.9166666666667</v>
      </c>
      <c r="I476" s="47">
        <f>+I475*(1+((Tab_Resultados[Taxa de retorno]-Tab_Resultados[Inflação]))/12)+H475</f>
        <v>4598924.0171651961</v>
      </c>
      <c r="J476" s="48">
        <f t="shared" si="42"/>
        <v>0</v>
      </c>
      <c r="K476" s="48">
        <f t="shared" si="43"/>
        <v>0</v>
      </c>
      <c r="L476" s="48">
        <f t="shared" si="44"/>
        <v>0</v>
      </c>
      <c r="M476" s="48">
        <f t="shared" si="45"/>
        <v>0</v>
      </c>
      <c r="N476" s="48">
        <f t="shared" si="46"/>
        <v>0</v>
      </c>
      <c r="O476" s="48">
        <f t="shared" si="47"/>
        <v>0</v>
      </c>
      <c r="P476" s="48">
        <f t="shared" si="48"/>
        <v>0</v>
      </c>
      <c r="Q476" s="48">
        <f t="shared" si="49"/>
        <v>0</v>
      </c>
      <c r="R476" s="48">
        <f t="shared" si="50"/>
        <v>0</v>
      </c>
      <c r="S476" s="48">
        <f t="shared" si="51"/>
        <v>0</v>
      </c>
      <c r="T476" s="65" t="str">
        <f t="shared" si="52"/>
        <v/>
      </c>
      <c r="U476" s="60">
        <f t="shared" si="53"/>
        <v>474</v>
      </c>
      <c r="V476" s="64">
        <f ca="1">DATE(YEAR(TODAY()),MONTH(TODAY())+Tabela7[[#This Row],[Mês]]-1,1)</f>
        <v>58866</v>
      </c>
    </row>
    <row r="477" spans="2:22" x14ac:dyDescent="0.25">
      <c r="B477" s="1"/>
      <c r="C477" s="1"/>
      <c r="D477" s="1"/>
      <c r="E477" s="1"/>
      <c r="G477">
        <v>475</v>
      </c>
      <c r="H477" s="47">
        <f>+Resultados!$D$10/12-SUM(J477:S477)</f>
        <v>1364.9166666666667</v>
      </c>
      <c r="I477" s="47">
        <f>+I476*(1+((Tab_Resultados[Taxa de retorno]-Tab_Resultados[Inflação]))/12)+H476</f>
        <v>4628457.3434369992</v>
      </c>
      <c r="J477" s="48">
        <f t="shared" si="42"/>
        <v>0</v>
      </c>
      <c r="K477" s="48">
        <f t="shared" si="43"/>
        <v>0</v>
      </c>
      <c r="L477" s="48">
        <f t="shared" si="44"/>
        <v>0</v>
      </c>
      <c r="M477" s="48">
        <f t="shared" si="45"/>
        <v>0</v>
      </c>
      <c r="N477" s="48">
        <f t="shared" si="46"/>
        <v>0</v>
      </c>
      <c r="O477" s="48">
        <f t="shared" si="47"/>
        <v>0</v>
      </c>
      <c r="P477" s="48">
        <f t="shared" si="48"/>
        <v>0</v>
      </c>
      <c r="Q477" s="48">
        <f t="shared" si="49"/>
        <v>0</v>
      </c>
      <c r="R477" s="48">
        <f t="shared" si="50"/>
        <v>0</v>
      </c>
      <c r="S477" s="48">
        <f t="shared" si="51"/>
        <v>0</v>
      </c>
      <c r="T477" s="65" t="str">
        <f t="shared" si="52"/>
        <v/>
      </c>
      <c r="U477" s="60">
        <f t="shared" si="53"/>
        <v>475</v>
      </c>
      <c r="V477" s="64">
        <f ca="1">DATE(YEAR(TODAY()),MONTH(TODAY())+Tabela7[[#This Row],[Mês]]-1,1)</f>
        <v>58897</v>
      </c>
    </row>
    <row r="478" spans="2:22" x14ac:dyDescent="0.25">
      <c r="B478" s="1"/>
      <c r="C478" s="1"/>
      <c r="D478" s="1"/>
      <c r="E478" s="1"/>
      <c r="G478">
        <v>476</v>
      </c>
      <c r="H478" s="47">
        <f>+Resultados!$D$10/12-SUM(J478:S478)</f>
        <v>1364.9166666666667</v>
      </c>
      <c r="I478" s="47">
        <f>+I477*(1+((Tab_Resultados[Taxa de retorno]-Tab_Resultados[Inflação]))/12)+H477</f>
        <v>4658171.5613322174</v>
      </c>
      <c r="J478" s="48">
        <f t="shared" si="42"/>
        <v>0</v>
      </c>
      <c r="K478" s="48">
        <f t="shared" si="43"/>
        <v>0</v>
      </c>
      <c r="L478" s="48">
        <f t="shared" si="44"/>
        <v>0</v>
      </c>
      <c r="M478" s="48">
        <f t="shared" si="45"/>
        <v>0</v>
      </c>
      <c r="N478" s="48">
        <f t="shared" si="46"/>
        <v>0</v>
      </c>
      <c r="O478" s="48">
        <f t="shared" si="47"/>
        <v>0</v>
      </c>
      <c r="P478" s="48">
        <f t="shared" si="48"/>
        <v>0</v>
      </c>
      <c r="Q478" s="48">
        <f t="shared" si="49"/>
        <v>0</v>
      </c>
      <c r="R478" s="48">
        <f t="shared" si="50"/>
        <v>0</v>
      </c>
      <c r="S478" s="48">
        <f t="shared" si="51"/>
        <v>0</v>
      </c>
      <c r="T478" s="65" t="str">
        <f t="shared" si="52"/>
        <v/>
      </c>
      <c r="U478" s="60">
        <f t="shared" si="53"/>
        <v>476</v>
      </c>
      <c r="V478" s="64">
        <f ca="1">DATE(YEAR(TODAY()),MONTH(TODAY())+Tabela7[[#This Row],[Mês]]-1,1)</f>
        <v>58927</v>
      </c>
    </row>
    <row r="479" spans="2:22" x14ac:dyDescent="0.25">
      <c r="B479" s="1"/>
      <c r="C479" s="1"/>
      <c r="D479" s="1"/>
      <c r="E479" s="1"/>
      <c r="G479">
        <v>477</v>
      </c>
      <c r="H479" s="47">
        <f>+Resultados!$D$10/12-SUM(J479:S479)</f>
        <v>1364.9166666666667</v>
      </c>
      <c r="I479" s="47">
        <f>+I478*(1+((Tab_Resultados[Taxa de retorno]-Tab_Resultados[Inflação]))/12)+H478</f>
        <v>4688067.7788120443</v>
      </c>
      <c r="J479" s="48">
        <f t="shared" si="42"/>
        <v>0</v>
      </c>
      <c r="K479" s="48">
        <f t="shared" si="43"/>
        <v>0</v>
      </c>
      <c r="L479" s="48">
        <f t="shared" si="44"/>
        <v>0</v>
      </c>
      <c r="M479" s="48">
        <f t="shared" si="45"/>
        <v>0</v>
      </c>
      <c r="N479" s="48">
        <f t="shared" si="46"/>
        <v>0</v>
      </c>
      <c r="O479" s="48">
        <f t="shared" si="47"/>
        <v>0</v>
      </c>
      <c r="P479" s="48">
        <f t="shared" si="48"/>
        <v>0</v>
      </c>
      <c r="Q479" s="48">
        <f t="shared" si="49"/>
        <v>0</v>
      </c>
      <c r="R479" s="48">
        <f t="shared" si="50"/>
        <v>0</v>
      </c>
      <c r="S479" s="48">
        <f t="shared" si="51"/>
        <v>0</v>
      </c>
      <c r="T479" s="65" t="str">
        <f t="shared" si="52"/>
        <v/>
      </c>
      <c r="U479" s="60">
        <f t="shared" si="53"/>
        <v>477</v>
      </c>
      <c r="V479" s="64">
        <f ca="1">DATE(YEAR(TODAY()),MONTH(TODAY())+Tabela7[[#This Row],[Mês]]-1,1)</f>
        <v>58958</v>
      </c>
    </row>
    <row r="480" spans="2:22" x14ac:dyDescent="0.25">
      <c r="B480" s="1"/>
      <c r="C480" s="1"/>
      <c r="D480" s="1"/>
      <c r="E480" s="1"/>
      <c r="G480">
        <v>478</v>
      </c>
      <c r="H480" s="47">
        <f>+Resultados!$D$10/12-SUM(J480:S480)</f>
        <v>1364.9166666666667</v>
      </c>
      <c r="I480" s="47">
        <f>+I479*(1+((Tab_Resultados[Taxa de retorno]-Tab_Resultados[Inflação]))/12)+H479</f>
        <v>4718147.1106239343</v>
      </c>
      <c r="J480" s="48">
        <f t="shared" si="42"/>
        <v>0</v>
      </c>
      <c r="K480" s="48">
        <f t="shared" si="43"/>
        <v>0</v>
      </c>
      <c r="L480" s="48">
        <f t="shared" si="44"/>
        <v>0</v>
      </c>
      <c r="M480" s="48">
        <f t="shared" si="45"/>
        <v>0</v>
      </c>
      <c r="N480" s="48">
        <f t="shared" si="46"/>
        <v>0</v>
      </c>
      <c r="O480" s="48">
        <f t="shared" si="47"/>
        <v>0</v>
      </c>
      <c r="P480" s="48">
        <f t="shared" si="48"/>
        <v>0</v>
      </c>
      <c r="Q480" s="48">
        <f t="shared" si="49"/>
        <v>0</v>
      </c>
      <c r="R480" s="48">
        <f t="shared" si="50"/>
        <v>0</v>
      </c>
      <c r="S480" s="48">
        <f t="shared" si="51"/>
        <v>0</v>
      </c>
      <c r="T480" s="65" t="str">
        <f t="shared" si="52"/>
        <v/>
      </c>
      <c r="U480" s="60">
        <f t="shared" si="53"/>
        <v>478</v>
      </c>
      <c r="V480" s="64">
        <f ca="1">DATE(YEAR(TODAY()),MONTH(TODAY())+Tabela7[[#This Row],[Mês]]-1,1)</f>
        <v>58988</v>
      </c>
    </row>
    <row r="481" spans="2:22" x14ac:dyDescent="0.25">
      <c r="B481" s="1"/>
      <c r="C481" s="1"/>
      <c r="D481" s="1"/>
      <c r="E481" s="1"/>
      <c r="G481">
        <v>479</v>
      </c>
      <c r="H481" s="47">
        <f>+Resultados!$D$10/12-SUM(J481:S481)</f>
        <v>1364.9166666666667</v>
      </c>
      <c r="I481" s="47">
        <f>+I480*(1+((Tab_Resultados[Taxa de retorno]-Tab_Resultados[Inflação]))/12)+H480</f>
        <v>4748410.6783431722</v>
      </c>
      <c r="J481" s="48">
        <f t="shared" si="42"/>
        <v>0</v>
      </c>
      <c r="K481" s="48">
        <f t="shared" si="43"/>
        <v>0</v>
      </c>
      <c r="L481" s="48">
        <f t="shared" si="44"/>
        <v>0</v>
      </c>
      <c r="M481" s="48">
        <f t="shared" si="45"/>
        <v>0</v>
      </c>
      <c r="N481" s="48">
        <f t="shared" si="46"/>
        <v>0</v>
      </c>
      <c r="O481" s="48">
        <f t="shared" si="47"/>
        <v>0</v>
      </c>
      <c r="P481" s="48">
        <f t="shared" si="48"/>
        <v>0</v>
      </c>
      <c r="Q481" s="48">
        <f t="shared" si="49"/>
        <v>0</v>
      </c>
      <c r="R481" s="48">
        <f t="shared" si="50"/>
        <v>0</v>
      </c>
      <c r="S481" s="48">
        <f t="shared" si="51"/>
        <v>0</v>
      </c>
      <c r="T481" s="65" t="str">
        <f t="shared" si="52"/>
        <v/>
      </c>
      <c r="U481" s="60">
        <f t="shared" si="53"/>
        <v>479</v>
      </c>
      <c r="V481" s="64">
        <f ca="1">DATE(YEAR(TODAY()),MONTH(TODAY())+Tabela7[[#This Row],[Mês]]-1,1)</f>
        <v>59019</v>
      </c>
    </row>
    <row r="482" spans="2:22" x14ac:dyDescent="0.25">
      <c r="B482" s="1"/>
      <c r="C482" s="1"/>
      <c r="D482" s="1"/>
      <c r="E482" s="1"/>
      <c r="G482">
        <v>480</v>
      </c>
      <c r="H482" s="47">
        <f>+Resultados!$D$10/12-SUM(J482:S482)</f>
        <v>1364.9166666666667</v>
      </c>
      <c r="I482" s="47">
        <f>+I481*(1+((Tab_Resultados[Taxa de retorno]-Tab_Resultados[Inflação]))/12)+H481</f>
        <v>4778859.6104146903</v>
      </c>
      <c r="J482" s="48">
        <f t="shared" si="42"/>
        <v>0</v>
      </c>
      <c r="K482" s="48">
        <f t="shared" si="43"/>
        <v>0</v>
      </c>
      <c r="L482" s="48">
        <f t="shared" si="44"/>
        <v>0</v>
      </c>
      <c r="M482" s="48">
        <f t="shared" si="45"/>
        <v>0</v>
      </c>
      <c r="N482" s="48">
        <f t="shared" si="46"/>
        <v>0</v>
      </c>
      <c r="O482" s="48">
        <f t="shared" si="47"/>
        <v>0</v>
      </c>
      <c r="P482" s="48">
        <f t="shared" si="48"/>
        <v>0</v>
      </c>
      <c r="Q482" s="48">
        <f t="shared" si="49"/>
        <v>0</v>
      </c>
      <c r="R482" s="48">
        <f t="shared" si="50"/>
        <v>0</v>
      </c>
      <c r="S482" s="48">
        <f t="shared" si="51"/>
        <v>0</v>
      </c>
      <c r="T482" s="65" t="str">
        <f t="shared" si="52"/>
        <v/>
      </c>
      <c r="U482" s="60">
        <f t="shared" si="53"/>
        <v>480</v>
      </c>
      <c r="V482" s="64">
        <f ca="1">DATE(YEAR(TODAY()),MONTH(TODAY())+Tabela7[[#This Row],[Mês]]-1,1)</f>
        <v>59050</v>
      </c>
    </row>
    <row r="483" spans="2:22" x14ac:dyDescent="0.25">
      <c r="B483" s="1"/>
      <c r="C483" s="1"/>
      <c r="D483" s="1"/>
      <c r="E483" s="1"/>
      <c r="G483">
        <v>481</v>
      </c>
      <c r="H483" s="47">
        <f>+Resultados!$D$10/12-SUM(J483:S483)</f>
        <v>1364.9166666666667</v>
      </c>
      <c r="I483" s="47">
        <f>+I482*(1+((Tab_Resultados[Taxa de retorno]-Tab_Resultados[Inflação]))/12)+H482</f>
        <v>4809495.0421951469</v>
      </c>
      <c r="J483" s="48">
        <f t="shared" si="42"/>
        <v>0</v>
      </c>
      <c r="K483" s="48">
        <f t="shared" si="43"/>
        <v>0</v>
      </c>
      <c r="L483" s="48">
        <f t="shared" si="44"/>
        <v>0</v>
      </c>
      <c r="M483" s="48">
        <f t="shared" si="45"/>
        <v>0</v>
      </c>
      <c r="N483" s="48">
        <f t="shared" si="46"/>
        <v>0</v>
      </c>
      <c r="O483" s="48">
        <f t="shared" si="47"/>
        <v>0</v>
      </c>
      <c r="P483" s="48">
        <f t="shared" si="48"/>
        <v>0</v>
      </c>
      <c r="Q483" s="48">
        <f t="shared" si="49"/>
        <v>0</v>
      </c>
      <c r="R483" s="48">
        <f t="shared" si="50"/>
        <v>0</v>
      </c>
      <c r="S483" s="48">
        <f t="shared" si="51"/>
        <v>0</v>
      </c>
      <c r="T483" s="65" t="str">
        <f t="shared" si="52"/>
        <v/>
      </c>
      <c r="U483" s="60">
        <f t="shared" si="53"/>
        <v>481</v>
      </c>
      <c r="V483" s="64">
        <f ca="1">DATE(YEAR(TODAY()),MONTH(TODAY())+Tabela7[[#This Row],[Mês]]-1,1)</f>
        <v>59080</v>
      </c>
    </row>
    <row r="484" spans="2:22" x14ac:dyDescent="0.25">
      <c r="B484" s="1"/>
      <c r="C484" s="1"/>
      <c r="D484" s="1"/>
      <c r="E484" s="1"/>
      <c r="G484">
        <v>482</v>
      </c>
      <c r="H484" s="47">
        <f>+Resultados!$D$10/12-SUM(J484:S484)</f>
        <v>1364.9166666666667</v>
      </c>
      <c r="I484" s="47">
        <f>+I483*(1+((Tab_Resultados[Taxa de retorno]-Tab_Resultados[Inflação]))/12)+H483</f>
        <v>4840318.115995259</v>
      </c>
      <c r="J484" s="48">
        <f t="shared" si="42"/>
        <v>0</v>
      </c>
      <c r="K484" s="48">
        <f t="shared" si="43"/>
        <v>0</v>
      </c>
      <c r="L484" s="48">
        <f t="shared" si="44"/>
        <v>0</v>
      </c>
      <c r="M484" s="48">
        <f t="shared" si="45"/>
        <v>0</v>
      </c>
      <c r="N484" s="48">
        <f t="shared" si="46"/>
        <v>0</v>
      </c>
      <c r="O484" s="48">
        <f t="shared" si="47"/>
        <v>0</v>
      </c>
      <c r="P484" s="48">
        <f t="shared" si="48"/>
        <v>0</v>
      </c>
      <c r="Q484" s="48">
        <f t="shared" si="49"/>
        <v>0</v>
      </c>
      <c r="R484" s="48">
        <f t="shared" si="50"/>
        <v>0</v>
      </c>
      <c r="S484" s="48">
        <f t="shared" si="51"/>
        <v>0</v>
      </c>
      <c r="T484" s="65" t="str">
        <f t="shared" si="52"/>
        <v/>
      </c>
      <c r="U484" s="60">
        <f t="shared" si="53"/>
        <v>482</v>
      </c>
      <c r="V484" s="64">
        <f ca="1">DATE(YEAR(TODAY()),MONTH(TODAY())+Tabela7[[#This Row],[Mês]]-1,1)</f>
        <v>59111</v>
      </c>
    </row>
    <row r="485" spans="2:22" x14ac:dyDescent="0.25">
      <c r="B485" s="1"/>
      <c r="C485" s="1"/>
      <c r="D485" s="1"/>
      <c r="E485" s="1"/>
      <c r="G485">
        <v>483</v>
      </c>
      <c r="H485" s="47">
        <f>+Resultados!$D$10/12-SUM(J485:S485)</f>
        <v>1364.9166666666667</v>
      </c>
      <c r="I485" s="47">
        <f>+I484*(1+((Tab_Resultados[Taxa de retorno]-Tab_Resultados[Inflação]))/12)+H484</f>
        <v>4871329.9811223969</v>
      </c>
      <c r="J485" s="48">
        <f t="shared" si="42"/>
        <v>0</v>
      </c>
      <c r="K485" s="48">
        <f t="shared" si="43"/>
        <v>0</v>
      </c>
      <c r="L485" s="48">
        <f t="shared" si="44"/>
        <v>0</v>
      </c>
      <c r="M485" s="48">
        <f t="shared" si="45"/>
        <v>0</v>
      </c>
      <c r="N485" s="48">
        <f t="shared" si="46"/>
        <v>0</v>
      </c>
      <c r="O485" s="48">
        <f t="shared" si="47"/>
        <v>0</v>
      </c>
      <c r="P485" s="48">
        <f t="shared" si="48"/>
        <v>0</v>
      </c>
      <c r="Q485" s="48">
        <f t="shared" si="49"/>
        <v>0</v>
      </c>
      <c r="R485" s="48">
        <f t="shared" si="50"/>
        <v>0</v>
      </c>
      <c r="S485" s="48">
        <f t="shared" si="51"/>
        <v>0</v>
      </c>
      <c r="T485" s="65" t="str">
        <f t="shared" si="52"/>
        <v/>
      </c>
      <c r="U485" s="60">
        <f t="shared" si="53"/>
        <v>483</v>
      </c>
      <c r="V485" s="64">
        <f ca="1">DATE(YEAR(TODAY()),MONTH(TODAY())+Tabela7[[#This Row],[Mês]]-1,1)</f>
        <v>59141</v>
      </c>
    </row>
    <row r="486" spans="2:22" x14ac:dyDescent="0.25">
      <c r="B486" s="1"/>
      <c r="C486" s="1"/>
      <c r="D486" s="1"/>
      <c r="E486" s="1"/>
      <c r="G486">
        <v>484</v>
      </c>
      <c r="H486" s="47">
        <f>+Resultados!$D$10/12-SUM(J486:S486)</f>
        <v>1364.9166666666667</v>
      </c>
      <c r="I486" s="47">
        <f>+I485*(1+((Tab_Resultados[Taxa de retorno]-Tab_Resultados[Inflação]))/12)+H485</f>
        <v>4902531.7939234385</v>
      </c>
      <c r="J486" s="48">
        <f t="shared" si="42"/>
        <v>0</v>
      </c>
      <c r="K486" s="48">
        <f t="shared" si="43"/>
        <v>0</v>
      </c>
      <c r="L486" s="48">
        <f t="shared" si="44"/>
        <v>0</v>
      </c>
      <c r="M486" s="48">
        <f t="shared" si="45"/>
        <v>0</v>
      </c>
      <c r="N486" s="48">
        <f t="shared" si="46"/>
        <v>0</v>
      </c>
      <c r="O486" s="48">
        <f t="shared" si="47"/>
        <v>0</v>
      </c>
      <c r="P486" s="48">
        <f t="shared" si="48"/>
        <v>0</v>
      </c>
      <c r="Q486" s="48">
        <f t="shared" si="49"/>
        <v>0</v>
      </c>
      <c r="R486" s="48">
        <f t="shared" si="50"/>
        <v>0</v>
      </c>
      <c r="S486" s="48">
        <f t="shared" si="51"/>
        <v>0</v>
      </c>
      <c r="T486" s="65" t="str">
        <f t="shared" si="52"/>
        <v/>
      </c>
      <c r="U486" s="60">
        <f t="shared" si="53"/>
        <v>484</v>
      </c>
      <c r="V486" s="64">
        <f ca="1">DATE(YEAR(TODAY()),MONTH(TODAY())+Tabela7[[#This Row],[Mês]]-1,1)</f>
        <v>59172</v>
      </c>
    </row>
    <row r="487" spans="2:22" x14ac:dyDescent="0.25">
      <c r="B487" s="1"/>
      <c r="C487" s="1"/>
      <c r="D487" s="1"/>
      <c r="E487" s="1"/>
      <c r="G487">
        <v>485</v>
      </c>
      <c r="H487" s="47">
        <f>+Resultados!$D$10/12-SUM(J487:S487)</f>
        <v>1364.9166666666667</v>
      </c>
      <c r="I487" s="47">
        <f>+I486*(1+((Tab_Resultados[Taxa de retorno]-Tab_Resultados[Inflação]))/12)+H486</f>
        <v>4933924.7178278863</v>
      </c>
      <c r="J487" s="48">
        <f t="shared" si="42"/>
        <v>0</v>
      </c>
      <c r="K487" s="48">
        <f t="shared" si="43"/>
        <v>0</v>
      </c>
      <c r="L487" s="48">
        <f t="shared" si="44"/>
        <v>0</v>
      </c>
      <c r="M487" s="48">
        <f t="shared" si="45"/>
        <v>0</v>
      </c>
      <c r="N487" s="48">
        <f t="shared" si="46"/>
        <v>0</v>
      </c>
      <c r="O487" s="48">
        <f t="shared" si="47"/>
        <v>0</v>
      </c>
      <c r="P487" s="48">
        <f t="shared" si="48"/>
        <v>0</v>
      </c>
      <c r="Q487" s="48">
        <f t="shared" si="49"/>
        <v>0</v>
      </c>
      <c r="R487" s="48">
        <f t="shared" si="50"/>
        <v>0</v>
      </c>
      <c r="S487" s="48">
        <f t="shared" si="51"/>
        <v>0</v>
      </c>
      <c r="T487" s="65" t="str">
        <f t="shared" si="52"/>
        <v/>
      </c>
      <c r="U487" s="60">
        <f t="shared" si="53"/>
        <v>485</v>
      </c>
      <c r="V487" s="64">
        <f ca="1">DATE(YEAR(TODAY()),MONTH(TODAY())+Tabela7[[#This Row],[Mês]]-1,1)</f>
        <v>59203</v>
      </c>
    </row>
    <row r="488" spans="2:22" x14ac:dyDescent="0.25">
      <c r="B488" s="1"/>
      <c r="C488" s="1"/>
      <c r="D488" s="1"/>
      <c r="E488" s="1"/>
      <c r="G488">
        <v>486</v>
      </c>
      <c r="H488" s="47">
        <f>+Resultados!$D$10/12-SUM(J488:S488)</f>
        <v>1364.9166666666667</v>
      </c>
      <c r="I488" s="47">
        <f>+I487*(1+((Tab_Resultados[Taxa de retorno]-Tab_Resultados[Inflação]))/12)+H487</f>
        <v>4965509.923391249</v>
      </c>
      <c r="J488" s="48">
        <f t="shared" si="42"/>
        <v>0</v>
      </c>
      <c r="K488" s="48">
        <f t="shared" si="43"/>
        <v>0</v>
      </c>
      <c r="L488" s="48">
        <f t="shared" si="44"/>
        <v>0</v>
      </c>
      <c r="M488" s="48">
        <f t="shared" si="45"/>
        <v>0</v>
      </c>
      <c r="N488" s="48">
        <f t="shared" si="46"/>
        <v>0</v>
      </c>
      <c r="O488" s="48">
        <f t="shared" si="47"/>
        <v>0</v>
      </c>
      <c r="P488" s="48">
        <f t="shared" si="48"/>
        <v>0</v>
      </c>
      <c r="Q488" s="48">
        <f t="shared" si="49"/>
        <v>0</v>
      </c>
      <c r="R488" s="48">
        <f t="shared" si="50"/>
        <v>0</v>
      </c>
      <c r="S488" s="48">
        <f t="shared" si="51"/>
        <v>0</v>
      </c>
      <c r="T488" s="65" t="str">
        <f t="shared" si="52"/>
        <v/>
      </c>
      <c r="U488" s="60">
        <f t="shared" si="53"/>
        <v>486</v>
      </c>
      <c r="V488" s="64">
        <f ca="1">DATE(YEAR(TODAY()),MONTH(TODAY())+Tabela7[[#This Row],[Mês]]-1,1)</f>
        <v>59231</v>
      </c>
    </row>
    <row r="489" spans="2:22" x14ac:dyDescent="0.25">
      <c r="B489" s="1"/>
      <c r="C489" s="1"/>
      <c r="D489" s="1"/>
      <c r="E489" s="1"/>
      <c r="G489">
        <v>487</v>
      </c>
      <c r="H489" s="47">
        <f>+Resultados!$D$10/12-SUM(J489:S489)</f>
        <v>1364.9166666666667</v>
      </c>
      <c r="I489" s="47">
        <f>+I488*(1+((Tab_Resultados[Taxa de retorno]-Tab_Resultados[Inflação]))/12)+H488</f>
        <v>4997288.5883386871</v>
      </c>
      <c r="J489" s="48">
        <f t="shared" si="42"/>
        <v>0</v>
      </c>
      <c r="K489" s="48">
        <f t="shared" si="43"/>
        <v>0</v>
      </c>
      <c r="L489" s="48">
        <f t="shared" si="44"/>
        <v>0</v>
      </c>
      <c r="M489" s="48">
        <f t="shared" si="45"/>
        <v>0</v>
      </c>
      <c r="N489" s="48">
        <f t="shared" si="46"/>
        <v>0</v>
      </c>
      <c r="O489" s="48">
        <f t="shared" si="47"/>
        <v>0</v>
      </c>
      <c r="P489" s="48">
        <f t="shared" si="48"/>
        <v>0</v>
      </c>
      <c r="Q489" s="48">
        <f t="shared" si="49"/>
        <v>0</v>
      </c>
      <c r="R489" s="48">
        <f t="shared" si="50"/>
        <v>0</v>
      </c>
      <c r="S489" s="48">
        <f t="shared" si="51"/>
        <v>0</v>
      </c>
      <c r="T489" s="65" t="str">
        <f t="shared" si="52"/>
        <v/>
      </c>
      <c r="U489" s="60">
        <f t="shared" si="53"/>
        <v>487</v>
      </c>
      <c r="V489" s="64">
        <f ca="1">DATE(YEAR(TODAY()),MONTH(TODAY())+Tabela7[[#This Row],[Mês]]-1,1)</f>
        <v>59262</v>
      </c>
    </row>
    <row r="490" spans="2:22" x14ac:dyDescent="0.25">
      <c r="B490" s="1"/>
      <c r="C490" s="1"/>
      <c r="D490" s="1"/>
      <c r="E490" s="1"/>
      <c r="G490">
        <v>488</v>
      </c>
      <c r="H490" s="47">
        <f>+Resultados!$D$10/12-SUM(J490:S490)</f>
        <v>1364.9166666666667</v>
      </c>
      <c r="I490" s="47">
        <f>+I489*(1+((Tab_Resultados[Taxa de retorno]-Tab_Resultados[Inflação]))/12)+H489</f>
        <v>5029261.8976089284</v>
      </c>
      <c r="J490" s="48">
        <f t="shared" si="42"/>
        <v>0</v>
      </c>
      <c r="K490" s="48">
        <f t="shared" si="43"/>
        <v>0</v>
      </c>
      <c r="L490" s="48">
        <f t="shared" si="44"/>
        <v>0</v>
      </c>
      <c r="M490" s="48">
        <f t="shared" si="45"/>
        <v>0</v>
      </c>
      <c r="N490" s="48">
        <f t="shared" si="46"/>
        <v>0</v>
      </c>
      <c r="O490" s="48">
        <f t="shared" si="47"/>
        <v>0</v>
      </c>
      <c r="P490" s="48">
        <f t="shared" si="48"/>
        <v>0</v>
      </c>
      <c r="Q490" s="48">
        <f t="shared" si="49"/>
        <v>0</v>
      </c>
      <c r="R490" s="48">
        <f t="shared" si="50"/>
        <v>0</v>
      </c>
      <c r="S490" s="48">
        <f t="shared" si="51"/>
        <v>0</v>
      </c>
      <c r="T490" s="65" t="str">
        <f t="shared" si="52"/>
        <v/>
      </c>
      <c r="U490" s="60">
        <f t="shared" si="53"/>
        <v>488</v>
      </c>
      <c r="V490" s="64">
        <f ca="1">DATE(YEAR(TODAY()),MONTH(TODAY())+Tabela7[[#This Row],[Mês]]-1,1)</f>
        <v>59292</v>
      </c>
    </row>
    <row r="491" spans="2:22" x14ac:dyDescent="0.25">
      <c r="B491" s="1"/>
      <c r="C491" s="1"/>
      <c r="D491" s="1"/>
      <c r="E491" s="1"/>
      <c r="G491">
        <v>489</v>
      </c>
      <c r="H491" s="47">
        <f>+Resultados!$D$10/12-SUM(J491:S491)</f>
        <v>1364.9166666666667</v>
      </c>
      <c r="I491" s="47">
        <f>+I490*(1+((Tab_Resultados[Taxa de retorno]-Tab_Resultados[Inflação]))/12)+H490</f>
        <v>5061431.0433984501</v>
      </c>
      <c r="J491" s="48">
        <f t="shared" si="42"/>
        <v>0</v>
      </c>
      <c r="K491" s="48">
        <f t="shared" si="43"/>
        <v>0</v>
      </c>
      <c r="L491" s="48">
        <f t="shared" si="44"/>
        <v>0</v>
      </c>
      <c r="M491" s="48">
        <f t="shared" si="45"/>
        <v>0</v>
      </c>
      <c r="N491" s="48">
        <f t="shared" si="46"/>
        <v>0</v>
      </c>
      <c r="O491" s="48">
        <f t="shared" si="47"/>
        <v>0</v>
      </c>
      <c r="P491" s="48">
        <f t="shared" si="48"/>
        <v>0</v>
      </c>
      <c r="Q491" s="48">
        <f t="shared" si="49"/>
        <v>0</v>
      </c>
      <c r="R491" s="48">
        <f t="shared" si="50"/>
        <v>0</v>
      </c>
      <c r="S491" s="48">
        <f t="shared" si="51"/>
        <v>0</v>
      </c>
      <c r="T491" s="65" t="str">
        <f t="shared" si="52"/>
        <v/>
      </c>
      <c r="U491" s="60">
        <f t="shared" si="53"/>
        <v>489</v>
      </c>
      <c r="V491" s="64">
        <f ca="1">DATE(YEAR(TODAY()),MONTH(TODAY())+Tabela7[[#This Row],[Mês]]-1,1)</f>
        <v>59323</v>
      </c>
    </row>
    <row r="492" spans="2:22" x14ac:dyDescent="0.25">
      <c r="B492" s="1"/>
      <c r="C492" s="1"/>
      <c r="D492" s="1"/>
      <c r="E492" s="1"/>
      <c r="G492">
        <v>490</v>
      </c>
      <c r="H492" s="47">
        <f>+Resultados!$D$10/12-SUM(J492:S492)</f>
        <v>1364.9166666666667</v>
      </c>
      <c r="I492" s="47">
        <f>+I491*(1+((Tab_Resultados[Taxa de retorno]-Tab_Resultados[Inflação]))/12)+H491</f>
        <v>5093797.2252059327</v>
      </c>
      <c r="J492" s="48">
        <f t="shared" si="42"/>
        <v>0</v>
      </c>
      <c r="K492" s="48">
        <f t="shared" si="43"/>
        <v>0</v>
      </c>
      <c r="L492" s="48">
        <f t="shared" si="44"/>
        <v>0</v>
      </c>
      <c r="M492" s="48">
        <f t="shared" si="45"/>
        <v>0</v>
      </c>
      <c r="N492" s="48">
        <f t="shared" si="46"/>
        <v>0</v>
      </c>
      <c r="O492" s="48">
        <f t="shared" si="47"/>
        <v>0</v>
      </c>
      <c r="P492" s="48">
        <f t="shared" si="48"/>
        <v>0</v>
      </c>
      <c r="Q492" s="48">
        <f t="shared" si="49"/>
        <v>0</v>
      </c>
      <c r="R492" s="48">
        <f t="shared" si="50"/>
        <v>0</v>
      </c>
      <c r="S492" s="48">
        <f t="shared" si="51"/>
        <v>0</v>
      </c>
      <c r="T492" s="65" t="str">
        <f t="shared" si="52"/>
        <v/>
      </c>
      <c r="U492" s="60">
        <f t="shared" si="53"/>
        <v>490</v>
      </c>
      <c r="V492" s="64">
        <f ca="1">DATE(YEAR(TODAY()),MONTH(TODAY())+Tabela7[[#This Row],[Mês]]-1,1)</f>
        <v>59353</v>
      </c>
    </row>
    <row r="493" spans="2:22" x14ac:dyDescent="0.25">
      <c r="B493" s="1"/>
      <c r="C493" s="1"/>
      <c r="D493" s="1"/>
      <c r="E493" s="1"/>
      <c r="G493">
        <v>491</v>
      </c>
      <c r="H493" s="47">
        <f>+Resultados!$D$10/12-SUM(J493:S493)</f>
        <v>1364.9166666666667</v>
      </c>
      <c r="I493" s="47">
        <f>+I492*(1+((Tab_Resultados[Taxa de retorno]-Tab_Resultados[Inflação]))/12)+H492</f>
        <v>5126361.6498769857</v>
      </c>
      <c r="J493" s="48">
        <f t="shared" si="42"/>
        <v>0</v>
      </c>
      <c r="K493" s="48">
        <f t="shared" si="43"/>
        <v>0</v>
      </c>
      <c r="L493" s="48">
        <f t="shared" si="44"/>
        <v>0</v>
      </c>
      <c r="M493" s="48">
        <f t="shared" si="45"/>
        <v>0</v>
      </c>
      <c r="N493" s="48">
        <f t="shared" si="46"/>
        <v>0</v>
      </c>
      <c r="O493" s="48">
        <f t="shared" si="47"/>
        <v>0</v>
      </c>
      <c r="P493" s="48">
        <f t="shared" si="48"/>
        <v>0</v>
      </c>
      <c r="Q493" s="48">
        <f t="shared" si="49"/>
        <v>0</v>
      </c>
      <c r="R493" s="48">
        <f t="shared" si="50"/>
        <v>0</v>
      </c>
      <c r="S493" s="48">
        <f t="shared" si="51"/>
        <v>0</v>
      </c>
      <c r="T493" s="65" t="str">
        <f t="shared" si="52"/>
        <v/>
      </c>
      <c r="U493" s="60">
        <f t="shared" si="53"/>
        <v>491</v>
      </c>
      <c r="V493" s="64">
        <f ca="1">DATE(YEAR(TODAY()),MONTH(TODAY())+Tabela7[[#This Row],[Mês]]-1,1)</f>
        <v>59384</v>
      </c>
    </row>
    <row r="494" spans="2:22" x14ac:dyDescent="0.25">
      <c r="B494" s="1"/>
      <c r="C494" s="1"/>
      <c r="D494" s="1"/>
      <c r="E494" s="1"/>
      <c r="G494">
        <v>492</v>
      </c>
      <c r="H494" s="47">
        <f>+Resultados!$D$10/12-SUM(J494:S494)</f>
        <v>1364.9166666666667</v>
      </c>
      <c r="I494" s="47">
        <f>+I493*(1+((Tab_Resultados[Taxa de retorno]-Tab_Resultados[Inflação]))/12)+H493</f>
        <v>5159125.531649149</v>
      </c>
      <c r="J494" s="48">
        <f t="shared" ref="J494:J557" si="54">IF(G494&lt;=$D$3,$E$3/$D$3,0)</f>
        <v>0</v>
      </c>
      <c r="K494" s="48">
        <f t="shared" ref="K494:K557" si="55">IF($G494&lt;=$D$4,$E$4/$D$4,0)</f>
        <v>0</v>
      </c>
      <c r="L494" s="48">
        <f t="shared" ref="L494:L557" si="56">IF($G494&lt;=$D$5,$E$5/$D$5,0)</f>
        <v>0</v>
      </c>
      <c r="M494" s="48">
        <f t="shared" ref="M494:M557" si="57">IF($G494&lt;=$D$6,$E$6/$D$6,0)</f>
        <v>0</v>
      </c>
      <c r="N494" s="48">
        <f t="shared" ref="N494:N557" si="58">IF($G494&lt;=$D$7,$E$7/$D$7,0)</f>
        <v>0</v>
      </c>
      <c r="O494" s="48">
        <f t="shared" ref="O494:O557" si="59">IF($G494&lt;=$D$8,$E$8/$D$8,0)</f>
        <v>0</v>
      </c>
      <c r="P494" s="48">
        <f t="shared" ref="P494:P557" si="60">IF($G494&lt;=$D$9,$E$9/$D$9,0)</f>
        <v>0</v>
      </c>
      <c r="Q494" s="48">
        <f t="shared" ref="Q494:Q557" si="61">IF($G494&lt;=$D$10,$E$10/$D$10,0)</f>
        <v>0</v>
      </c>
      <c r="R494" s="48">
        <f t="shared" ref="R494:R557" si="62">IF($G494&lt;=$D$11,$E$11/$D$11,0)</f>
        <v>0</v>
      </c>
      <c r="S494" s="48">
        <f t="shared" ref="S494:S557" si="63">IF($G494&lt;=$D$12,$E$12/$D$12,0)</f>
        <v>0</v>
      </c>
      <c r="T494" s="65" t="str">
        <f t="shared" ref="T494:T557" si="64">+IF(H494&lt;0,"Infelizmente não é possível! Aumenta prazo dos objetivos","")</f>
        <v/>
      </c>
      <c r="U494" s="60">
        <f t="shared" ref="U494:U557" si="65">+G494</f>
        <v>492</v>
      </c>
      <c r="V494" s="64">
        <f ca="1">DATE(YEAR(TODAY()),MONTH(TODAY())+Tabela7[[#This Row],[Mês]]-1,1)</f>
        <v>59415</v>
      </c>
    </row>
    <row r="495" spans="2:22" x14ac:dyDescent="0.25">
      <c r="B495" s="1"/>
      <c r="C495" s="1"/>
      <c r="D495" s="1"/>
      <c r="E495" s="1"/>
      <c r="G495">
        <v>493</v>
      </c>
      <c r="H495" s="47">
        <f>+Resultados!$D$10/12-SUM(J495:S495)</f>
        <v>1364.9166666666667</v>
      </c>
      <c r="I495" s="47">
        <f>+I494*(1+((Tab_Resultados[Taxa de retorno]-Tab_Resultados[Inflação]))/12)+H494</f>
        <v>5192090.0921971668</v>
      </c>
      <c r="J495" s="48">
        <f t="shared" si="54"/>
        <v>0</v>
      </c>
      <c r="K495" s="48">
        <f t="shared" si="55"/>
        <v>0</v>
      </c>
      <c r="L495" s="48">
        <f t="shared" si="56"/>
        <v>0</v>
      </c>
      <c r="M495" s="48">
        <f t="shared" si="57"/>
        <v>0</v>
      </c>
      <c r="N495" s="48">
        <f t="shared" si="58"/>
        <v>0</v>
      </c>
      <c r="O495" s="48">
        <f t="shared" si="59"/>
        <v>0</v>
      </c>
      <c r="P495" s="48">
        <f t="shared" si="60"/>
        <v>0</v>
      </c>
      <c r="Q495" s="48">
        <f t="shared" si="61"/>
        <v>0</v>
      </c>
      <c r="R495" s="48">
        <f t="shared" si="62"/>
        <v>0</v>
      </c>
      <c r="S495" s="48">
        <f t="shared" si="63"/>
        <v>0</v>
      </c>
      <c r="T495" s="65" t="str">
        <f t="shared" si="64"/>
        <v/>
      </c>
      <c r="U495" s="60">
        <f t="shared" si="65"/>
        <v>493</v>
      </c>
      <c r="V495" s="64">
        <f ca="1">DATE(YEAR(TODAY()),MONTH(TODAY())+Tabela7[[#This Row],[Mês]]-1,1)</f>
        <v>59445</v>
      </c>
    </row>
    <row r="496" spans="2:22" x14ac:dyDescent="0.25">
      <c r="B496" s="1"/>
      <c r="C496" s="1"/>
      <c r="D496" s="1"/>
      <c r="E496" s="1"/>
      <c r="G496">
        <v>494</v>
      </c>
      <c r="H496" s="47">
        <f>+Resultados!$D$10/12-SUM(J496:S496)</f>
        <v>1364.9166666666667</v>
      </c>
      <c r="I496" s="47">
        <f>+I495*(1+((Tab_Resultados[Taxa de retorno]-Tab_Resultados[Inflação]))/12)+H495</f>
        <v>5225256.5606785407</v>
      </c>
      <c r="J496" s="48">
        <f t="shared" si="54"/>
        <v>0</v>
      </c>
      <c r="K496" s="48">
        <f t="shared" si="55"/>
        <v>0</v>
      </c>
      <c r="L496" s="48">
        <f t="shared" si="56"/>
        <v>0</v>
      </c>
      <c r="M496" s="48">
        <f t="shared" si="57"/>
        <v>0</v>
      </c>
      <c r="N496" s="48">
        <f t="shared" si="58"/>
        <v>0</v>
      </c>
      <c r="O496" s="48">
        <f t="shared" si="59"/>
        <v>0</v>
      </c>
      <c r="P496" s="48">
        <f t="shared" si="60"/>
        <v>0</v>
      </c>
      <c r="Q496" s="48">
        <f t="shared" si="61"/>
        <v>0</v>
      </c>
      <c r="R496" s="48">
        <f t="shared" si="62"/>
        <v>0</v>
      </c>
      <c r="S496" s="48">
        <f t="shared" si="63"/>
        <v>0</v>
      </c>
      <c r="T496" s="65" t="str">
        <f t="shared" si="64"/>
        <v/>
      </c>
      <c r="U496" s="60">
        <f t="shared" si="65"/>
        <v>494</v>
      </c>
      <c r="V496" s="64">
        <f ca="1">DATE(YEAR(TODAY()),MONTH(TODAY())+Tabela7[[#This Row],[Mês]]-1,1)</f>
        <v>59476</v>
      </c>
    </row>
    <row r="497" spans="2:22" x14ac:dyDescent="0.25">
      <c r="B497" s="1"/>
      <c r="C497" s="1"/>
      <c r="D497" s="1"/>
      <c r="E497" s="1"/>
      <c r="G497">
        <v>495</v>
      </c>
      <c r="H497" s="47">
        <f>+Resultados!$D$10/12-SUM(J497:S497)</f>
        <v>1364.9166666666667</v>
      </c>
      <c r="I497" s="47">
        <f>+I496*(1+((Tab_Resultados[Taxa de retorno]-Tab_Resultados[Inflação]))/12)+H496</f>
        <v>5258626.1737793637</v>
      </c>
      <c r="J497" s="48">
        <f t="shared" si="54"/>
        <v>0</v>
      </c>
      <c r="K497" s="48">
        <f t="shared" si="55"/>
        <v>0</v>
      </c>
      <c r="L497" s="48">
        <f t="shared" si="56"/>
        <v>0</v>
      </c>
      <c r="M497" s="48">
        <f t="shared" si="57"/>
        <v>0</v>
      </c>
      <c r="N497" s="48">
        <f t="shared" si="58"/>
        <v>0</v>
      </c>
      <c r="O497" s="48">
        <f t="shared" si="59"/>
        <v>0</v>
      </c>
      <c r="P497" s="48">
        <f t="shared" si="60"/>
        <v>0</v>
      </c>
      <c r="Q497" s="48">
        <f t="shared" si="61"/>
        <v>0</v>
      </c>
      <c r="R497" s="48">
        <f t="shared" si="62"/>
        <v>0</v>
      </c>
      <c r="S497" s="48">
        <f t="shared" si="63"/>
        <v>0</v>
      </c>
      <c r="T497" s="65" t="str">
        <f t="shared" si="64"/>
        <v/>
      </c>
      <c r="U497" s="60">
        <f t="shared" si="65"/>
        <v>495</v>
      </c>
      <c r="V497" s="64">
        <f ca="1">DATE(YEAR(TODAY()),MONTH(TODAY())+Tabela7[[#This Row],[Mês]]-1,1)</f>
        <v>59506</v>
      </c>
    </row>
    <row r="498" spans="2:22" x14ac:dyDescent="0.25">
      <c r="B498" s="1"/>
      <c r="C498" s="1"/>
      <c r="D498" s="1"/>
      <c r="E498" s="1"/>
      <c r="G498">
        <v>496</v>
      </c>
      <c r="H498" s="47">
        <f>+Resultados!$D$10/12-SUM(J498:S498)</f>
        <v>1364.9166666666667</v>
      </c>
      <c r="I498" s="47">
        <f>+I497*(1+((Tab_Resultados[Taxa de retorno]-Tab_Resultados[Inflação]))/12)+H497</f>
        <v>5292200.1757604294</v>
      </c>
      <c r="J498" s="48">
        <f t="shared" si="54"/>
        <v>0</v>
      </c>
      <c r="K498" s="48">
        <f t="shared" si="55"/>
        <v>0</v>
      </c>
      <c r="L498" s="48">
        <f t="shared" si="56"/>
        <v>0</v>
      </c>
      <c r="M498" s="48">
        <f t="shared" si="57"/>
        <v>0</v>
      </c>
      <c r="N498" s="48">
        <f t="shared" si="58"/>
        <v>0</v>
      </c>
      <c r="O498" s="48">
        <f t="shared" si="59"/>
        <v>0</v>
      </c>
      <c r="P498" s="48">
        <f t="shared" si="60"/>
        <v>0</v>
      </c>
      <c r="Q498" s="48">
        <f t="shared" si="61"/>
        <v>0</v>
      </c>
      <c r="R498" s="48">
        <f t="shared" si="62"/>
        <v>0</v>
      </c>
      <c r="S498" s="48">
        <f t="shared" si="63"/>
        <v>0</v>
      </c>
      <c r="T498" s="65" t="str">
        <f t="shared" si="64"/>
        <v/>
      </c>
      <c r="U498" s="60">
        <f t="shared" si="65"/>
        <v>496</v>
      </c>
      <c r="V498" s="64">
        <f ca="1">DATE(YEAR(TODAY()),MONTH(TODAY())+Tabela7[[#This Row],[Mês]]-1,1)</f>
        <v>59537</v>
      </c>
    </row>
    <row r="499" spans="2:22" x14ac:dyDescent="0.25">
      <c r="B499" s="1"/>
      <c r="C499" s="1"/>
      <c r="D499" s="1"/>
      <c r="E499" s="1"/>
      <c r="G499">
        <v>497</v>
      </c>
      <c r="H499" s="47">
        <f>+Resultados!$D$10/12-SUM(J499:S499)</f>
        <v>1364.9166666666667</v>
      </c>
      <c r="I499" s="47">
        <f>+I498*(1+((Tab_Resultados[Taxa de retorno]-Tab_Resultados[Inflação]))/12)+H498</f>
        <v>5325979.8185036285</v>
      </c>
      <c r="J499" s="48">
        <f t="shared" si="54"/>
        <v>0</v>
      </c>
      <c r="K499" s="48">
        <f t="shared" si="55"/>
        <v>0</v>
      </c>
      <c r="L499" s="48">
        <f t="shared" si="56"/>
        <v>0</v>
      </c>
      <c r="M499" s="48">
        <f t="shared" si="57"/>
        <v>0</v>
      </c>
      <c r="N499" s="48">
        <f t="shared" si="58"/>
        <v>0</v>
      </c>
      <c r="O499" s="48">
        <f t="shared" si="59"/>
        <v>0</v>
      </c>
      <c r="P499" s="48">
        <f t="shared" si="60"/>
        <v>0</v>
      </c>
      <c r="Q499" s="48">
        <f t="shared" si="61"/>
        <v>0</v>
      </c>
      <c r="R499" s="48">
        <f t="shared" si="62"/>
        <v>0</v>
      </c>
      <c r="S499" s="48">
        <f t="shared" si="63"/>
        <v>0</v>
      </c>
      <c r="T499" s="65" t="str">
        <f t="shared" si="64"/>
        <v/>
      </c>
      <c r="U499" s="60">
        <f t="shared" si="65"/>
        <v>497</v>
      </c>
      <c r="V499" s="64">
        <f ca="1">DATE(YEAR(TODAY()),MONTH(TODAY())+Tabela7[[#This Row],[Mês]]-1,1)</f>
        <v>59568</v>
      </c>
    </row>
    <row r="500" spans="2:22" x14ac:dyDescent="0.25">
      <c r="B500" s="1"/>
      <c r="C500" s="1"/>
      <c r="D500" s="1"/>
      <c r="E500" s="1"/>
      <c r="G500">
        <v>498</v>
      </c>
      <c r="H500" s="47">
        <f>+Resultados!$D$10/12-SUM(J500:S500)</f>
        <v>1364.9166666666667</v>
      </c>
      <c r="I500" s="47">
        <f>+I499*(1+((Tab_Resultados[Taxa de retorno]-Tab_Resultados[Inflação]))/12)+H499</f>
        <v>5359966.3615586301</v>
      </c>
      <c r="J500" s="48">
        <f t="shared" si="54"/>
        <v>0</v>
      </c>
      <c r="K500" s="48">
        <f t="shared" si="55"/>
        <v>0</v>
      </c>
      <c r="L500" s="48">
        <f t="shared" si="56"/>
        <v>0</v>
      </c>
      <c r="M500" s="48">
        <f t="shared" si="57"/>
        <v>0</v>
      </c>
      <c r="N500" s="48">
        <f t="shared" si="58"/>
        <v>0</v>
      </c>
      <c r="O500" s="48">
        <f t="shared" si="59"/>
        <v>0</v>
      </c>
      <c r="P500" s="48">
        <f t="shared" si="60"/>
        <v>0</v>
      </c>
      <c r="Q500" s="48">
        <f t="shared" si="61"/>
        <v>0</v>
      </c>
      <c r="R500" s="48">
        <f t="shared" si="62"/>
        <v>0</v>
      </c>
      <c r="S500" s="48">
        <f t="shared" si="63"/>
        <v>0</v>
      </c>
      <c r="T500" s="65" t="str">
        <f t="shared" si="64"/>
        <v/>
      </c>
      <c r="U500" s="60">
        <f t="shared" si="65"/>
        <v>498</v>
      </c>
      <c r="V500" s="64">
        <f ca="1">DATE(YEAR(TODAY()),MONTH(TODAY())+Tabela7[[#This Row],[Mês]]-1,1)</f>
        <v>59596</v>
      </c>
    </row>
    <row r="501" spans="2:22" x14ac:dyDescent="0.25">
      <c r="B501" s="1"/>
      <c r="C501" s="1"/>
      <c r="D501" s="1"/>
      <c r="E501" s="1"/>
      <c r="G501">
        <v>499</v>
      </c>
      <c r="H501" s="47">
        <f>+Resultados!$D$10/12-SUM(J501:S501)</f>
        <v>1364.9166666666667</v>
      </c>
      <c r="I501" s="47">
        <f>+I500*(1+((Tab_Resultados[Taxa de retorno]-Tab_Resultados[Inflação]))/12)+H500</f>
        <v>5394161.0721898433</v>
      </c>
      <c r="J501" s="48">
        <f t="shared" si="54"/>
        <v>0</v>
      </c>
      <c r="K501" s="48">
        <f t="shared" si="55"/>
        <v>0</v>
      </c>
      <c r="L501" s="48">
        <f t="shared" si="56"/>
        <v>0</v>
      </c>
      <c r="M501" s="48">
        <f t="shared" si="57"/>
        <v>0</v>
      </c>
      <c r="N501" s="48">
        <f t="shared" si="58"/>
        <v>0</v>
      </c>
      <c r="O501" s="48">
        <f t="shared" si="59"/>
        <v>0</v>
      </c>
      <c r="P501" s="48">
        <f t="shared" si="60"/>
        <v>0</v>
      </c>
      <c r="Q501" s="48">
        <f t="shared" si="61"/>
        <v>0</v>
      </c>
      <c r="R501" s="48">
        <f t="shared" si="62"/>
        <v>0</v>
      </c>
      <c r="S501" s="48">
        <f t="shared" si="63"/>
        <v>0</v>
      </c>
      <c r="T501" s="65" t="str">
        <f t="shared" si="64"/>
        <v/>
      </c>
      <c r="U501" s="60">
        <f t="shared" si="65"/>
        <v>499</v>
      </c>
      <c r="V501" s="64">
        <f ca="1">DATE(YEAR(TODAY()),MONTH(TODAY())+Tabela7[[#This Row],[Mês]]-1,1)</f>
        <v>59627</v>
      </c>
    </row>
    <row r="502" spans="2:22" x14ac:dyDescent="0.25">
      <c r="B502" s="1"/>
      <c r="C502" s="1"/>
      <c r="D502" s="1"/>
      <c r="E502" s="1"/>
      <c r="G502">
        <v>500</v>
      </c>
      <c r="H502" s="47">
        <f>+Resultados!$D$10/12-SUM(J502:S502)</f>
        <v>1364.9166666666667</v>
      </c>
      <c r="I502" s="47">
        <f>+I501*(1+((Tab_Resultados[Taxa de retorno]-Tab_Resultados[Inflação]))/12)+H501</f>
        <v>5428565.2254236732</v>
      </c>
      <c r="J502" s="48">
        <f t="shared" si="54"/>
        <v>0</v>
      </c>
      <c r="K502" s="48">
        <f t="shared" si="55"/>
        <v>0</v>
      </c>
      <c r="L502" s="48">
        <f t="shared" si="56"/>
        <v>0</v>
      </c>
      <c r="M502" s="48">
        <f t="shared" si="57"/>
        <v>0</v>
      </c>
      <c r="N502" s="48">
        <f t="shared" si="58"/>
        <v>0</v>
      </c>
      <c r="O502" s="48">
        <f t="shared" si="59"/>
        <v>0</v>
      </c>
      <c r="P502" s="48">
        <f t="shared" si="60"/>
        <v>0</v>
      </c>
      <c r="Q502" s="48">
        <f t="shared" si="61"/>
        <v>0</v>
      </c>
      <c r="R502" s="48">
        <f t="shared" si="62"/>
        <v>0</v>
      </c>
      <c r="S502" s="48">
        <f t="shared" si="63"/>
        <v>0</v>
      </c>
      <c r="T502" s="65" t="str">
        <f t="shared" si="64"/>
        <v/>
      </c>
      <c r="U502" s="60">
        <f t="shared" si="65"/>
        <v>500</v>
      </c>
      <c r="V502" s="64">
        <f ca="1">DATE(YEAR(TODAY()),MONTH(TODAY())+Tabela7[[#This Row],[Mês]]-1,1)</f>
        <v>59657</v>
      </c>
    </row>
    <row r="503" spans="2:22" x14ac:dyDescent="0.25">
      <c r="B503" s="1"/>
      <c r="C503" s="1"/>
      <c r="D503" s="1"/>
      <c r="E503" s="1"/>
      <c r="G503">
        <v>501</v>
      </c>
      <c r="H503" s="47">
        <f>+Resultados!$D$10/12-SUM(J503:S503)</f>
        <v>1364.9166666666667</v>
      </c>
      <c r="I503" s="47">
        <f>+I502*(1+((Tab_Resultados[Taxa de retorno]-Tab_Resultados[Inflação]))/12)+H502</f>
        <v>5463180.1040960597</v>
      </c>
      <c r="J503" s="48">
        <f t="shared" si="54"/>
        <v>0</v>
      </c>
      <c r="K503" s="48">
        <f t="shared" si="55"/>
        <v>0</v>
      </c>
      <c r="L503" s="48">
        <f t="shared" si="56"/>
        <v>0</v>
      </c>
      <c r="M503" s="48">
        <f t="shared" si="57"/>
        <v>0</v>
      </c>
      <c r="N503" s="48">
        <f t="shared" si="58"/>
        <v>0</v>
      </c>
      <c r="O503" s="48">
        <f t="shared" si="59"/>
        <v>0</v>
      </c>
      <c r="P503" s="48">
        <f t="shared" si="60"/>
        <v>0</v>
      </c>
      <c r="Q503" s="48">
        <f t="shared" si="61"/>
        <v>0</v>
      </c>
      <c r="R503" s="48">
        <f t="shared" si="62"/>
        <v>0</v>
      </c>
      <c r="S503" s="48">
        <f t="shared" si="63"/>
        <v>0</v>
      </c>
      <c r="T503" s="65" t="str">
        <f t="shared" si="64"/>
        <v/>
      </c>
      <c r="U503" s="60">
        <f t="shared" si="65"/>
        <v>501</v>
      </c>
      <c r="V503" s="64">
        <f ca="1">DATE(YEAR(TODAY()),MONTH(TODAY())+Tabela7[[#This Row],[Mês]]-1,1)</f>
        <v>59688</v>
      </c>
    </row>
    <row r="504" spans="2:22" x14ac:dyDescent="0.25">
      <c r="B504" s="1"/>
      <c r="C504" s="1"/>
      <c r="D504" s="1"/>
      <c r="E504" s="1"/>
      <c r="G504">
        <v>502</v>
      </c>
      <c r="H504" s="47">
        <f>+Resultados!$D$10/12-SUM(J504:S504)</f>
        <v>1364.9166666666667</v>
      </c>
      <c r="I504" s="47">
        <f>+I503*(1+((Tab_Resultados[Taxa de retorno]-Tab_Resultados[Inflação]))/12)+H503</f>
        <v>5498006.9989003148</v>
      </c>
      <c r="J504" s="48">
        <f t="shared" si="54"/>
        <v>0</v>
      </c>
      <c r="K504" s="48">
        <f t="shared" si="55"/>
        <v>0</v>
      </c>
      <c r="L504" s="48">
        <f t="shared" si="56"/>
        <v>0</v>
      </c>
      <c r="M504" s="48">
        <f t="shared" si="57"/>
        <v>0</v>
      </c>
      <c r="N504" s="48">
        <f t="shared" si="58"/>
        <v>0</v>
      </c>
      <c r="O504" s="48">
        <f t="shared" si="59"/>
        <v>0</v>
      </c>
      <c r="P504" s="48">
        <f t="shared" si="60"/>
        <v>0</v>
      </c>
      <c r="Q504" s="48">
        <f t="shared" si="61"/>
        <v>0</v>
      </c>
      <c r="R504" s="48">
        <f t="shared" si="62"/>
        <v>0</v>
      </c>
      <c r="S504" s="48">
        <f t="shared" si="63"/>
        <v>0</v>
      </c>
      <c r="T504" s="65" t="str">
        <f t="shared" si="64"/>
        <v/>
      </c>
      <c r="U504" s="60">
        <f t="shared" si="65"/>
        <v>502</v>
      </c>
      <c r="V504" s="64">
        <f ca="1">DATE(YEAR(TODAY()),MONTH(TODAY())+Tabela7[[#This Row],[Mês]]-1,1)</f>
        <v>59718</v>
      </c>
    </row>
    <row r="505" spans="2:22" x14ac:dyDescent="0.25">
      <c r="B505" s="1"/>
      <c r="C505" s="1"/>
      <c r="D505" s="1"/>
      <c r="E505" s="1"/>
      <c r="G505">
        <v>503</v>
      </c>
      <c r="H505" s="47">
        <f>+Resultados!$D$10/12-SUM(J505:S505)</f>
        <v>1364.9166666666667</v>
      </c>
      <c r="I505" s="47">
        <f>+I504*(1+((Tab_Resultados[Taxa de retorno]-Tab_Resultados[Inflação]))/12)+H504</f>
        <v>5533047.2084352458</v>
      </c>
      <c r="J505" s="48">
        <f t="shared" si="54"/>
        <v>0</v>
      </c>
      <c r="K505" s="48">
        <f t="shared" si="55"/>
        <v>0</v>
      </c>
      <c r="L505" s="48">
        <f t="shared" si="56"/>
        <v>0</v>
      </c>
      <c r="M505" s="48">
        <f t="shared" si="57"/>
        <v>0</v>
      </c>
      <c r="N505" s="48">
        <f t="shared" si="58"/>
        <v>0</v>
      </c>
      <c r="O505" s="48">
        <f t="shared" si="59"/>
        <v>0</v>
      </c>
      <c r="P505" s="48">
        <f t="shared" si="60"/>
        <v>0</v>
      </c>
      <c r="Q505" s="48">
        <f t="shared" si="61"/>
        <v>0</v>
      </c>
      <c r="R505" s="48">
        <f t="shared" si="62"/>
        <v>0</v>
      </c>
      <c r="S505" s="48">
        <f t="shared" si="63"/>
        <v>0</v>
      </c>
      <c r="T505" s="65" t="str">
        <f t="shared" si="64"/>
        <v/>
      </c>
      <c r="U505" s="60">
        <f t="shared" si="65"/>
        <v>503</v>
      </c>
      <c r="V505" s="64">
        <f ca="1">DATE(YEAR(TODAY()),MONTH(TODAY())+Tabela7[[#This Row],[Mês]]-1,1)</f>
        <v>59749</v>
      </c>
    </row>
    <row r="506" spans="2:22" x14ac:dyDescent="0.25">
      <c r="B506" s="1"/>
      <c r="C506" s="1"/>
      <c r="D506" s="1"/>
      <c r="E506" s="1"/>
      <c r="G506">
        <v>504</v>
      </c>
      <c r="H506" s="47">
        <f>+Resultados!$D$10/12-SUM(J506:S506)</f>
        <v>1364.9166666666667</v>
      </c>
      <c r="I506" s="47">
        <f>+I505*(1+((Tab_Resultados[Taxa de retorno]-Tab_Resultados[Inflação]))/12)+H505</f>
        <v>5568302.0392535785</v>
      </c>
      <c r="J506" s="48">
        <f t="shared" si="54"/>
        <v>0</v>
      </c>
      <c r="K506" s="48">
        <f t="shared" si="55"/>
        <v>0</v>
      </c>
      <c r="L506" s="48">
        <f t="shared" si="56"/>
        <v>0</v>
      </c>
      <c r="M506" s="48">
        <f t="shared" si="57"/>
        <v>0</v>
      </c>
      <c r="N506" s="48">
        <f t="shared" si="58"/>
        <v>0</v>
      </c>
      <c r="O506" s="48">
        <f t="shared" si="59"/>
        <v>0</v>
      </c>
      <c r="P506" s="48">
        <f t="shared" si="60"/>
        <v>0</v>
      </c>
      <c r="Q506" s="48">
        <f t="shared" si="61"/>
        <v>0</v>
      </c>
      <c r="R506" s="48">
        <f t="shared" si="62"/>
        <v>0</v>
      </c>
      <c r="S506" s="48">
        <f t="shared" si="63"/>
        <v>0</v>
      </c>
      <c r="T506" s="65" t="str">
        <f t="shared" si="64"/>
        <v/>
      </c>
      <c r="U506" s="60">
        <f t="shared" si="65"/>
        <v>504</v>
      </c>
      <c r="V506" s="64">
        <f ca="1">DATE(YEAR(TODAY()),MONTH(TODAY())+Tabela7[[#This Row],[Mês]]-1,1)</f>
        <v>59780</v>
      </c>
    </row>
    <row r="507" spans="2:22" x14ac:dyDescent="0.25">
      <c r="B507" s="1"/>
      <c r="C507" s="1"/>
      <c r="D507" s="1"/>
      <c r="E507" s="1"/>
      <c r="G507">
        <v>505</v>
      </c>
      <c r="H507" s="47">
        <f>+Resultados!$D$10/12-SUM(J507:S507)</f>
        <v>1364.9166666666667</v>
      </c>
      <c r="I507" s="47">
        <f>+I506*(1+((Tab_Resultados[Taxa de retorno]-Tab_Resultados[Inflação]))/12)+H506</f>
        <v>5603772.805910673</v>
      </c>
      <c r="J507" s="48">
        <f t="shared" si="54"/>
        <v>0</v>
      </c>
      <c r="K507" s="48">
        <f t="shared" si="55"/>
        <v>0</v>
      </c>
      <c r="L507" s="48">
        <f t="shared" si="56"/>
        <v>0</v>
      </c>
      <c r="M507" s="48">
        <f t="shared" si="57"/>
        <v>0</v>
      </c>
      <c r="N507" s="48">
        <f t="shared" si="58"/>
        <v>0</v>
      </c>
      <c r="O507" s="48">
        <f t="shared" si="59"/>
        <v>0</v>
      </c>
      <c r="P507" s="48">
        <f t="shared" si="60"/>
        <v>0</v>
      </c>
      <c r="Q507" s="48">
        <f t="shared" si="61"/>
        <v>0</v>
      </c>
      <c r="R507" s="48">
        <f t="shared" si="62"/>
        <v>0</v>
      </c>
      <c r="S507" s="48">
        <f t="shared" si="63"/>
        <v>0</v>
      </c>
      <c r="T507" s="65" t="str">
        <f t="shared" si="64"/>
        <v/>
      </c>
      <c r="U507" s="60">
        <f t="shared" si="65"/>
        <v>505</v>
      </c>
      <c r="V507" s="64">
        <f ca="1">DATE(YEAR(TODAY()),MONTH(TODAY())+Tabela7[[#This Row],[Mês]]-1,1)</f>
        <v>59810</v>
      </c>
    </row>
    <row r="508" spans="2:22" x14ac:dyDescent="0.25">
      <c r="B508" s="1"/>
      <c r="C508" s="1"/>
      <c r="D508" s="1"/>
      <c r="E508" s="1"/>
      <c r="G508">
        <v>506</v>
      </c>
      <c r="H508" s="47">
        <f>+Resultados!$D$10/12-SUM(J508:S508)</f>
        <v>1364.9166666666667</v>
      </c>
      <c r="I508" s="47">
        <f>+I507*(1+((Tab_Resultados[Taxa de retorno]-Tab_Resultados[Inflação]))/12)+H507</f>
        <v>5639460.8310135426</v>
      </c>
      <c r="J508" s="48">
        <f t="shared" si="54"/>
        <v>0</v>
      </c>
      <c r="K508" s="48">
        <f t="shared" si="55"/>
        <v>0</v>
      </c>
      <c r="L508" s="48">
        <f t="shared" si="56"/>
        <v>0</v>
      </c>
      <c r="M508" s="48">
        <f t="shared" si="57"/>
        <v>0</v>
      </c>
      <c r="N508" s="48">
        <f t="shared" si="58"/>
        <v>0</v>
      </c>
      <c r="O508" s="48">
        <f t="shared" si="59"/>
        <v>0</v>
      </c>
      <c r="P508" s="48">
        <f t="shared" si="60"/>
        <v>0</v>
      </c>
      <c r="Q508" s="48">
        <f t="shared" si="61"/>
        <v>0</v>
      </c>
      <c r="R508" s="48">
        <f t="shared" si="62"/>
        <v>0</v>
      </c>
      <c r="S508" s="48">
        <f t="shared" si="63"/>
        <v>0</v>
      </c>
      <c r="T508" s="65" t="str">
        <f t="shared" si="64"/>
        <v/>
      </c>
      <c r="U508" s="60">
        <f t="shared" si="65"/>
        <v>506</v>
      </c>
      <c r="V508" s="64">
        <f ca="1">DATE(YEAR(TODAY()),MONTH(TODAY())+Tabela7[[#This Row],[Mês]]-1,1)</f>
        <v>59841</v>
      </c>
    </row>
    <row r="509" spans="2:22" x14ac:dyDescent="0.25">
      <c r="B509" s="1"/>
      <c r="C509" s="1"/>
      <c r="D509" s="1"/>
      <c r="E509" s="1"/>
      <c r="G509">
        <v>507</v>
      </c>
      <c r="H509" s="47">
        <f>+Resultados!$D$10/12-SUM(J509:S509)</f>
        <v>1364.9166666666667</v>
      </c>
      <c r="I509" s="47">
        <f>+I508*(1+((Tab_Resultados[Taxa de retorno]-Tab_Resultados[Inflação]))/12)+H508</f>
        <v>5675367.4452701667</v>
      </c>
      <c r="J509" s="48">
        <f t="shared" si="54"/>
        <v>0</v>
      </c>
      <c r="K509" s="48">
        <f t="shared" si="55"/>
        <v>0</v>
      </c>
      <c r="L509" s="48">
        <f t="shared" si="56"/>
        <v>0</v>
      </c>
      <c r="M509" s="48">
        <f t="shared" si="57"/>
        <v>0</v>
      </c>
      <c r="N509" s="48">
        <f t="shared" si="58"/>
        <v>0</v>
      </c>
      <c r="O509" s="48">
        <f t="shared" si="59"/>
        <v>0</v>
      </c>
      <c r="P509" s="48">
        <f t="shared" si="60"/>
        <v>0</v>
      </c>
      <c r="Q509" s="48">
        <f t="shared" si="61"/>
        <v>0</v>
      </c>
      <c r="R509" s="48">
        <f t="shared" si="62"/>
        <v>0</v>
      </c>
      <c r="S509" s="48">
        <f t="shared" si="63"/>
        <v>0</v>
      </c>
      <c r="T509" s="65" t="str">
        <f t="shared" si="64"/>
        <v/>
      </c>
      <c r="U509" s="60">
        <f t="shared" si="65"/>
        <v>507</v>
      </c>
      <c r="V509" s="64">
        <f ca="1">DATE(YEAR(TODAY()),MONTH(TODAY())+Tabela7[[#This Row],[Mês]]-1,1)</f>
        <v>59871</v>
      </c>
    </row>
    <row r="510" spans="2:22" x14ac:dyDescent="0.25">
      <c r="B510" s="1"/>
      <c r="C510" s="1"/>
      <c r="D510" s="1"/>
      <c r="E510" s="1"/>
      <c r="G510">
        <v>508</v>
      </c>
      <c r="H510" s="47">
        <f>+Resultados!$D$10/12-SUM(J510:S510)</f>
        <v>1364.9166666666667</v>
      </c>
      <c r="I510" s="47">
        <f>+I509*(1+((Tab_Resultados[Taxa de retorno]-Tab_Resultados[Inflação]))/12)+H509</f>
        <v>5711493.9875391135</v>
      </c>
      <c r="J510" s="48">
        <f t="shared" si="54"/>
        <v>0</v>
      </c>
      <c r="K510" s="48">
        <f t="shared" si="55"/>
        <v>0</v>
      </c>
      <c r="L510" s="48">
        <f t="shared" si="56"/>
        <v>0</v>
      </c>
      <c r="M510" s="48">
        <f t="shared" si="57"/>
        <v>0</v>
      </c>
      <c r="N510" s="48">
        <f t="shared" si="58"/>
        <v>0</v>
      </c>
      <c r="O510" s="48">
        <f t="shared" si="59"/>
        <v>0</v>
      </c>
      <c r="P510" s="48">
        <f t="shared" si="60"/>
        <v>0</v>
      </c>
      <c r="Q510" s="48">
        <f t="shared" si="61"/>
        <v>0</v>
      </c>
      <c r="R510" s="48">
        <f t="shared" si="62"/>
        <v>0</v>
      </c>
      <c r="S510" s="48">
        <f t="shared" si="63"/>
        <v>0</v>
      </c>
      <c r="T510" s="65" t="str">
        <f t="shared" si="64"/>
        <v/>
      </c>
      <c r="U510" s="60">
        <f t="shared" si="65"/>
        <v>508</v>
      </c>
      <c r="V510" s="64">
        <f ca="1">DATE(YEAR(TODAY()),MONTH(TODAY())+Tabela7[[#This Row],[Mês]]-1,1)</f>
        <v>59902</v>
      </c>
    </row>
    <row r="511" spans="2:22" x14ac:dyDescent="0.25">
      <c r="B511" s="1"/>
      <c r="C511" s="1"/>
      <c r="D511" s="1"/>
      <c r="E511" s="1"/>
      <c r="G511">
        <v>509</v>
      </c>
      <c r="H511" s="47">
        <f>+Resultados!$D$10/12-SUM(J511:S511)</f>
        <v>1364.9166666666667</v>
      </c>
      <c r="I511" s="47">
        <f>+I510*(1+((Tab_Resultados[Taxa de retorno]-Tab_Resultados[Inflação]))/12)+H510</f>
        <v>5747841.8048794568</v>
      </c>
      <c r="J511" s="48">
        <f t="shared" si="54"/>
        <v>0</v>
      </c>
      <c r="K511" s="48">
        <f t="shared" si="55"/>
        <v>0</v>
      </c>
      <c r="L511" s="48">
        <f t="shared" si="56"/>
        <v>0</v>
      </c>
      <c r="M511" s="48">
        <f t="shared" si="57"/>
        <v>0</v>
      </c>
      <c r="N511" s="48">
        <f t="shared" si="58"/>
        <v>0</v>
      </c>
      <c r="O511" s="48">
        <f t="shared" si="59"/>
        <v>0</v>
      </c>
      <c r="P511" s="48">
        <f t="shared" si="60"/>
        <v>0</v>
      </c>
      <c r="Q511" s="48">
        <f t="shared" si="61"/>
        <v>0</v>
      </c>
      <c r="R511" s="48">
        <f t="shared" si="62"/>
        <v>0</v>
      </c>
      <c r="S511" s="48">
        <f t="shared" si="63"/>
        <v>0</v>
      </c>
      <c r="T511" s="65" t="str">
        <f t="shared" si="64"/>
        <v/>
      </c>
      <c r="U511" s="60">
        <f t="shared" si="65"/>
        <v>509</v>
      </c>
      <c r="V511" s="64">
        <f ca="1">DATE(YEAR(TODAY()),MONTH(TODAY())+Tabela7[[#This Row],[Mês]]-1,1)</f>
        <v>59933</v>
      </c>
    </row>
    <row r="512" spans="2:22" x14ac:dyDescent="0.25">
      <c r="B512" s="1"/>
      <c r="C512" s="1"/>
      <c r="D512" s="1"/>
      <c r="E512" s="1"/>
      <c r="G512">
        <v>510</v>
      </c>
      <c r="H512" s="47">
        <f>+Resultados!$D$10/12-SUM(J512:S512)</f>
        <v>1364.9166666666667</v>
      </c>
      <c r="I512" s="47">
        <f>+I511*(1+((Tab_Resultados[Taxa de retorno]-Tab_Resultados[Inflação]))/12)+H511</f>
        <v>5784412.2526010098</v>
      </c>
      <c r="J512" s="48">
        <f t="shared" si="54"/>
        <v>0</v>
      </c>
      <c r="K512" s="48">
        <f t="shared" si="55"/>
        <v>0</v>
      </c>
      <c r="L512" s="48">
        <f t="shared" si="56"/>
        <v>0</v>
      </c>
      <c r="M512" s="48">
        <f t="shared" si="57"/>
        <v>0</v>
      </c>
      <c r="N512" s="48">
        <f t="shared" si="58"/>
        <v>0</v>
      </c>
      <c r="O512" s="48">
        <f t="shared" si="59"/>
        <v>0</v>
      </c>
      <c r="P512" s="48">
        <f t="shared" si="60"/>
        <v>0</v>
      </c>
      <c r="Q512" s="48">
        <f t="shared" si="61"/>
        <v>0</v>
      </c>
      <c r="R512" s="48">
        <f t="shared" si="62"/>
        <v>0</v>
      </c>
      <c r="S512" s="48">
        <f t="shared" si="63"/>
        <v>0</v>
      </c>
      <c r="T512" s="65" t="str">
        <f t="shared" si="64"/>
        <v/>
      </c>
      <c r="U512" s="60">
        <f t="shared" si="65"/>
        <v>510</v>
      </c>
      <c r="V512" s="64">
        <f ca="1">DATE(YEAR(TODAY()),MONTH(TODAY())+Tabela7[[#This Row],[Mês]]-1,1)</f>
        <v>59962</v>
      </c>
    </row>
    <row r="513" spans="2:22" x14ac:dyDescent="0.25">
      <c r="B513" s="1"/>
      <c r="C513" s="1"/>
      <c r="D513" s="1"/>
      <c r="E513" s="1"/>
      <c r="G513">
        <v>511</v>
      </c>
      <c r="H513" s="47">
        <f>+Resultados!$D$10/12-SUM(J513:S513)</f>
        <v>1364.9166666666667</v>
      </c>
      <c r="I513" s="47">
        <f>+I512*(1+((Tab_Resultados[Taxa de retorno]-Tab_Resultados[Inflação]))/12)+H512</f>
        <v>5821206.6943148579</v>
      </c>
      <c r="J513" s="48">
        <f t="shared" si="54"/>
        <v>0</v>
      </c>
      <c r="K513" s="48">
        <f t="shared" si="55"/>
        <v>0</v>
      </c>
      <c r="L513" s="48">
        <f t="shared" si="56"/>
        <v>0</v>
      </c>
      <c r="M513" s="48">
        <f t="shared" si="57"/>
        <v>0</v>
      </c>
      <c r="N513" s="48">
        <f t="shared" si="58"/>
        <v>0</v>
      </c>
      <c r="O513" s="48">
        <f t="shared" si="59"/>
        <v>0</v>
      </c>
      <c r="P513" s="48">
        <f t="shared" si="60"/>
        <v>0</v>
      </c>
      <c r="Q513" s="48">
        <f t="shared" si="61"/>
        <v>0</v>
      </c>
      <c r="R513" s="48">
        <f t="shared" si="62"/>
        <v>0</v>
      </c>
      <c r="S513" s="48">
        <f t="shared" si="63"/>
        <v>0</v>
      </c>
      <c r="T513" s="65" t="str">
        <f t="shared" si="64"/>
        <v/>
      </c>
      <c r="U513" s="60">
        <f t="shared" si="65"/>
        <v>511</v>
      </c>
      <c r="V513" s="64">
        <f ca="1">DATE(YEAR(TODAY()),MONTH(TODAY())+Tabela7[[#This Row],[Mês]]-1,1)</f>
        <v>59993</v>
      </c>
    </row>
    <row r="514" spans="2:22" x14ac:dyDescent="0.25">
      <c r="B514" s="1"/>
      <c r="C514" s="1"/>
      <c r="D514" s="1"/>
      <c r="E514" s="1"/>
      <c r="G514">
        <v>512</v>
      </c>
      <c r="H514" s="47">
        <f>+Resultados!$D$10/12-SUM(J514:S514)</f>
        <v>1364.9166666666667</v>
      </c>
      <c r="I514" s="47">
        <f>+I513*(1+((Tab_Resultados[Taxa de retorno]-Tab_Resultados[Inflação]))/12)+H513</f>
        <v>5858226.5019842032</v>
      </c>
      <c r="J514" s="48">
        <f t="shared" si="54"/>
        <v>0</v>
      </c>
      <c r="K514" s="48">
        <f t="shared" si="55"/>
        <v>0</v>
      </c>
      <c r="L514" s="48">
        <f t="shared" si="56"/>
        <v>0</v>
      </c>
      <c r="M514" s="48">
        <f t="shared" si="57"/>
        <v>0</v>
      </c>
      <c r="N514" s="48">
        <f t="shared" si="58"/>
        <v>0</v>
      </c>
      <c r="O514" s="48">
        <f t="shared" si="59"/>
        <v>0</v>
      </c>
      <c r="P514" s="48">
        <f t="shared" si="60"/>
        <v>0</v>
      </c>
      <c r="Q514" s="48">
        <f t="shared" si="61"/>
        <v>0</v>
      </c>
      <c r="R514" s="48">
        <f t="shared" si="62"/>
        <v>0</v>
      </c>
      <c r="S514" s="48">
        <f t="shared" si="63"/>
        <v>0</v>
      </c>
      <c r="T514" s="65" t="str">
        <f t="shared" si="64"/>
        <v/>
      </c>
      <c r="U514" s="60">
        <f t="shared" si="65"/>
        <v>512</v>
      </c>
      <c r="V514" s="64">
        <f ca="1">DATE(YEAR(TODAY()),MONTH(TODAY())+Tabela7[[#This Row],[Mês]]-1,1)</f>
        <v>60023</v>
      </c>
    </row>
    <row r="515" spans="2:22" x14ac:dyDescent="0.25">
      <c r="B515" s="1"/>
      <c r="C515" s="1"/>
      <c r="D515" s="1"/>
      <c r="E515" s="1"/>
      <c r="G515">
        <v>513</v>
      </c>
      <c r="H515" s="47">
        <f>+Resultados!$D$10/12-SUM(J515:S515)</f>
        <v>1364.9166666666667</v>
      </c>
      <c r="I515" s="47">
        <f>+I514*(1+((Tab_Resultados[Taxa de retorno]-Tab_Resultados[Inflação]))/12)+H514</f>
        <v>5895473.0559755228</v>
      </c>
      <c r="J515" s="48">
        <f t="shared" si="54"/>
        <v>0</v>
      </c>
      <c r="K515" s="48">
        <f t="shared" si="55"/>
        <v>0</v>
      </c>
      <c r="L515" s="48">
        <f t="shared" si="56"/>
        <v>0</v>
      </c>
      <c r="M515" s="48">
        <f t="shared" si="57"/>
        <v>0</v>
      </c>
      <c r="N515" s="48">
        <f t="shared" si="58"/>
        <v>0</v>
      </c>
      <c r="O515" s="48">
        <f t="shared" si="59"/>
        <v>0</v>
      </c>
      <c r="P515" s="48">
        <f t="shared" si="60"/>
        <v>0</v>
      </c>
      <c r="Q515" s="48">
        <f t="shared" si="61"/>
        <v>0</v>
      </c>
      <c r="R515" s="48">
        <f t="shared" si="62"/>
        <v>0</v>
      </c>
      <c r="S515" s="48">
        <f t="shared" si="63"/>
        <v>0</v>
      </c>
      <c r="T515" s="65" t="str">
        <f t="shared" si="64"/>
        <v/>
      </c>
      <c r="U515" s="60">
        <f t="shared" si="65"/>
        <v>513</v>
      </c>
      <c r="V515" s="64">
        <f ca="1">DATE(YEAR(TODAY()),MONTH(TODAY())+Tabela7[[#This Row],[Mês]]-1,1)</f>
        <v>60054</v>
      </c>
    </row>
    <row r="516" spans="2:22" x14ac:dyDescent="0.25">
      <c r="B516" s="1"/>
      <c r="C516" s="1"/>
      <c r="D516" s="1"/>
      <c r="E516" s="1"/>
      <c r="G516">
        <v>514</v>
      </c>
      <c r="H516" s="47">
        <f>+Resultados!$D$10/12-SUM(J516:S516)</f>
        <v>1364.9166666666667</v>
      </c>
      <c r="I516" s="47">
        <f>+I515*(1+((Tab_Resultados[Taxa de retorno]-Tab_Resultados[Inflação]))/12)+H515</f>
        <v>5932947.7451100396</v>
      </c>
      <c r="J516" s="48">
        <f t="shared" si="54"/>
        <v>0</v>
      </c>
      <c r="K516" s="48">
        <f t="shared" si="55"/>
        <v>0</v>
      </c>
      <c r="L516" s="48">
        <f t="shared" si="56"/>
        <v>0</v>
      </c>
      <c r="M516" s="48">
        <f t="shared" si="57"/>
        <v>0</v>
      </c>
      <c r="N516" s="48">
        <f t="shared" si="58"/>
        <v>0</v>
      </c>
      <c r="O516" s="48">
        <f t="shared" si="59"/>
        <v>0</v>
      </c>
      <c r="P516" s="48">
        <f t="shared" si="60"/>
        <v>0</v>
      </c>
      <c r="Q516" s="48">
        <f t="shared" si="61"/>
        <v>0</v>
      </c>
      <c r="R516" s="48">
        <f t="shared" si="62"/>
        <v>0</v>
      </c>
      <c r="S516" s="48">
        <f t="shared" si="63"/>
        <v>0</v>
      </c>
      <c r="T516" s="65" t="str">
        <f t="shared" si="64"/>
        <v/>
      </c>
      <c r="U516" s="60">
        <f t="shared" si="65"/>
        <v>514</v>
      </c>
      <c r="V516" s="64">
        <f ca="1">DATE(YEAR(TODAY()),MONTH(TODAY())+Tabela7[[#This Row],[Mês]]-1,1)</f>
        <v>60084</v>
      </c>
    </row>
    <row r="517" spans="2:22" x14ac:dyDescent="0.25">
      <c r="B517" s="1"/>
      <c r="C517" s="1"/>
      <c r="D517" s="1"/>
      <c r="E517" s="1"/>
      <c r="G517">
        <v>515</v>
      </c>
      <c r="H517" s="47">
        <f>+Resultados!$D$10/12-SUM(J517:S517)</f>
        <v>1364.9166666666667</v>
      </c>
      <c r="I517" s="47">
        <f>+I516*(1+((Tab_Resultados[Taxa de retorno]-Tab_Resultados[Inflação]))/12)+H516</f>
        <v>5970651.9667155053</v>
      </c>
      <c r="J517" s="48">
        <f t="shared" si="54"/>
        <v>0</v>
      </c>
      <c r="K517" s="48">
        <f t="shared" si="55"/>
        <v>0</v>
      </c>
      <c r="L517" s="48">
        <f t="shared" si="56"/>
        <v>0</v>
      </c>
      <c r="M517" s="48">
        <f t="shared" si="57"/>
        <v>0</v>
      </c>
      <c r="N517" s="48">
        <f t="shared" si="58"/>
        <v>0</v>
      </c>
      <c r="O517" s="48">
        <f t="shared" si="59"/>
        <v>0</v>
      </c>
      <c r="P517" s="48">
        <f t="shared" si="60"/>
        <v>0</v>
      </c>
      <c r="Q517" s="48">
        <f t="shared" si="61"/>
        <v>0</v>
      </c>
      <c r="R517" s="48">
        <f t="shared" si="62"/>
        <v>0</v>
      </c>
      <c r="S517" s="48">
        <f t="shared" si="63"/>
        <v>0</v>
      </c>
      <c r="T517" s="65" t="str">
        <f t="shared" si="64"/>
        <v/>
      </c>
      <c r="U517" s="60">
        <f t="shared" si="65"/>
        <v>515</v>
      </c>
      <c r="V517" s="64">
        <f ca="1">DATE(YEAR(TODAY()),MONTH(TODAY())+Tabela7[[#This Row],[Mês]]-1,1)</f>
        <v>60115</v>
      </c>
    </row>
    <row r="518" spans="2:22" x14ac:dyDescent="0.25">
      <c r="B518" s="1"/>
      <c r="C518" s="1"/>
      <c r="D518" s="1"/>
      <c r="E518" s="1"/>
      <c r="G518">
        <v>516</v>
      </c>
      <c r="H518" s="47">
        <f>+Resultados!$D$10/12-SUM(J518:S518)</f>
        <v>1364.9166666666667</v>
      </c>
      <c r="I518" s="47">
        <f>+I517*(1+((Tab_Resultados[Taxa de retorno]-Tab_Resultados[Inflação]))/12)+H517</f>
        <v>6008587.1266783047</v>
      </c>
      <c r="J518" s="48">
        <f t="shared" si="54"/>
        <v>0</v>
      </c>
      <c r="K518" s="48">
        <f t="shared" si="55"/>
        <v>0</v>
      </c>
      <c r="L518" s="48">
        <f t="shared" si="56"/>
        <v>0</v>
      </c>
      <c r="M518" s="48">
        <f t="shared" si="57"/>
        <v>0</v>
      </c>
      <c r="N518" s="48">
        <f t="shared" si="58"/>
        <v>0</v>
      </c>
      <c r="O518" s="48">
        <f t="shared" si="59"/>
        <v>0</v>
      </c>
      <c r="P518" s="48">
        <f t="shared" si="60"/>
        <v>0</v>
      </c>
      <c r="Q518" s="48">
        <f t="shared" si="61"/>
        <v>0</v>
      </c>
      <c r="R518" s="48">
        <f t="shared" si="62"/>
        <v>0</v>
      </c>
      <c r="S518" s="48">
        <f t="shared" si="63"/>
        <v>0</v>
      </c>
      <c r="T518" s="65" t="str">
        <f t="shared" si="64"/>
        <v/>
      </c>
      <c r="U518" s="60">
        <f t="shared" si="65"/>
        <v>516</v>
      </c>
      <c r="V518" s="64">
        <f ca="1">DATE(YEAR(TODAY()),MONTH(TODAY())+Tabela7[[#This Row],[Mês]]-1,1)</f>
        <v>60146</v>
      </c>
    </row>
    <row r="519" spans="2:22" x14ac:dyDescent="0.25">
      <c r="B519" s="1"/>
      <c r="C519" s="1"/>
      <c r="D519" s="1"/>
      <c r="E519" s="1"/>
      <c r="G519">
        <v>517</v>
      </c>
      <c r="H519" s="47">
        <f>+Resultados!$D$10/12-SUM(J519:S519)</f>
        <v>1364.9166666666667</v>
      </c>
      <c r="I519" s="47">
        <f>+I518*(1+((Tab_Resultados[Taxa de retorno]-Tab_Resultados[Inflação]))/12)+H518</f>
        <v>6046754.6394958757</v>
      </c>
      <c r="J519" s="48">
        <f t="shared" si="54"/>
        <v>0</v>
      </c>
      <c r="K519" s="48">
        <f t="shared" si="55"/>
        <v>0</v>
      </c>
      <c r="L519" s="48">
        <f t="shared" si="56"/>
        <v>0</v>
      </c>
      <c r="M519" s="48">
        <f t="shared" si="57"/>
        <v>0</v>
      </c>
      <c r="N519" s="48">
        <f t="shared" si="58"/>
        <v>0</v>
      </c>
      <c r="O519" s="48">
        <f t="shared" si="59"/>
        <v>0</v>
      </c>
      <c r="P519" s="48">
        <f t="shared" si="60"/>
        <v>0</v>
      </c>
      <c r="Q519" s="48">
        <f t="shared" si="61"/>
        <v>0</v>
      </c>
      <c r="R519" s="48">
        <f t="shared" si="62"/>
        <v>0</v>
      </c>
      <c r="S519" s="48">
        <f t="shared" si="63"/>
        <v>0</v>
      </c>
      <c r="T519" s="65" t="str">
        <f t="shared" si="64"/>
        <v/>
      </c>
      <c r="U519" s="60">
        <f t="shared" si="65"/>
        <v>517</v>
      </c>
      <c r="V519" s="64">
        <f ca="1">DATE(YEAR(TODAY()),MONTH(TODAY())+Tabela7[[#This Row],[Mês]]-1,1)</f>
        <v>60176</v>
      </c>
    </row>
    <row r="520" spans="2:22" x14ac:dyDescent="0.25">
      <c r="B520" s="1"/>
      <c r="C520" s="1"/>
      <c r="D520" s="1"/>
      <c r="E520" s="1"/>
      <c r="G520">
        <v>518</v>
      </c>
      <c r="H520" s="47">
        <f>+Resultados!$D$10/12-SUM(J520:S520)</f>
        <v>1364.9166666666667</v>
      </c>
      <c r="I520" s="47">
        <f>+I519*(1+((Tab_Resultados[Taxa de retorno]-Tab_Resultados[Inflação]))/12)+H519</f>
        <v>6085155.9283294547</v>
      </c>
      <c r="J520" s="48">
        <f t="shared" si="54"/>
        <v>0</v>
      </c>
      <c r="K520" s="48">
        <f t="shared" si="55"/>
        <v>0</v>
      </c>
      <c r="L520" s="48">
        <f t="shared" si="56"/>
        <v>0</v>
      </c>
      <c r="M520" s="48">
        <f t="shared" si="57"/>
        <v>0</v>
      </c>
      <c r="N520" s="48">
        <f t="shared" si="58"/>
        <v>0</v>
      </c>
      <c r="O520" s="48">
        <f t="shared" si="59"/>
        <v>0</v>
      </c>
      <c r="P520" s="48">
        <f t="shared" si="60"/>
        <v>0</v>
      </c>
      <c r="Q520" s="48">
        <f t="shared" si="61"/>
        <v>0</v>
      </c>
      <c r="R520" s="48">
        <f t="shared" si="62"/>
        <v>0</v>
      </c>
      <c r="S520" s="48">
        <f t="shared" si="63"/>
        <v>0</v>
      </c>
      <c r="T520" s="65" t="str">
        <f t="shared" si="64"/>
        <v/>
      </c>
      <c r="U520" s="60">
        <f t="shared" si="65"/>
        <v>518</v>
      </c>
      <c r="V520" s="64">
        <f ca="1">DATE(YEAR(TODAY()),MONTH(TODAY())+Tabela7[[#This Row],[Mês]]-1,1)</f>
        <v>60207</v>
      </c>
    </row>
    <row r="521" spans="2:22" x14ac:dyDescent="0.25">
      <c r="B521" s="1"/>
      <c r="C521" s="1"/>
      <c r="D521" s="1"/>
      <c r="E521" s="1"/>
      <c r="G521">
        <v>519</v>
      </c>
      <c r="H521" s="47">
        <f>+Resultados!$D$10/12-SUM(J521:S521)</f>
        <v>1364.9166666666667</v>
      </c>
      <c r="I521" s="47">
        <f>+I520*(1+((Tab_Resultados[Taxa de retorno]-Tab_Resultados[Inflação]))/12)+H520</f>
        <v>6123792.4250571392</v>
      </c>
      <c r="J521" s="48">
        <f t="shared" si="54"/>
        <v>0</v>
      </c>
      <c r="K521" s="48">
        <f t="shared" si="55"/>
        <v>0</v>
      </c>
      <c r="L521" s="48">
        <f t="shared" si="56"/>
        <v>0</v>
      </c>
      <c r="M521" s="48">
        <f t="shared" si="57"/>
        <v>0</v>
      </c>
      <c r="N521" s="48">
        <f t="shared" si="58"/>
        <v>0</v>
      </c>
      <c r="O521" s="48">
        <f t="shared" si="59"/>
        <v>0</v>
      </c>
      <c r="P521" s="48">
        <f t="shared" si="60"/>
        <v>0</v>
      </c>
      <c r="Q521" s="48">
        <f t="shared" si="61"/>
        <v>0</v>
      </c>
      <c r="R521" s="48">
        <f t="shared" si="62"/>
        <v>0</v>
      </c>
      <c r="S521" s="48">
        <f t="shared" si="63"/>
        <v>0</v>
      </c>
      <c r="T521" s="65" t="str">
        <f t="shared" si="64"/>
        <v/>
      </c>
      <c r="U521" s="60">
        <f t="shared" si="65"/>
        <v>519</v>
      </c>
      <c r="V521" s="64">
        <f ca="1">DATE(YEAR(TODAY()),MONTH(TODAY())+Tabela7[[#This Row],[Mês]]-1,1)</f>
        <v>60237</v>
      </c>
    </row>
    <row r="522" spans="2:22" x14ac:dyDescent="0.25">
      <c r="B522" s="1"/>
      <c r="C522" s="1"/>
      <c r="D522" s="1"/>
      <c r="E522" s="1"/>
      <c r="G522">
        <v>520</v>
      </c>
      <c r="H522" s="47">
        <f>+Resultados!$D$10/12-SUM(J522:S522)</f>
        <v>1364.9166666666667</v>
      </c>
      <c r="I522" s="47">
        <f>+I521*(1+((Tab_Resultados[Taxa de retorno]-Tab_Resultados[Inflação]))/12)+H521</f>
        <v>6162665.570327281</v>
      </c>
      <c r="J522" s="48">
        <f t="shared" si="54"/>
        <v>0</v>
      </c>
      <c r="K522" s="48">
        <f t="shared" si="55"/>
        <v>0</v>
      </c>
      <c r="L522" s="48">
        <f t="shared" si="56"/>
        <v>0</v>
      </c>
      <c r="M522" s="48">
        <f t="shared" si="57"/>
        <v>0</v>
      </c>
      <c r="N522" s="48">
        <f t="shared" si="58"/>
        <v>0</v>
      </c>
      <c r="O522" s="48">
        <f t="shared" si="59"/>
        <v>0</v>
      </c>
      <c r="P522" s="48">
        <f t="shared" si="60"/>
        <v>0</v>
      </c>
      <c r="Q522" s="48">
        <f t="shared" si="61"/>
        <v>0</v>
      </c>
      <c r="R522" s="48">
        <f t="shared" si="62"/>
        <v>0</v>
      </c>
      <c r="S522" s="48">
        <f t="shared" si="63"/>
        <v>0</v>
      </c>
      <c r="T522" s="65" t="str">
        <f t="shared" si="64"/>
        <v/>
      </c>
      <c r="U522" s="60">
        <f t="shared" si="65"/>
        <v>520</v>
      </c>
      <c r="V522" s="64">
        <f ca="1">DATE(YEAR(TODAY()),MONTH(TODAY())+Tabela7[[#This Row],[Mês]]-1,1)</f>
        <v>60268</v>
      </c>
    </row>
    <row r="523" spans="2:22" x14ac:dyDescent="0.25">
      <c r="B523" s="1"/>
      <c r="C523" s="1"/>
      <c r="D523" s="1"/>
      <c r="E523" s="1"/>
      <c r="G523">
        <v>521</v>
      </c>
      <c r="H523" s="47">
        <f>+Resultados!$D$10/12-SUM(J523:S523)</f>
        <v>1364.9166666666667</v>
      </c>
      <c r="I523" s="47">
        <f>+I522*(1+((Tab_Resultados[Taxa de retorno]-Tab_Resultados[Inflação]))/12)+H522</f>
        <v>6201776.8136122022</v>
      </c>
      <c r="J523" s="48">
        <f t="shared" si="54"/>
        <v>0</v>
      </c>
      <c r="K523" s="48">
        <f t="shared" si="55"/>
        <v>0</v>
      </c>
      <c r="L523" s="48">
        <f t="shared" si="56"/>
        <v>0</v>
      </c>
      <c r="M523" s="48">
        <f t="shared" si="57"/>
        <v>0</v>
      </c>
      <c r="N523" s="48">
        <f t="shared" si="58"/>
        <v>0</v>
      </c>
      <c r="O523" s="48">
        <f t="shared" si="59"/>
        <v>0</v>
      </c>
      <c r="P523" s="48">
        <f t="shared" si="60"/>
        <v>0</v>
      </c>
      <c r="Q523" s="48">
        <f t="shared" si="61"/>
        <v>0</v>
      </c>
      <c r="R523" s="48">
        <f t="shared" si="62"/>
        <v>0</v>
      </c>
      <c r="S523" s="48">
        <f t="shared" si="63"/>
        <v>0</v>
      </c>
      <c r="T523" s="65" t="str">
        <f t="shared" si="64"/>
        <v/>
      </c>
      <c r="U523" s="60">
        <f t="shared" si="65"/>
        <v>521</v>
      </c>
      <c r="V523" s="64">
        <f ca="1">DATE(YEAR(TODAY()),MONTH(TODAY())+Tabela7[[#This Row],[Mês]]-1,1)</f>
        <v>60299</v>
      </c>
    </row>
    <row r="524" spans="2:22" x14ac:dyDescent="0.25">
      <c r="B524" s="1"/>
      <c r="C524" s="1"/>
      <c r="D524" s="1"/>
      <c r="E524" s="1"/>
      <c r="G524">
        <v>522</v>
      </c>
      <c r="H524" s="47">
        <f>+Resultados!$D$10/12-SUM(J524:S524)</f>
        <v>1364.9166666666667</v>
      </c>
      <c r="I524" s="47">
        <f>+I523*(1+((Tab_Resultados[Taxa de retorno]-Tab_Resultados[Inflação]))/12)+H523</f>
        <v>6241127.6132622436</v>
      </c>
      <c r="J524" s="48">
        <f t="shared" si="54"/>
        <v>0</v>
      </c>
      <c r="K524" s="48">
        <f t="shared" si="55"/>
        <v>0</v>
      </c>
      <c r="L524" s="48">
        <f t="shared" si="56"/>
        <v>0</v>
      </c>
      <c r="M524" s="48">
        <f t="shared" si="57"/>
        <v>0</v>
      </c>
      <c r="N524" s="48">
        <f t="shared" si="58"/>
        <v>0</v>
      </c>
      <c r="O524" s="48">
        <f t="shared" si="59"/>
        <v>0</v>
      </c>
      <c r="P524" s="48">
        <f t="shared" si="60"/>
        <v>0</v>
      </c>
      <c r="Q524" s="48">
        <f t="shared" si="61"/>
        <v>0</v>
      </c>
      <c r="R524" s="48">
        <f t="shared" si="62"/>
        <v>0</v>
      </c>
      <c r="S524" s="48">
        <f t="shared" si="63"/>
        <v>0</v>
      </c>
      <c r="T524" s="65" t="str">
        <f t="shared" si="64"/>
        <v/>
      </c>
      <c r="U524" s="60">
        <f t="shared" si="65"/>
        <v>522</v>
      </c>
      <c r="V524" s="64">
        <f ca="1">DATE(YEAR(TODAY()),MONTH(TODAY())+Tabela7[[#This Row],[Mês]]-1,1)</f>
        <v>60327</v>
      </c>
    </row>
    <row r="525" spans="2:22" x14ac:dyDescent="0.25">
      <c r="B525" s="1"/>
      <c r="C525" s="1"/>
      <c r="D525" s="1"/>
      <c r="E525" s="1"/>
      <c r="G525">
        <v>523</v>
      </c>
      <c r="H525" s="47">
        <f>+Resultados!$D$10/12-SUM(J525:S525)</f>
        <v>1364.9166666666667</v>
      </c>
      <c r="I525" s="47">
        <f>+I524*(1+((Tab_Resultados[Taxa de retorno]-Tab_Resultados[Inflação]))/12)+H524</f>
        <v>6280719.4365601419</v>
      </c>
      <c r="J525" s="48">
        <f t="shared" si="54"/>
        <v>0</v>
      </c>
      <c r="K525" s="48">
        <f t="shared" si="55"/>
        <v>0</v>
      </c>
      <c r="L525" s="48">
        <f t="shared" si="56"/>
        <v>0</v>
      </c>
      <c r="M525" s="48">
        <f t="shared" si="57"/>
        <v>0</v>
      </c>
      <c r="N525" s="48">
        <f t="shared" si="58"/>
        <v>0</v>
      </c>
      <c r="O525" s="48">
        <f t="shared" si="59"/>
        <v>0</v>
      </c>
      <c r="P525" s="48">
        <f t="shared" si="60"/>
        <v>0</v>
      </c>
      <c r="Q525" s="48">
        <f t="shared" si="61"/>
        <v>0</v>
      </c>
      <c r="R525" s="48">
        <f t="shared" si="62"/>
        <v>0</v>
      </c>
      <c r="S525" s="48">
        <f t="shared" si="63"/>
        <v>0</v>
      </c>
      <c r="T525" s="65" t="str">
        <f t="shared" si="64"/>
        <v/>
      </c>
      <c r="U525" s="60">
        <f t="shared" si="65"/>
        <v>523</v>
      </c>
      <c r="V525" s="64">
        <f ca="1">DATE(YEAR(TODAY()),MONTH(TODAY())+Tabela7[[#This Row],[Mês]]-1,1)</f>
        <v>60358</v>
      </c>
    </row>
    <row r="526" spans="2:22" x14ac:dyDescent="0.25">
      <c r="B526" s="1"/>
      <c r="C526" s="1"/>
      <c r="D526" s="1"/>
      <c r="E526" s="1"/>
      <c r="G526">
        <v>524</v>
      </c>
      <c r="H526" s="47">
        <f>+Resultados!$D$10/12-SUM(J526:S526)</f>
        <v>1364.9166666666667</v>
      </c>
      <c r="I526" s="47">
        <f>+I525*(1+((Tab_Resultados[Taxa de retorno]-Tab_Resultados[Inflação]))/12)+H525</f>
        <v>6320553.7597757392</v>
      </c>
      <c r="J526" s="48">
        <f t="shared" si="54"/>
        <v>0</v>
      </c>
      <c r="K526" s="48">
        <f t="shared" si="55"/>
        <v>0</v>
      </c>
      <c r="L526" s="48">
        <f t="shared" si="56"/>
        <v>0</v>
      </c>
      <c r="M526" s="48">
        <f t="shared" si="57"/>
        <v>0</v>
      </c>
      <c r="N526" s="48">
        <f t="shared" si="58"/>
        <v>0</v>
      </c>
      <c r="O526" s="48">
        <f t="shared" si="59"/>
        <v>0</v>
      </c>
      <c r="P526" s="48">
        <f t="shared" si="60"/>
        <v>0</v>
      </c>
      <c r="Q526" s="48">
        <f t="shared" si="61"/>
        <v>0</v>
      </c>
      <c r="R526" s="48">
        <f t="shared" si="62"/>
        <v>0</v>
      </c>
      <c r="S526" s="48">
        <f t="shared" si="63"/>
        <v>0</v>
      </c>
      <c r="T526" s="65" t="str">
        <f t="shared" si="64"/>
        <v/>
      </c>
      <c r="U526" s="60">
        <f t="shared" si="65"/>
        <v>524</v>
      </c>
      <c r="V526" s="64">
        <f ca="1">DATE(YEAR(TODAY()),MONTH(TODAY())+Tabela7[[#This Row],[Mês]]-1,1)</f>
        <v>60388</v>
      </c>
    </row>
    <row r="527" spans="2:22" x14ac:dyDescent="0.25">
      <c r="B527" s="1"/>
      <c r="C527" s="1"/>
      <c r="D527" s="1"/>
      <c r="E527" s="1"/>
      <c r="G527">
        <v>525</v>
      </c>
      <c r="H527" s="47">
        <f>+Resultados!$D$10/12-SUM(J527:S527)</f>
        <v>1364.9166666666667</v>
      </c>
      <c r="I527" s="47">
        <f>+I526*(1+((Tab_Resultados[Taxa de retorno]-Tab_Resultados[Inflação]))/12)+H526</f>
        <v>6360632.0682210317</v>
      </c>
      <c r="J527" s="48">
        <f t="shared" si="54"/>
        <v>0</v>
      </c>
      <c r="K527" s="48">
        <f t="shared" si="55"/>
        <v>0</v>
      </c>
      <c r="L527" s="48">
        <f t="shared" si="56"/>
        <v>0</v>
      </c>
      <c r="M527" s="48">
        <f t="shared" si="57"/>
        <v>0</v>
      </c>
      <c r="N527" s="48">
        <f t="shared" si="58"/>
        <v>0</v>
      </c>
      <c r="O527" s="48">
        <f t="shared" si="59"/>
        <v>0</v>
      </c>
      <c r="P527" s="48">
        <f t="shared" si="60"/>
        <v>0</v>
      </c>
      <c r="Q527" s="48">
        <f t="shared" si="61"/>
        <v>0</v>
      </c>
      <c r="R527" s="48">
        <f t="shared" si="62"/>
        <v>0</v>
      </c>
      <c r="S527" s="48">
        <f t="shared" si="63"/>
        <v>0</v>
      </c>
      <c r="T527" s="65" t="str">
        <f t="shared" si="64"/>
        <v/>
      </c>
      <c r="U527" s="60">
        <f t="shared" si="65"/>
        <v>525</v>
      </c>
      <c r="V527" s="64">
        <f ca="1">DATE(YEAR(TODAY()),MONTH(TODAY())+Tabela7[[#This Row],[Mês]]-1,1)</f>
        <v>60419</v>
      </c>
    </row>
    <row r="528" spans="2:22" x14ac:dyDescent="0.25">
      <c r="B528" s="1"/>
      <c r="C528" s="1"/>
      <c r="D528" s="1"/>
      <c r="E528" s="1"/>
      <c r="G528">
        <v>526</v>
      </c>
      <c r="H528" s="47">
        <f>+Resultados!$D$10/12-SUM(J528:S528)</f>
        <v>1364.9166666666667</v>
      </c>
      <c r="I528" s="47">
        <f>+I527*(1+((Tab_Resultados[Taxa de retorno]-Tab_Resultados[Inflação]))/12)+H527</f>
        <v>6400955.8563055517</v>
      </c>
      <c r="J528" s="48">
        <f t="shared" si="54"/>
        <v>0</v>
      </c>
      <c r="K528" s="48">
        <f t="shared" si="55"/>
        <v>0</v>
      </c>
      <c r="L528" s="48">
        <f t="shared" si="56"/>
        <v>0</v>
      </c>
      <c r="M528" s="48">
        <f t="shared" si="57"/>
        <v>0</v>
      </c>
      <c r="N528" s="48">
        <f t="shared" si="58"/>
        <v>0</v>
      </c>
      <c r="O528" s="48">
        <f t="shared" si="59"/>
        <v>0</v>
      </c>
      <c r="P528" s="48">
        <f t="shared" si="60"/>
        <v>0</v>
      </c>
      <c r="Q528" s="48">
        <f t="shared" si="61"/>
        <v>0</v>
      </c>
      <c r="R528" s="48">
        <f t="shared" si="62"/>
        <v>0</v>
      </c>
      <c r="S528" s="48">
        <f t="shared" si="63"/>
        <v>0</v>
      </c>
      <c r="T528" s="65" t="str">
        <f t="shared" si="64"/>
        <v/>
      </c>
      <c r="U528" s="60">
        <f t="shared" si="65"/>
        <v>526</v>
      </c>
      <c r="V528" s="64">
        <f ca="1">DATE(YEAR(TODAY()),MONTH(TODAY())+Tabela7[[#This Row],[Mês]]-1,1)</f>
        <v>60449</v>
      </c>
    </row>
    <row r="529" spans="2:22" x14ac:dyDescent="0.25">
      <c r="B529" s="1"/>
      <c r="C529" s="1"/>
      <c r="D529" s="1"/>
      <c r="E529" s="1"/>
      <c r="G529">
        <v>527</v>
      </c>
      <c r="H529" s="47">
        <f>+Resultados!$D$10/12-SUM(J529:S529)</f>
        <v>1364.9166666666667</v>
      </c>
      <c r="I529" s="47">
        <f>+I528*(1+((Tab_Resultados[Taxa de retorno]-Tab_Resultados[Inflação]))/12)+H528</f>
        <v>6441526.6275920896</v>
      </c>
      <c r="J529" s="48">
        <f t="shared" si="54"/>
        <v>0</v>
      </c>
      <c r="K529" s="48">
        <f t="shared" si="55"/>
        <v>0</v>
      </c>
      <c r="L529" s="48">
        <f t="shared" si="56"/>
        <v>0</v>
      </c>
      <c r="M529" s="48">
        <f t="shared" si="57"/>
        <v>0</v>
      </c>
      <c r="N529" s="48">
        <f t="shared" si="58"/>
        <v>0</v>
      </c>
      <c r="O529" s="48">
        <f t="shared" si="59"/>
        <v>0</v>
      </c>
      <c r="P529" s="48">
        <f t="shared" si="60"/>
        <v>0</v>
      </c>
      <c r="Q529" s="48">
        <f t="shared" si="61"/>
        <v>0</v>
      </c>
      <c r="R529" s="48">
        <f t="shared" si="62"/>
        <v>0</v>
      </c>
      <c r="S529" s="48">
        <f t="shared" si="63"/>
        <v>0</v>
      </c>
      <c r="T529" s="65" t="str">
        <f t="shared" si="64"/>
        <v/>
      </c>
      <c r="U529" s="60">
        <f t="shared" si="65"/>
        <v>527</v>
      </c>
      <c r="V529" s="64">
        <f ca="1">DATE(YEAR(TODAY()),MONTH(TODAY())+Tabela7[[#This Row],[Mês]]-1,1)</f>
        <v>60480</v>
      </c>
    </row>
    <row r="530" spans="2:22" x14ac:dyDescent="0.25">
      <c r="B530" s="1"/>
      <c r="C530" s="1"/>
      <c r="D530" s="1"/>
      <c r="E530" s="1"/>
      <c r="G530">
        <v>528</v>
      </c>
      <c r="H530" s="47">
        <f>+Resultados!$D$10/12-SUM(J530:S530)</f>
        <v>1364.9166666666667</v>
      </c>
      <c r="I530" s="47">
        <f>+I529*(1+((Tab_Resultados[Taxa de retorno]-Tab_Resultados[Inflação]))/12)+H529</f>
        <v>6482345.8948527575</v>
      </c>
      <c r="J530" s="48">
        <f t="shared" si="54"/>
        <v>0</v>
      </c>
      <c r="K530" s="48">
        <f t="shared" si="55"/>
        <v>0</v>
      </c>
      <c r="L530" s="48">
        <f t="shared" si="56"/>
        <v>0</v>
      </c>
      <c r="M530" s="48">
        <f t="shared" si="57"/>
        <v>0</v>
      </c>
      <c r="N530" s="48">
        <f t="shared" si="58"/>
        <v>0</v>
      </c>
      <c r="O530" s="48">
        <f t="shared" si="59"/>
        <v>0</v>
      </c>
      <c r="P530" s="48">
        <f t="shared" si="60"/>
        <v>0</v>
      </c>
      <c r="Q530" s="48">
        <f t="shared" si="61"/>
        <v>0</v>
      </c>
      <c r="R530" s="48">
        <f t="shared" si="62"/>
        <v>0</v>
      </c>
      <c r="S530" s="48">
        <f t="shared" si="63"/>
        <v>0</v>
      </c>
      <c r="T530" s="65" t="str">
        <f t="shared" si="64"/>
        <v/>
      </c>
      <c r="U530" s="60">
        <f t="shared" si="65"/>
        <v>528</v>
      </c>
      <c r="V530" s="64">
        <f ca="1">DATE(YEAR(TODAY()),MONTH(TODAY())+Tabela7[[#This Row],[Mês]]-1,1)</f>
        <v>60511</v>
      </c>
    </row>
    <row r="531" spans="2:22" x14ac:dyDescent="0.25">
      <c r="B531" s="1"/>
      <c r="C531" s="1"/>
      <c r="D531" s="1"/>
      <c r="E531" s="1"/>
      <c r="G531">
        <v>529</v>
      </c>
      <c r="H531" s="47">
        <f>+Resultados!$D$10/12-SUM(J531:S531)</f>
        <v>1364.9166666666667</v>
      </c>
      <c r="I531" s="47">
        <f>+I530*(1+((Tab_Resultados[Taxa de retorno]-Tab_Resultados[Inflação]))/12)+H530</f>
        <v>6523415.1801253967</v>
      </c>
      <c r="J531" s="48">
        <f t="shared" si="54"/>
        <v>0</v>
      </c>
      <c r="K531" s="48">
        <f t="shared" si="55"/>
        <v>0</v>
      </c>
      <c r="L531" s="48">
        <f t="shared" si="56"/>
        <v>0</v>
      </c>
      <c r="M531" s="48">
        <f t="shared" si="57"/>
        <v>0</v>
      </c>
      <c r="N531" s="48">
        <f t="shared" si="58"/>
        <v>0</v>
      </c>
      <c r="O531" s="48">
        <f t="shared" si="59"/>
        <v>0</v>
      </c>
      <c r="P531" s="48">
        <f t="shared" si="60"/>
        <v>0</v>
      </c>
      <c r="Q531" s="48">
        <f t="shared" si="61"/>
        <v>0</v>
      </c>
      <c r="R531" s="48">
        <f t="shared" si="62"/>
        <v>0</v>
      </c>
      <c r="S531" s="48">
        <f t="shared" si="63"/>
        <v>0</v>
      </c>
      <c r="T531" s="65" t="str">
        <f t="shared" si="64"/>
        <v/>
      </c>
      <c r="U531" s="60">
        <f t="shared" si="65"/>
        <v>529</v>
      </c>
      <c r="V531" s="64">
        <f ca="1">DATE(YEAR(TODAY()),MONTH(TODAY())+Tabela7[[#This Row],[Mês]]-1,1)</f>
        <v>60541</v>
      </c>
    </row>
    <row r="532" spans="2:22" x14ac:dyDescent="0.25">
      <c r="B532" s="1"/>
      <c r="C532" s="1"/>
      <c r="D532" s="1"/>
      <c r="E532" s="1"/>
      <c r="G532">
        <v>530</v>
      </c>
      <c r="H532" s="47">
        <f>+Resultados!$D$10/12-SUM(J532:S532)</f>
        <v>1364.9166666666667</v>
      </c>
      <c r="I532" s="47">
        <f>+I531*(1+((Tab_Resultados[Taxa de retorno]-Tab_Resultados[Inflação]))/12)+H531</f>
        <v>6564736.0147703309</v>
      </c>
      <c r="J532" s="48">
        <f t="shared" si="54"/>
        <v>0</v>
      </c>
      <c r="K532" s="48">
        <f t="shared" si="55"/>
        <v>0</v>
      </c>
      <c r="L532" s="48">
        <f t="shared" si="56"/>
        <v>0</v>
      </c>
      <c r="M532" s="48">
        <f t="shared" si="57"/>
        <v>0</v>
      </c>
      <c r="N532" s="48">
        <f t="shared" si="58"/>
        <v>0</v>
      </c>
      <c r="O532" s="48">
        <f t="shared" si="59"/>
        <v>0</v>
      </c>
      <c r="P532" s="48">
        <f t="shared" si="60"/>
        <v>0</v>
      </c>
      <c r="Q532" s="48">
        <f t="shared" si="61"/>
        <v>0</v>
      </c>
      <c r="R532" s="48">
        <f t="shared" si="62"/>
        <v>0</v>
      </c>
      <c r="S532" s="48">
        <f t="shared" si="63"/>
        <v>0</v>
      </c>
      <c r="T532" s="65" t="str">
        <f t="shared" si="64"/>
        <v/>
      </c>
      <c r="U532" s="60">
        <f t="shared" si="65"/>
        <v>530</v>
      </c>
      <c r="V532" s="64">
        <f ca="1">DATE(YEAR(TODAY()),MONTH(TODAY())+Tabela7[[#This Row],[Mês]]-1,1)</f>
        <v>60572</v>
      </c>
    </row>
    <row r="533" spans="2:22" x14ac:dyDescent="0.25">
      <c r="B533" s="1"/>
      <c r="C533" s="1"/>
      <c r="D533" s="1"/>
      <c r="E533" s="1"/>
      <c r="G533">
        <v>531</v>
      </c>
      <c r="H533" s="47">
        <f>+Resultados!$D$10/12-SUM(J533:S533)</f>
        <v>1364.9166666666667</v>
      </c>
      <c r="I533" s="47">
        <f>+I532*(1+((Tab_Resultados[Taxa de retorno]-Tab_Resultados[Inflação]))/12)+H532</f>
        <v>6606309.939527466</v>
      </c>
      <c r="J533" s="48">
        <f t="shared" si="54"/>
        <v>0</v>
      </c>
      <c r="K533" s="48">
        <f t="shared" si="55"/>
        <v>0</v>
      </c>
      <c r="L533" s="48">
        <f t="shared" si="56"/>
        <v>0</v>
      </c>
      <c r="M533" s="48">
        <f t="shared" si="57"/>
        <v>0</v>
      </c>
      <c r="N533" s="48">
        <f t="shared" si="58"/>
        <v>0</v>
      </c>
      <c r="O533" s="48">
        <f t="shared" si="59"/>
        <v>0</v>
      </c>
      <c r="P533" s="48">
        <f t="shared" si="60"/>
        <v>0</v>
      </c>
      <c r="Q533" s="48">
        <f t="shared" si="61"/>
        <v>0</v>
      </c>
      <c r="R533" s="48">
        <f t="shared" si="62"/>
        <v>0</v>
      </c>
      <c r="S533" s="48">
        <f t="shared" si="63"/>
        <v>0</v>
      </c>
      <c r="T533" s="65" t="str">
        <f t="shared" si="64"/>
        <v/>
      </c>
      <c r="U533" s="60">
        <f t="shared" si="65"/>
        <v>531</v>
      </c>
      <c r="V533" s="64">
        <f ca="1">DATE(YEAR(TODAY()),MONTH(TODAY())+Tabela7[[#This Row],[Mês]]-1,1)</f>
        <v>60602</v>
      </c>
    </row>
    <row r="534" spans="2:22" x14ac:dyDescent="0.25">
      <c r="B534" s="1"/>
      <c r="C534" s="1"/>
      <c r="D534" s="1"/>
      <c r="E534" s="1"/>
      <c r="G534">
        <v>532</v>
      </c>
      <c r="H534" s="47">
        <f>+Resultados!$D$10/12-SUM(J534:S534)</f>
        <v>1364.9166666666667</v>
      </c>
      <c r="I534" s="47">
        <f>+I533*(1+((Tab_Resultados[Taxa de retorno]-Tab_Resultados[Inflação]))/12)+H533</f>
        <v>6648138.5045737382</v>
      </c>
      <c r="J534" s="48">
        <f t="shared" si="54"/>
        <v>0</v>
      </c>
      <c r="K534" s="48">
        <f t="shared" si="55"/>
        <v>0</v>
      </c>
      <c r="L534" s="48">
        <f t="shared" si="56"/>
        <v>0</v>
      </c>
      <c r="M534" s="48">
        <f t="shared" si="57"/>
        <v>0</v>
      </c>
      <c r="N534" s="48">
        <f t="shared" si="58"/>
        <v>0</v>
      </c>
      <c r="O534" s="48">
        <f t="shared" si="59"/>
        <v>0</v>
      </c>
      <c r="P534" s="48">
        <f t="shared" si="60"/>
        <v>0</v>
      </c>
      <c r="Q534" s="48">
        <f t="shared" si="61"/>
        <v>0</v>
      </c>
      <c r="R534" s="48">
        <f t="shared" si="62"/>
        <v>0</v>
      </c>
      <c r="S534" s="48">
        <f t="shared" si="63"/>
        <v>0</v>
      </c>
      <c r="T534" s="65" t="str">
        <f t="shared" si="64"/>
        <v/>
      </c>
      <c r="U534" s="60">
        <f t="shared" si="65"/>
        <v>532</v>
      </c>
      <c r="V534" s="64">
        <f ca="1">DATE(YEAR(TODAY()),MONTH(TODAY())+Tabela7[[#This Row],[Mês]]-1,1)</f>
        <v>60633</v>
      </c>
    </row>
    <row r="535" spans="2:22" x14ac:dyDescent="0.25">
      <c r="B535" s="1"/>
      <c r="C535" s="1"/>
      <c r="D535" s="1"/>
      <c r="E535" s="1"/>
      <c r="G535">
        <v>533</v>
      </c>
      <c r="H535" s="47">
        <f>+Resultados!$D$10/12-SUM(J535:S535)</f>
        <v>1364.9166666666667</v>
      </c>
      <c r="I535" s="47">
        <f>+I534*(1+((Tab_Resultados[Taxa de retorno]-Tab_Resultados[Inflação]))/12)+H534</f>
        <v>6690223.2695809193</v>
      </c>
      <c r="J535" s="48">
        <f t="shared" si="54"/>
        <v>0</v>
      </c>
      <c r="K535" s="48">
        <f t="shared" si="55"/>
        <v>0</v>
      </c>
      <c r="L535" s="48">
        <f t="shared" si="56"/>
        <v>0</v>
      </c>
      <c r="M535" s="48">
        <f t="shared" si="57"/>
        <v>0</v>
      </c>
      <c r="N535" s="48">
        <f t="shared" si="58"/>
        <v>0</v>
      </c>
      <c r="O535" s="48">
        <f t="shared" si="59"/>
        <v>0</v>
      </c>
      <c r="P535" s="48">
        <f t="shared" si="60"/>
        <v>0</v>
      </c>
      <c r="Q535" s="48">
        <f t="shared" si="61"/>
        <v>0</v>
      </c>
      <c r="R535" s="48">
        <f t="shared" si="62"/>
        <v>0</v>
      </c>
      <c r="S535" s="48">
        <f t="shared" si="63"/>
        <v>0</v>
      </c>
      <c r="T535" s="65" t="str">
        <f t="shared" si="64"/>
        <v/>
      </c>
      <c r="U535" s="60">
        <f t="shared" si="65"/>
        <v>533</v>
      </c>
      <c r="V535" s="64">
        <f ca="1">DATE(YEAR(TODAY()),MONTH(TODAY())+Tabela7[[#This Row],[Mês]]-1,1)</f>
        <v>60664</v>
      </c>
    </row>
    <row r="536" spans="2:22" x14ac:dyDescent="0.25">
      <c r="B536" s="1"/>
      <c r="C536" s="1"/>
      <c r="D536" s="1"/>
      <c r="E536" s="1"/>
      <c r="G536">
        <v>534</v>
      </c>
      <c r="H536" s="47">
        <f>+Resultados!$D$10/12-SUM(J536:S536)</f>
        <v>1364.9166666666667</v>
      </c>
      <c r="I536" s="47">
        <f>+I535*(1+((Tab_Resultados[Taxa de retorno]-Tab_Resultados[Inflação]))/12)+H535</f>
        <v>6732565.8037737692</v>
      </c>
      <c r="J536" s="48">
        <f t="shared" si="54"/>
        <v>0</v>
      </c>
      <c r="K536" s="48">
        <f t="shared" si="55"/>
        <v>0</v>
      </c>
      <c r="L536" s="48">
        <f t="shared" si="56"/>
        <v>0</v>
      </c>
      <c r="M536" s="48">
        <f t="shared" si="57"/>
        <v>0</v>
      </c>
      <c r="N536" s="48">
        <f t="shared" si="58"/>
        <v>0</v>
      </c>
      <c r="O536" s="48">
        <f t="shared" si="59"/>
        <v>0</v>
      </c>
      <c r="P536" s="48">
        <f t="shared" si="60"/>
        <v>0</v>
      </c>
      <c r="Q536" s="48">
        <f t="shared" si="61"/>
        <v>0</v>
      </c>
      <c r="R536" s="48">
        <f t="shared" si="62"/>
        <v>0</v>
      </c>
      <c r="S536" s="48">
        <f t="shared" si="63"/>
        <v>0</v>
      </c>
      <c r="T536" s="65" t="str">
        <f t="shared" si="64"/>
        <v/>
      </c>
      <c r="U536" s="60">
        <f t="shared" si="65"/>
        <v>534</v>
      </c>
      <c r="V536" s="64">
        <f ca="1">DATE(YEAR(TODAY()),MONTH(TODAY())+Tabela7[[#This Row],[Mês]]-1,1)</f>
        <v>60692</v>
      </c>
    </row>
    <row r="537" spans="2:22" x14ac:dyDescent="0.25">
      <c r="B537" s="1"/>
      <c r="C537" s="1"/>
      <c r="D537" s="1"/>
      <c r="E537" s="1"/>
      <c r="G537">
        <v>535</v>
      </c>
      <c r="H537" s="47">
        <f>+Resultados!$D$10/12-SUM(J537:S537)</f>
        <v>1364.9166666666667</v>
      </c>
      <c r="I537" s="47">
        <f>+I536*(1+((Tab_Resultados[Taxa de retorno]-Tab_Resultados[Inflação]))/12)+H536</f>
        <v>6775167.6859885501</v>
      </c>
      <c r="J537" s="48">
        <f t="shared" si="54"/>
        <v>0</v>
      </c>
      <c r="K537" s="48">
        <f t="shared" si="55"/>
        <v>0</v>
      </c>
      <c r="L537" s="48">
        <f t="shared" si="56"/>
        <v>0</v>
      </c>
      <c r="M537" s="48">
        <f t="shared" si="57"/>
        <v>0</v>
      </c>
      <c r="N537" s="48">
        <f t="shared" si="58"/>
        <v>0</v>
      </c>
      <c r="O537" s="48">
        <f t="shared" si="59"/>
        <v>0</v>
      </c>
      <c r="P537" s="48">
        <f t="shared" si="60"/>
        <v>0</v>
      </c>
      <c r="Q537" s="48">
        <f t="shared" si="61"/>
        <v>0</v>
      </c>
      <c r="R537" s="48">
        <f t="shared" si="62"/>
        <v>0</v>
      </c>
      <c r="S537" s="48">
        <f t="shared" si="63"/>
        <v>0</v>
      </c>
      <c r="T537" s="65" t="str">
        <f t="shared" si="64"/>
        <v/>
      </c>
      <c r="U537" s="60">
        <f t="shared" si="65"/>
        <v>535</v>
      </c>
      <c r="V537" s="64">
        <f ca="1">DATE(YEAR(TODAY()),MONTH(TODAY())+Tabela7[[#This Row],[Mês]]-1,1)</f>
        <v>60723</v>
      </c>
    </row>
    <row r="538" spans="2:22" x14ac:dyDescent="0.25">
      <c r="B538" s="1"/>
      <c r="C538" s="1"/>
      <c r="D538" s="1"/>
      <c r="E538" s="1"/>
      <c r="G538">
        <v>536</v>
      </c>
      <c r="H538" s="47">
        <f>+Resultados!$D$10/12-SUM(J538:S538)</f>
        <v>1364.9166666666667</v>
      </c>
      <c r="I538" s="47">
        <f>+I537*(1+((Tab_Resultados[Taxa de retorno]-Tab_Resultados[Inflação]))/12)+H537</f>
        <v>6818030.5047318963</v>
      </c>
      <c r="J538" s="48">
        <f t="shared" si="54"/>
        <v>0</v>
      </c>
      <c r="K538" s="48">
        <f t="shared" si="55"/>
        <v>0</v>
      </c>
      <c r="L538" s="48">
        <f t="shared" si="56"/>
        <v>0</v>
      </c>
      <c r="M538" s="48">
        <f t="shared" si="57"/>
        <v>0</v>
      </c>
      <c r="N538" s="48">
        <f t="shared" si="58"/>
        <v>0</v>
      </c>
      <c r="O538" s="48">
        <f t="shared" si="59"/>
        <v>0</v>
      </c>
      <c r="P538" s="48">
        <f t="shared" si="60"/>
        <v>0</v>
      </c>
      <c r="Q538" s="48">
        <f t="shared" si="61"/>
        <v>0</v>
      </c>
      <c r="R538" s="48">
        <f t="shared" si="62"/>
        <v>0</v>
      </c>
      <c r="S538" s="48">
        <f t="shared" si="63"/>
        <v>0</v>
      </c>
      <c r="T538" s="65" t="str">
        <f t="shared" si="64"/>
        <v/>
      </c>
      <c r="U538" s="60">
        <f t="shared" si="65"/>
        <v>536</v>
      </c>
      <c r="V538" s="64">
        <f ca="1">DATE(YEAR(TODAY()),MONTH(TODAY())+Tabela7[[#This Row],[Mês]]-1,1)</f>
        <v>60753</v>
      </c>
    </row>
    <row r="539" spans="2:22" x14ac:dyDescent="0.25">
      <c r="B539" s="1"/>
      <c r="C539" s="1"/>
      <c r="D539" s="1"/>
      <c r="E539" s="1"/>
      <c r="G539">
        <v>537</v>
      </c>
      <c r="H539" s="47">
        <f>+Resultados!$D$10/12-SUM(J539:S539)</f>
        <v>1364.9166666666667</v>
      </c>
      <c r="I539" s="47">
        <f>+I538*(1+((Tab_Resultados[Taxa de retorno]-Tab_Resultados[Inflação]))/12)+H538</f>
        <v>6861155.8582400456</v>
      </c>
      <c r="J539" s="48">
        <f t="shared" si="54"/>
        <v>0</v>
      </c>
      <c r="K539" s="48">
        <f t="shared" si="55"/>
        <v>0</v>
      </c>
      <c r="L539" s="48">
        <f t="shared" si="56"/>
        <v>0</v>
      </c>
      <c r="M539" s="48">
        <f t="shared" si="57"/>
        <v>0</v>
      </c>
      <c r="N539" s="48">
        <f t="shared" si="58"/>
        <v>0</v>
      </c>
      <c r="O539" s="48">
        <f t="shared" si="59"/>
        <v>0</v>
      </c>
      <c r="P539" s="48">
        <f t="shared" si="60"/>
        <v>0</v>
      </c>
      <c r="Q539" s="48">
        <f t="shared" si="61"/>
        <v>0</v>
      </c>
      <c r="R539" s="48">
        <f t="shared" si="62"/>
        <v>0</v>
      </c>
      <c r="S539" s="48">
        <f t="shared" si="63"/>
        <v>0</v>
      </c>
      <c r="T539" s="65" t="str">
        <f t="shared" si="64"/>
        <v/>
      </c>
      <c r="U539" s="60">
        <f t="shared" si="65"/>
        <v>537</v>
      </c>
      <c r="V539" s="64">
        <f ca="1">DATE(YEAR(TODAY()),MONTH(TODAY())+Tabela7[[#This Row],[Mês]]-1,1)</f>
        <v>60784</v>
      </c>
    </row>
    <row r="540" spans="2:22" x14ac:dyDescent="0.25">
      <c r="B540" s="1"/>
      <c r="C540" s="1"/>
      <c r="D540" s="1"/>
      <c r="E540" s="1"/>
      <c r="G540">
        <v>538</v>
      </c>
      <c r="H540" s="47">
        <f>+Resultados!$D$10/12-SUM(J540:S540)</f>
        <v>1364.9166666666667</v>
      </c>
      <c r="I540" s="47">
        <f>+I539*(1+((Tab_Resultados[Taxa de retorno]-Tab_Resultados[Inflação]))/12)+H539</f>
        <v>6904545.3545384323</v>
      </c>
      <c r="J540" s="48">
        <f t="shared" si="54"/>
        <v>0</v>
      </c>
      <c r="K540" s="48">
        <f t="shared" si="55"/>
        <v>0</v>
      </c>
      <c r="L540" s="48">
        <f t="shared" si="56"/>
        <v>0</v>
      </c>
      <c r="M540" s="48">
        <f t="shared" si="57"/>
        <v>0</v>
      </c>
      <c r="N540" s="48">
        <f t="shared" si="58"/>
        <v>0</v>
      </c>
      <c r="O540" s="48">
        <f t="shared" si="59"/>
        <v>0</v>
      </c>
      <c r="P540" s="48">
        <f t="shared" si="60"/>
        <v>0</v>
      </c>
      <c r="Q540" s="48">
        <f t="shared" si="61"/>
        <v>0</v>
      </c>
      <c r="R540" s="48">
        <f t="shared" si="62"/>
        <v>0</v>
      </c>
      <c r="S540" s="48">
        <f t="shared" si="63"/>
        <v>0</v>
      </c>
      <c r="T540" s="65" t="str">
        <f t="shared" si="64"/>
        <v/>
      </c>
      <c r="U540" s="60">
        <f t="shared" si="65"/>
        <v>538</v>
      </c>
      <c r="V540" s="64">
        <f ca="1">DATE(YEAR(TODAY()),MONTH(TODAY())+Tabela7[[#This Row],[Mês]]-1,1)</f>
        <v>60814</v>
      </c>
    </row>
    <row r="541" spans="2:22" x14ac:dyDescent="0.25">
      <c r="B541" s="1"/>
      <c r="C541" s="1"/>
      <c r="D541" s="1"/>
      <c r="E541" s="1"/>
      <c r="G541">
        <v>539</v>
      </c>
      <c r="H541" s="47">
        <f>+Resultados!$D$10/12-SUM(J541:S541)</f>
        <v>1364.9166666666667</v>
      </c>
      <c r="I541" s="47">
        <f>+I540*(1+((Tab_Resultados[Taxa de retorno]-Tab_Resultados[Inflação]))/12)+H540</f>
        <v>6948200.6115016472</v>
      </c>
      <c r="J541" s="48">
        <f t="shared" si="54"/>
        <v>0</v>
      </c>
      <c r="K541" s="48">
        <f t="shared" si="55"/>
        <v>0</v>
      </c>
      <c r="L541" s="48">
        <f t="shared" si="56"/>
        <v>0</v>
      </c>
      <c r="M541" s="48">
        <f t="shared" si="57"/>
        <v>0</v>
      </c>
      <c r="N541" s="48">
        <f t="shared" si="58"/>
        <v>0</v>
      </c>
      <c r="O541" s="48">
        <f t="shared" si="59"/>
        <v>0</v>
      </c>
      <c r="P541" s="48">
        <f t="shared" si="60"/>
        <v>0</v>
      </c>
      <c r="Q541" s="48">
        <f t="shared" si="61"/>
        <v>0</v>
      </c>
      <c r="R541" s="48">
        <f t="shared" si="62"/>
        <v>0</v>
      </c>
      <c r="S541" s="48">
        <f t="shared" si="63"/>
        <v>0</v>
      </c>
      <c r="T541" s="65" t="str">
        <f t="shared" si="64"/>
        <v/>
      </c>
      <c r="U541" s="60">
        <f t="shared" si="65"/>
        <v>539</v>
      </c>
      <c r="V541" s="64">
        <f ca="1">DATE(YEAR(TODAY()),MONTH(TODAY())+Tabela7[[#This Row],[Mês]]-1,1)</f>
        <v>60845</v>
      </c>
    </row>
    <row r="542" spans="2:22" x14ac:dyDescent="0.25">
      <c r="B542" s="1"/>
      <c r="C542" s="1"/>
      <c r="D542" s="1"/>
      <c r="E542" s="1"/>
      <c r="G542">
        <v>540</v>
      </c>
      <c r="H542" s="47">
        <f>+Resultados!$D$10/12-SUM(J542:S542)</f>
        <v>1364.9166666666667</v>
      </c>
      <c r="I542" s="47">
        <f>+I541*(1+((Tab_Resultados[Taxa de retorno]-Tab_Resultados[Inflação]))/12)+H541</f>
        <v>6992123.2569137616</v>
      </c>
      <c r="J542" s="48">
        <f t="shared" si="54"/>
        <v>0</v>
      </c>
      <c r="K542" s="48">
        <f t="shared" si="55"/>
        <v>0</v>
      </c>
      <c r="L542" s="48">
        <f t="shared" si="56"/>
        <v>0</v>
      </c>
      <c r="M542" s="48">
        <f t="shared" si="57"/>
        <v>0</v>
      </c>
      <c r="N542" s="48">
        <f t="shared" si="58"/>
        <v>0</v>
      </c>
      <c r="O542" s="48">
        <f t="shared" si="59"/>
        <v>0</v>
      </c>
      <c r="P542" s="48">
        <f t="shared" si="60"/>
        <v>0</v>
      </c>
      <c r="Q542" s="48">
        <f t="shared" si="61"/>
        <v>0</v>
      </c>
      <c r="R542" s="48">
        <f t="shared" si="62"/>
        <v>0</v>
      </c>
      <c r="S542" s="48">
        <f t="shared" si="63"/>
        <v>0</v>
      </c>
      <c r="T542" s="65" t="str">
        <f t="shared" si="64"/>
        <v/>
      </c>
      <c r="U542" s="60">
        <f t="shared" si="65"/>
        <v>540</v>
      </c>
      <c r="V542" s="64">
        <f ca="1">DATE(YEAR(TODAY()),MONTH(TODAY())+Tabela7[[#This Row],[Mês]]-1,1)</f>
        <v>60876</v>
      </c>
    </row>
    <row r="543" spans="2:22" x14ac:dyDescent="0.25">
      <c r="B543" s="1"/>
      <c r="C543" s="1"/>
      <c r="D543" s="1"/>
      <c r="E543" s="1"/>
      <c r="G543">
        <v>541</v>
      </c>
      <c r="H543" s="47">
        <f>+Resultados!$D$10/12-SUM(J543:S543)</f>
        <v>1364.9166666666667</v>
      </c>
      <c r="I543" s="47">
        <f>+I542*(1+((Tab_Resultados[Taxa de retorno]-Tab_Resultados[Inflação]))/12)+H542</f>
        <v>7036314.9285290251</v>
      </c>
      <c r="J543" s="48">
        <f t="shared" si="54"/>
        <v>0</v>
      </c>
      <c r="K543" s="48">
        <f t="shared" si="55"/>
        <v>0</v>
      </c>
      <c r="L543" s="48">
        <f t="shared" si="56"/>
        <v>0</v>
      </c>
      <c r="M543" s="48">
        <f t="shared" si="57"/>
        <v>0</v>
      </c>
      <c r="N543" s="48">
        <f t="shared" si="58"/>
        <v>0</v>
      </c>
      <c r="O543" s="48">
        <f t="shared" si="59"/>
        <v>0</v>
      </c>
      <c r="P543" s="48">
        <f t="shared" si="60"/>
        <v>0</v>
      </c>
      <c r="Q543" s="48">
        <f t="shared" si="61"/>
        <v>0</v>
      </c>
      <c r="R543" s="48">
        <f t="shared" si="62"/>
        <v>0</v>
      </c>
      <c r="S543" s="48">
        <f t="shared" si="63"/>
        <v>0</v>
      </c>
      <c r="T543" s="65" t="str">
        <f t="shared" si="64"/>
        <v/>
      </c>
      <c r="U543" s="60">
        <f t="shared" si="65"/>
        <v>541</v>
      </c>
      <c r="V543" s="64">
        <f ca="1">DATE(YEAR(TODAY()),MONTH(TODAY())+Tabela7[[#This Row],[Mês]]-1,1)</f>
        <v>60906</v>
      </c>
    </row>
    <row r="544" spans="2:22" x14ac:dyDescent="0.25">
      <c r="B544" s="1"/>
      <c r="C544" s="1"/>
      <c r="D544" s="1"/>
      <c r="E544" s="1"/>
      <c r="G544">
        <v>542</v>
      </c>
      <c r="H544" s="47">
        <f>+Resultados!$D$10/12-SUM(J544:S544)</f>
        <v>1364.9166666666667</v>
      </c>
      <c r="I544" s="47">
        <f>+I543*(1+((Tab_Resultados[Taxa de retorno]-Tab_Resultados[Inflação]))/12)+H543</f>
        <v>7080777.2741329316</v>
      </c>
      <c r="J544" s="48">
        <f t="shared" si="54"/>
        <v>0</v>
      </c>
      <c r="K544" s="48">
        <f t="shared" si="55"/>
        <v>0</v>
      </c>
      <c r="L544" s="48">
        <f t="shared" si="56"/>
        <v>0</v>
      </c>
      <c r="M544" s="48">
        <f t="shared" si="57"/>
        <v>0</v>
      </c>
      <c r="N544" s="48">
        <f t="shared" si="58"/>
        <v>0</v>
      </c>
      <c r="O544" s="48">
        <f t="shared" si="59"/>
        <v>0</v>
      </c>
      <c r="P544" s="48">
        <f t="shared" si="60"/>
        <v>0</v>
      </c>
      <c r="Q544" s="48">
        <f t="shared" si="61"/>
        <v>0</v>
      </c>
      <c r="R544" s="48">
        <f t="shared" si="62"/>
        <v>0</v>
      </c>
      <c r="S544" s="48">
        <f t="shared" si="63"/>
        <v>0</v>
      </c>
      <c r="T544" s="65" t="str">
        <f t="shared" si="64"/>
        <v/>
      </c>
      <c r="U544" s="60">
        <f t="shared" si="65"/>
        <v>542</v>
      </c>
      <c r="V544" s="64">
        <f ca="1">DATE(YEAR(TODAY()),MONTH(TODAY())+Tabela7[[#This Row],[Mês]]-1,1)</f>
        <v>60937</v>
      </c>
    </row>
    <row r="545" spans="2:22" x14ac:dyDescent="0.25">
      <c r="B545" s="1"/>
      <c r="C545" s="1"/>
      <c r="D545" s="1"/>
      <c r="E545" s="1"/>
      <c r="G545">
        <v>543</v>
      </c>
      <c r="H545" s="47">
        <f>+Resultados!$D$10/12-SUM(J545:S545)</f>
        <v>1364.9166666666667</v>
      </c>
      <c r="I545" s="47">
        <f>+I544*(1+((Tab_Resultados[Taxa de retorno]-Tab_Resultados[Inflação]))/12)+H544</f>
        <v>7125511.9516036622</v>
      </c>
      <c r="J545" s="48">
        <f t="shared" si="54"/>
        <v>0</v>
      </c>
      <c r="K545" s="48">
        <f t="shared" si="55"/>
        <v>0</v>
      </c>
      <c r="L545" s="48">
        <f t="shared" si="56"/>
        <v>0</v>
      </c>
      <c r="M545" s="48">
        <f t="shared" si="57"/>
        <v>0</v>
      </c>
      <c r="N545" s="48">
        <f t="shared" si="58"/>
        <v>0</v>
      </c>
      <c r="O545" s="48">
        <f t="shared" si="59"/>
        <v>0</v>
      </c>
      <c r="P545" s="48">
        <f t="shared" si="60"/>
        <v>0</v>
      </c>
      <c r="Q545" s="48">
        <f t="shared" si="61"/>
        <v>0</v>
      </c>
      <c r="R545" s="48">
        <f t="shared" si="62"/>
        <v>0</v>
      </c>
      <c r="S545" s="48">
        <f t="shared" si="63"/>
        <v>0</v>
      </c>
      <c r="T545" s="65" t="str">
        <f t="shared" si="64"/>
        <v/>
      </c>
      <c r="U545" s="60">
        <f t="shared" si="65"/>
        <v>543</v>
      </c>
      <c r="V545" s="64">
        <f ca="1">DATE(YEAR(TODAY()),MONTH(TODAY())+Tabela7[[#This Row],[Mês]]-1,1)</f>
        <v>60967</v>
      </c>
    </row>
    <row r="546" spans="2:22" x14ac:dyDescent="0.25">
      <c r="B546" s="1"/>
      <c r="C546" s="1"/>
      <c r="D546" s="1"/>
      <c r="E546" s="1"/>
      <c r="G546">
        <v>544</v>
      </c>
      <c r="H546" s="47">
        <f>+Resultados!$D$10/12-SUM(J546:S546)</f>
        <v>1364.9166666666667</v>
      </c>
      <c r="I546" s="47">
        <f>+I545*(1+((Tab_Resultados[Taxa de retorno]-Tab_Resultados[Inflação]))/12)+H545</f>
        <v>7170520.6289739013</v>
      </c>
      <c r="J546" s="48">
        <f t="shared" si="54"/>
        <v>0</v>
      </c>
      <c r="K546" s="48">
        <f t="shared" si="55"/>
        <v>0</v>
      </c>
      <c r="L546" s="48">
        <f t="shared" si="56"/>
        <v>0</v>
      </c>
      <c r="M546" s="48">
        <f t="shared" si="57"/>
        <v>0</v>
      </c>
      <c r="N546" s="48">
        <f t="shared" si="58"/>
        <v>0</v>
      </c>
      <c r="O546" s="48">
        <f t="shared" si="59"/>
        <v>0</v>
      </c>
      <c r="P546" s="48">
        <f t="shared" si="60"/>
        <v>0</v>
      </c>
      <c r="Q546" s="48">
        <f t="shared" si="61"/>
        <v>0</v>
      </c>
      <c r="R546" s="48">
        <f t="shared" si="62"/>
        <v>0</v>
      </c>
      <c r="S546" s="48">
        <f t="shared" si="63"/>
        <v>0</v>
      </c>
      <c r="T546" s="65" t="str">
        <f t="shared" si="64"/>
        <v/>
      </c>
      <c r="U546" s="60">
        <f t="shared" si="65"/>
        <v>544</v>
      </c>
      <c r="V546" s="64">
        <f ca="1">DATE(YEAR(TODAY()),MONTH(TODAY())+Tabela7[[#This Row],[Mês]]-1,1)</f>
        <v>60998</v>
      </c>
    </row>
    <row r="547" spans="2:22" x14ac:dyDescent="0.25">
      <c r="B547" s="1"/>
      <c r="C547" s="1"/>
      <c r="D547" s="1"/>
      <c r="E547" s="1"/>
      <c r="G547">
        <v>545</v>
      </c>
      <c r="H547" s="47">
        <f>+Resultados!$D$10/12-SUM(J547:S547)</f>
        <v>1364.9166666666667</v>
      </c>
      <c r="I547" s="47">
        <f>+I546*(1+((Tab_Resultados[Taxa de retorno]-Tab_Resultados[Inflação]))/12)+H546</f>
        <v>7215804.984493033</v>
      </c>
      <c r="J547" s="48">
        <f t="shared" si="54"/>
        <v>0</v>
      </c>
      <c r="K547" s="48">
        <f t="shared" si="55"/>
        <v>0</v>
      </c>
      <c r="L547" s="48">
        <f t="shared" si="56"/>
        <v>0</v>
      </c>
      <c r="M547" s="48">
        <f t="shared" si="57"/>
        <v>0</v>
      </c>
      <c r="N547" s="48">
        <f t="shared" si="58"/>
        <v>0</v>
      </c>
      <c r="O547" s="48">
        <f t="shared" si="59"/>
        <v>0</v>
      </c>
      <c r="P547" s="48">
        <f t="shared" si="60"/>
        <v>0</v>
      </c>
      <c r="Q547" s="48">
        <f t="shared" si="61"/>
        <v>0</v>
      </c>
      <c r="R547" s="48">
        <f t="shared" si="62"/>
        <v>0</v>
      </c>
      <c r="S547" s="48">
        <f t="shared" si="63"/>
        <v>0</v>
      </c>
      <c r="T547" s="65" t="str">
        <f t="shared" si="64"/>
        <v/>
      </c>
      <c r="U547" s="60">
        <f t="shared" si="65"/>
        <v>545</v>
      </c>
      <c r="V547" s="64">
        <f ca="1">DATE(YEAR(TODAY()),MONTH(TODAY())+Tabela7[[#This Row],[Mês]]-1,1)</f>
        <v>61029</v>
      </c>
    </row>
    <row r="548" spans="2:22" x14ac:dyDescent="0.25">
      <c r="B548" s="1"/>
      <c r="C548" s="1"/>
      <c r="D548" s="1"/>
      <c r="E548" s="1"/>
      <c r="G548">
        <v>546</v>
      </c>
      <c r="H548" s="47">
        <f>+Resultados!$D$10/12-SUM(J548:S548)</f>
        <v>1364.9166666666667</v>
      </c>
      <c r="I548" s="47">
        <f>+I547*(1+((Tab_Resultados[Taxa de retorno]-Tab_Resultados[Inflação]))/12)+H547</f>
        <v>7261366.7066897191</v>
      </c>
      <c r="J548" s="48">
        <f t="shared" si="54"/>
        <v>0</v>
      </c>
      <c r="K548" s="48">
        <f t="shared" si="55"/>
        <v>0</v>
      </c>
      <c r="L548" s="48">
        <f t="shared" si="56"/>
        <v>0</v>
      </c>
      <c r="M548" s="48">
        <f t="shared" si="57"/>
        <v>0</v>
      </c>
      <c r="N548" s="48">
        <f t="shared" si="58"/>
        <v>0</v>
      </c>
      <c r="O548" s="48">
        <f t="shared" si="59"/>
        <v>0</v>
      </c>
      <c r="P548" s="48">
        <f t="shared" si="60"/>
        <v>0</v>
      </c>
      <c r="Q548" s="48">
        <f t="shared" si="61"/>
        <v>0</v>
      </c>
      <c r="R548" s="48">
        <f t="shared" si="62"/>
        <v>0</v>
      </c>
      <c r="S548" s="48">
        <f t="shared" si="63"/>
        <v>0</v>
      </c>
      <c r="T548" s="65" t="str">
        <f t="shared" si="64"/>
        <v/>
      </c>
      <c r="U548" s="60">
        <f t="shared" si="65"/>
        <v>546</v>
      </c>
      <c r="V548" s="64">
        <f ca="1">DATE(YEAR(TODAY()),MONTH(TODAY())+Tabela7[[#This Row],[Mês]]-1,1)</f>
        <v>61057</v>
      </c>
    </row>
    <row r="549" spans="2:22" x14ac:dyDescent="0.25">
      <c r="B549" s="1"/>
      <c r="C549" s="1"/>
      <c r="D549" s="1"/>
      <c r="E549" s="1"/>
      <c r="G549">
        <v>547</v>
      </c>
      <c r="H549" s="47">
        <f>+Resultados!$D$10/12-SUM(J549:S549)</f>
        <v>1364.9166666666667</v>
      </c>
      <c r="I549" s="47">
        <f>+I548*(1+((Tab_Resultados[Taxa de retorno]-Tab_Resultados[Inflação]))/12)+H548</f>
        <v>7307207.4944348605</v>
      </c>
      <c r="J549" s="48">
        <f t="shared" si="54"/>
        <v>0</v>
      </c>
      <c r="K549" s="48">
        <f t="shared" si="55"/>
        <v>0</v>
      </c>
      <c r="L549" s="48">
        <f t="shared" si="56"/>
        <v>0</v>
      </c>
      <c r="M549" s="48">
        <f t="shared" si="57"/>
        <v>0</v>
      </c>
      <c r="N549" s="48">
        <f t="shared" si="58"/>
        <v>0</v>
      </c>
      <c r="O549" s="48">
        <f t="shared" si="59"/>
        <v>0</v>
      </c>
      <c r="P549" s="48">
        <f t="shared" si="60"/>
        <v>0</v>
      </c>
      <c r="Q549" s="48">
        <f t="shared" si="61"/>
        <v>0</v>
      </c>
      <c r="R549" s="48">
        <f t="shared" si="62"/>
        <v>0</v>
      </c>
      <c r="S549" s="48">
        <f t="shared" si="63"/>
        <v>0</v>
      </c>
      <c r="T549" s="65" t="str">
        <f t="shared" si="64"/>
        <v/>
      </c>
      <c r="U549" s="60">
        <f t="shared" si="65"/>
        <v>547</v>
      </c>
      <c r="V549" s="64">
        <f ca="1">DATE(YEAR(TODAY()),MONTH(TODAY())+Tabela7[[#This Row],[Mês]]-1,1)</f>
        <v>61088</v>
      </c>
    </row>
    <row r="550" spans="2:22" x14ac:dyDescent="0.25">
      <c r="B550" s="1"/>
      <c r="C550" s="1"/>
      <c r="D550" s="1"/>
      <c r="E550" s="1"/>
      <c r="G550">
        <v>548</v>
      </c>
      <c r="H550" s="47">
        <f>+Resultados!$D$10/12-SUM(J550:S550)</f>
        <v>1364.9166666666667</v>
      </c>
      <c r="I550" s="47">
        <f>+I549*(1+((Tab_Resultados[Taxa de retorno]-Tab_Resultados[Inflação]))/12)+H549</f>
        <v>7353329.0570049407</v>
      </c>
      <c r="J550" s="48">
        <f t="shared" si="54"/>
        <v>0</v>
      </c>
      <c r="K550" s="48">
        <f t="shared" si="55"/>
        <v>0</v>
      </c>
      <c r="L550" s="48">
        <f t="shared" si="56"/>
        <v>0</v>
      </c>
      <c r="M550" s="48">
        <f t="shared" si="57"/>
        <v>0</v>
      </c>
      <c r="N550" s="48">
        <f t="shared" si="58"/>
        <v>0</v>
      </c>
      <c r="O550" s="48">
        <f t="shared" si="59"/>
        <v>0</v>
      </c>
      <c r="P550" s="48">
        <f t="shared" si="60"/>
        <v>0</v>
      </c>
      <c r="Q550" s="48">
        <f t="shared" si="61"/>
        <v>0</v>
      </c>
      <c r="R550" s="48">
        <f t="shared" si="62"/>
        <v>0</v>
      </c>
      <c r="S550" s="48">
        <f t="shared" si="63"/>
        <v>0</v>
      </c>
      <c r="T550" s="65" t="str">
        <f t="shared" si="64"/>
        <v/>
      </c>
      <c r="U550" s="60">
        <f t="shared" si="65"/>
        <v>548</v>
      </c>
      <c r="V550" s="64">
        <f ca="1">DATE(YEAR(TODAY()),MONTH(TODAY())+Tabela7[[#This Row],[Mês]]-1,1)</f>
        <v>61118</v>
      </c>
    </row>
    <row r="551" spans="2:22" x14ac:dyDescent="0.25">
      <c r="B551" s="1"/>
      <c r="C551" s="1"/>
      <c r="D551" s="1"/>
      <c r="E551" s="1"/>
      <c r="G551">
        <v>549</v>
      </c>
      <c r="H551" s="47">
        <f>+Resultados!$D$10/12-SUM(J551:S551)</f>
        <v>1364.9166666666667</v>
      </c>
      <c r="I551" s="47">
        <f>+I550*(1+((Tab_Resultados[Taxa de retorno]-Tab_Resultados[Inflação]))/12)+H550</f>
        <v>7399733.1141457623</v>
      </c>
      <c r="J551" s="48">
        <f t="shared" si="54"/>
        <v>0</v>
      </c>
      <c r="K551" s="48">
        <f t="shared" si="55"/>
        <v>0</v>
      </c>
      <c r="L551" s="48">
        <f t="shared" si="56"/>
        <v>0</v>
      </c>
      <c r="M551" s="48">
        <f t="shared" si="57"/>
        <v>0</v>
      </c>
      <c r="N551" s="48">
        <f t="shared" si="58"/>
        <v>0</v>
      </c>
      <c r="O551" s="48">
        <f t="shared" si="59"/>
        <v>0</v>
      </c>
      <c r="P551" s="48">
        <f t="shared" si="60"/>
        <v>0</v>
      </c>
      <c r="Q551" s="48">
        <f t="shared" si="61"/>
        <v>0</v>
      </c>
      <c r="R551" s="48">
        <f t="shared" si="62"/>
        <v>0</v>
      </c>
      <c r="S551" s="48">
        <f t="shared" si="63"/>
        <v>0</v>
      </c>
      <c r="T551" s="65" t="str">
        <f t="shared" si="64"/>
        <v/>
      </c>
      <c r="U551" s="60">
        <f t="shared" si="65"/>
        <v>549</v>
      </c>
      <c r="V551" s="64">
        <f ca="1">DATE(YEAR(TODAY()),MONTH(TODAY())+Tabela7[[#This Row],[Mês]]-1,1)</f>
        <v>61149</v>
      </c>
    </row>
    <row r="552" spans="2:22" x14ac:dyDescent="0.25">
      <c r="B552" s="1"/>
      <c r="C552" s="1"/>
      <c r="D552" s="1"/>
      <c r="E552" s="1"/>
      <c r="G552">
        <v>550</v>
      </c>
      <c r="H552" s="47">
        <f>+Resultados!$D$10/12-SUM(J552:S552)</f>
        <v>1364.9166666666667</v>
      </c>
      <c r="I552" s="47">
        <f>+I551*(1+((Tab_Resultados[Taxa de retorno]-Tab_Resultados[Inflação]))/12)+H551</f>
        <v>7446421.3961365717</v>
      </c>
      <c r="J552" s="48">
        <f t="shared" si="54"/>
        <v>0</v>
      </c>
      <c r="K552" s="48">
        <f t="shared" si="55"/>
        <v>0</v>
      </c>
      <c r="L552" s="48">
        <f t="shared" si="56"/>
        <v>0</v>
      </c>
      <c r="M552" s="48">
        <f t="shared" si="57"/>
        <v>0</v>
      </c>
      <c r="N552" s="48">
        <f t="shared" si="58"/>
        <v>0</v>
      </c>
      <c r="O552" s="48">
        <f t="shared" si="59"/>
        <v>0</v>
      </c>
      <c r="P552" s="48">
        <f t="shared" si="60"/>
        <v>0</v>
      </c>
      <c r="Q552" s="48">
        <f t="shared" si="61"/>
        <v>0</v>
      </c>
      <c r="R552" s="48">
        <f t="shared" si="62"/>
        <v>0</v>
      </c>
      <c r="S552" s="48">
        <f t="shared" si="63"/>
        <v>0</v>
      </c>
      <c r="T552" s="65" t="str">
        <f t="shared" si="64"/>
        <v/>
      </c>
      <c r="U552" s="60">
        <f t="shared" si="65"/>
        <v>550</v>
      </c>
      <c r="V552" s="64">
        <f ca="1">DATE(YEAR(TODAY()),MONTH(TODAY())+Tabela7[[#This Row],[Mês]]-1,1)</f>
        <v>61179</v>
      </c>
    </row>
    <row r="553" spans="2:22" x14ac:dyDescent="0.25">
      <c r="B553" s="1"/>
      <c r="C553" s="1"/>
      <c r="D553" s="1"/>
      <c r="E553" s="1"/>
      <c r="G553">
        <v>551</v>
      </c>
      <c r="H553" s="47">
        <f>+Resultados!$D$10/12-SUM(J553:S553)</f>
        <v>1364.9166666666667</v>
      </c>
      <c r="I553" s="47">
        <f>+I552*(1+((Tab_Resultados[Taxa de retorno]-Tab_Resultados[Inflação]))/12)+H552</f>
        <v>7493395.6438545743</v>
      </c>
      <c r="J553" s="48">
        <f t="shared" si="54"/>
        <v>0</v>
      </c>
      <c r="K553" s="48">
        <f t="shared" si="55"/>
        <v>0</v>
      </c>
      <c r="L553" s="48">
        <f t="shared" si="56"/>
        <v>0</v>
      </c>
      <c r="M553" s="48">
        <f t="shared" si="57"/>
        <v>0</v>
      </c>
      <c r="N553" s="48">
        <f t="shared" si="58"/>
        <v>0</v>
      </c>
      <c r="O553" s="48">
        <f t="shared" si="59"/>
        <v>0</v>
      </c>
      <c r="P553" s="48">
        <f t="shared" si="60"/>
        <v>0</v>
      </c>
      <c r="Q553" s="48">
        <f t="shared" si="61"/>
        <v>0</v>
      </c>
      <c r="R553" s="48">
        <f t="shared" si="62"/>
        <v>0</v>
      </c>
      <c r="S553" s="48">
        <f t="shared" si="63"/>
        <v>0</v>
      </c>
      <c r="T553" s="65" t="str">
        <f t="shared" si="64"/>
        <v/>
      </c>
      <c r="U553" s="60">
        <f t="shared" si="65"/>
        <v>551</v>
      </c>
      <c r="V553" s="64">
        <f ca="1">DATE(YEAR(TODAY()),MONTH(TODAY())+Tabela7[[#This Row],[Mês]]-1,1)</f>
        <v>61210</v>
      </c>
    </row>
    <row r="554" spans="2:22" x14ac:dyDescent="0.25">
      <c r="B554" s="1"/>
      <c r="C554" s="1"/>
      <c r="D554" s="1"/>
      <c r="E554" s="1"/>
      <c r="G554">
        <v>552</v>
      </c>
      <c r="H554" s="47">
        <f>+Resultados!$D$10/12-SUM(J554:S554)</f>
        <v>1364.9166666666667</v>
      </c>
      <c r="I554" s="47">
        <f>+I553*(1+((Tab_Resultados[Taxa de retorno]-Tab_Resultados[Inflação]))/12)+H553</f>
        <v>7540657.6088398499</v>
      </c>
      <c r="J554" s="48">
        <f t="shared" si="54"/>
        <v>0</v>
      </c>
      <c r="K554" s="48">
        <f t="shared" si="55"/>
        <v>0</v>
      </c>
      <c r="L554" s="48">
        <f t="shared" si="56"/>
        <v>0</v>
      </c>
      <c r="M554" s="48">
        <f t="shared" si="57"/>
        <v>0</v>
      </c>
      <c r="N554" s="48">
        <f t="shared" si="58"/>
        <v>0</v>
      </c>
      <c r="O554" s="48">
        <f t="shared" si="59"/>
        <v>0</v>
      </c>
      <c r="P554" s="48">
        <f t="shared" si="60"/>
        <v>0</v>
      </c>
      <c r="Q554" s="48">
        <f t="shared" si="61"/>
        <v>0</v>
      </c>
      <c r="R554" s="48">
        <f t="shared" si="62"/>
        <v>0</v>
      </c>
      <c r="S554" s="48">
        <f t="shared" si="63"/>
        <v>0</v>
      </c>
      <c r="T554" s="65" t="str">
        <f t="shared" si="64"/>
        <v/>
      </c>
      <c r="U554" s="60">
        <f t="shared" si="65"/>
        <v>552</v>
      </c>
      <c r="V554" s="64">
        <f ca="1">DATE(YEAR(TODAY()),MONTH(TODAY())+Tabela7[[#This Row],[Mês]]-1,1)</f>
        <v>61241</v>
      </c>
    </row>
    <row r="555" spans="2:22" x14ac:dyDescent="0.25">
      <c r="B555" s="1"/>
      <c r="C555" s="1"/>
      <c r="D555" s="1"/>
      <c r="E555" s="1"/>
      <c r="G555">
        <v>553</v>
      </c>
      <c r="H555" s="47">
        <f>+Resultados!$D$10/12-SUM(J555:S555)</f>
        <v>1364.9166666666667</v>
      </c>
      <c r="I555" s="47">
        <f>+I554*(1+((Tab_Resultados[Taxa de retorno]-Tab_Resultados[Inflação]))/12)+H554</f>
        <v>7588209.0533606606</v>
      </c>
      <c r="J555" s="48">
        <f t="shared" si="54"/>
        <v>0</v>
      </c>
      <c r="K555" s="48">
        <f t="shared" si="55"/>
        <v>0</v>
      </c>
      <c r="L555" s="48">
        <f t="shared" si="56"/>
        <v>0</v>
      </c>
      <c r="M555" s="48">
        <f t="shared" si="57"/>
        <v>0</v>
      </c>
      <c r="N555" s="48">
        <f t="shared" si="58"/>
        <v>0</v>
      </c>
      <c r="O555" s="48">
        <f t="shared" si="59"/>
        <v>0</v>
      </c>
      <c r="P555" s="48">
        <f t="shared" si="60"/>
        <v>0</v>
      </c>
      <c r="Q555" s="48">
        <f t="shared" si="61"/>
        <v>0</v>
      </c>
      <c r="R555" s="48">
        <f t="shared" si="62"/>
        <v>0</v>
      </c>
      <c r="S555" s="48">
        <f t="shared" si="63"/>
        <v>0</v>
      </c>
      <c r="T555" s="65" t="str">
        <f t="shared" si="64"/>
        <v/>
      </c>
      <c r="U555" s="60">
        <f t="shared" si="65"/>
        <v>553</v>
      </c>
      <c r="V555" s="64">
        <f ca="1">DATE(YEAR(TODAY()),MONTH(TODAY())+Tabela7[[#This Row],[Mês]]-1,1)</f>
        <v>61271</v>
      </c>
    </row>
    <row r="556" spans="2:22" x14ac:dyDescent="0.25">
      <c r="B556" s="1"/>
      <c r="C556" s="1"/>
      <c r="D556" s="1"/>
      <c r="E556" s="1"/>
      <c r="G556">
        <v>554</v>
      </c>
      <c r="H556" s="47">
        <f>+Resultados!$D$10/12-SUM(J556:S556)</f>
        <v>1364.9166666666667</v>
      </c>
      <c r="I556" s="47">
        <f>+I555*(1+((Tab_Resultados[Taxa de retorno]-Tab_Resultados[Inflação]))/12)+H555</f>
        <v>7636051.7504791608</v>
      </c>
      <c r="J556" s="48">
        <f t="shared" si="54"/>
        <v>0</v>
      </c>
      <c r="K556" s="48">
        <f t="shared" si="55"/>
        <v>0</v>
      </c>
      <c r="L556" s="48">
        <f t="shared" si="56"/>
        <v>0</v>
      </c>
      <c r="M556" s="48">
        <f t="shared" si="57"/>
        <v>0</v>
      </c>
      <c r="N556" s="48">
        <f t="shared" si="58"/>
        <v>0</v>
      </c>
      <c r="O556" s="48">
        <f t="shared" si="59"/>
        <v>0</v>
      </c>
      <c r="P556" s="48">
        <f t="shared" si="60"/>
        <v>0</v>
      </c>
      <c r="Q556" s="48">
        <f t="shared" si="61"/>
        <v>0</v>
      </c>
      <c r="R556" s="48">
        <f t="shared" si="62"/>
        <v>0</v>
      </c>
      <c r="S556" s="48">
        <f t="shared" si="63"/>
        <v>0</v>
      </c>
      <c r="T556" s="65" t="str">
        <f t="shared" si="64"/>
        <v/>
      </c>
      <c r="U556" s="60">
        <f t="shared" si="65"/>
        <v>554</v>
      </c>
      <c r="V556" s="64">
        <f ca="1">DATE(YEAR(TODAY()),MONTH(TODAY())+Tabela7[[#This Row],[Mês]]-1,1)</f>
        <v>61302</v>
      </c>
    </row>
    <row r="557" spans="2:22" x14ac:dyDescent="0.25">
      <c r="B557" s="1"/>
      <c r="C557" s="1"/>
      <c r="D557" s="1"/>
      <c r="E557" s="1"/>
      <c r="G557">
        <v>555</v>
      </c>
      <c r="H557" s="47">
        <f>+Resultados!$D$10/12-SUM(J557:S557)</f>
        <v>1364.9166666666667</v>
      </c>
      <c r="I557" s="47">
        <f>+I556*(1+((Tab_Resultados[Taxa de retorno]-Tab_Resultados[Inflação]))/12)+H556</f>
        <v>7684187.4841175126</v>
      </c>
      <c r="J557" s="48">
        <f t="shared" si="54"/>
        <v>0</v>
      </c>
      <c r="K557" s="48">
        <f t="shared" si="55"/>
        <v>0</v>
      </c>
      <c r="L557" s="48">
        <f t="shared" si="56"/>
        <v>0</v>
      </c>
      <c r="M557" s="48">
        <f t="shared" si="57"/>
        <v>0</v>
      </c>
      <c r="N557" s="48">
        <f t="shared" si="58"/>
        <v>0</v>
      </c>
      <c r="O557" s="48">
        <f t="shared" si="59"/>
        <v>0</v>
      </c>
      <c r="P557" s="48">
        <f t="shared" si="60"/>
        <v>0</v>
      </c>
      <c r="Q557" s="48">
        <f t="shared" si="61"/>
        <v>0</v>
      </c>
      <c r="R557" s="48">
        <f t="shared" si="62"/>
        <v>0</v>
      </c>
      <c r="S557" s="48">
        <f t="shared" si="63"/>
        <v>0</v>
      </c>
      <c r="T557" s="65" t="str">
        <f t="shared" si="64"/>
        <v/>
      </c>
      <c r="U557" s="60">
        <f t="shared" si="65"/>
        <v>555</v>
      </c>
      <c r="V557" s="64">
        <f ca="1">DATE(YEAR(TODAY()),MONTH(TODAY())+Tabela7[[#This Row],[Mês]]-1,1)</f>
        <v>61332</v>
      </c>
    </row>
    <row r="558" spans="2:22" x14ac:dyDescent="0.25">
      <c r="B558" s="1"/>
      <c r="C558" s="1"/>
      <c r="D558" s="1"/>
      <c r="E558" s="1"/>
      <c r="G558">
        <v>556</v>
      </c>
      <c r="H558" s="47">
        <f>+Resultados!$D$10/12-SUM(J558:S558)</f>
        <v>1364.9166666666667</v>
      </c>
      <c r="I558" s="47">
        <f>+I557*(1+((Tab_Resultados[Taxa de retorno]-Tab_Resultados[Inflação]))/12)+H557</f>
        <v>7732618.0491243992</v>
      </c>
      <c r="J558" s="48">
        <f>IF(G558&lt;=$D$3,$E$3/$D$3,0)</f>
        <v>0</v>
      </c>
      <c r="K558" s="48">
        <f>IF($G558&lt;=$D$4,$E$4/$D$4,0)</f>
        <v>0</v>
      </c>
      <c r="L558" s="48">
        <f>IF($G558&lt;=$D$5,$E$5/$D$5,0)</f>
        <v>0</v>
      </c>
      <c r="M558" s="48">
        <f>IF($G558&lt;=$D$6,$E$6/$D$6,0)</f>
        <v>0</v>
      </c>
      <c r="N558" s="48">
        <f>IF($G558&lt;=$D$7,$E$7/$D$7,0)</f>
        <v>0</v>
      </c>
      <c r="O558" s="48">
        <f>IF($G558&lt;=$D$8,$E$8/$D$8,0)</f>
        <v>0</v>
      </c>
      <c r="P558" s="48">
        <f>IF($G558&lt;=$D$9,$E$9/$D$9,0)</f>
        <v>0</v>
      </c>
      <c r="Q558" s="48">
        <f>IF($G558&lt;=$D$10,$E$10/$D$10,0)</f>
        <v>0</v>
      </c>
      <c r="R558" s="48">
        <f>IF($G558&lt;=$D$11,$E$11/$D$11,0)</f>
        <v>0</v>
      </c>
      <c r="S558" s="48">
        <f>IF($G558&lt;=$D$12,$E$12/$D$12,0)</f>
        <v>0</v>
      </c>
      <c r="T558" s="65" t="str">
        <f t="shared" ref="T558:T602" si="66">+IF(H558&lt;0,"Infelizmente não é possível! Aumenta prazo dos objetivos","")</f>
        <v/>
      </c>
      <c r="U558" s="60">
        <f t="shared" ref="U558:U602" si="67">+G558</f>
        <v>556</v>
      </c>
      <c r="V558" s="64">
        <f ca="1">DATE(YEAR(TODAY()),MONTH(TODAY())+Tabela7[[#This Row],[Mês]]-1,1)</f>
        <v>61363</v>
      </c>
    </row>
    <row r="559" spans="2:22" x14ac:dyDescent="0.25">
      <c r="B559" s="1"/>
      <c r="C559" s="1"/>
      <c r="D559" s="1"/>
      <c r="E559" s="1"/>
      <c r="G559">
        <v>557</v>
      </c>
      <c r="H559" s="47">
        <f>+Resultados!$D$10/12-SUM(J559:S559)</f>
        <v>1364.9166666666667</v>
      </c>
      <c r="I559" s="47">
        <f>+I558*(1+((Tab_Resultados[Taxa de retorno]-Tab_Resultados[Inflação]))/12)+H558</f>
        <v>7781345.2513419529</v>
      </c>
      <c r="J559" s="48">
        <f>IF(G559&lt;=$D$3,$E$3/$D$3,0)</f>
        <v>0</v>
      </c>
      <c r="K559" s="48">
        <f>IF($G559&lt;=$D$4,$E$4/$D$4,0)</f>
        <v>0</v>
      </c>
      <c r="L559" s="48">
        <f>IF($G559&lt;=$D$5,$E$5/$D$5,0)</f>
        <v>0</v>
      </c>
      <c r="M559" s="48">
        <f>IF($G559&lt;=$D$6,$E$6/$D$6,0)</f>
        <v>0</v>
      </c>
      <c r="N559" s="48">
        <f>IF($G559&lt;=$D$7,$E$7/$D$7,0)</f>
        <v>0</v>
      </c>
      <c r="O559" s="48">
        <f>IF($G559&lt;=$D$8,$E$8/$D$8,0)</f>
        <v>0</v>
      </c>
      <c r="P559" s="48">
        <f>IF($G559&lt;=$D$9,$E$9/$D$9,0)</f>
        <v>0</v>
      </c>
      <c r="Q559" s="48">
        <f>IF($G559&lt;=$D$10,$E$10/$D$10,0)</f>
        <v>0</v>
      </c>
      <c r="R559" s="48">
        <f>IF($G559&lt;=$D$11,$E$11/$D$11,0)</f>
        <v>0</v>
      </c>
      <c r="S559" s="48">
        <f>IF($G559&lt;=$D$12,$E$12/$D$12,0)</f>
        <v>0</v>
      </c>
      <c r="T559" s="65" t="str">
        <f t="shared" si="66"/>
        <v/>
      </c>
      <c r="U559" s="60">
        <f t="shared" si="67"/>
        <v>557</v>
      </c>
      <c r="V559" s="64">
        <f ca="1">DATE(YEAR(TODAY()),MONTH(TODAY())+Tabela7[[#This Row],[Mês]]-1,1)</f>
        <v>61394</v>
      </c>
    </row>
    <row r="560" spans="2:22" x14ac:dyDescent="0.25">
      <c r="B560" s="1"/>
      <c r="C560" s="1"/>
      <c r="D560" s="1"/>
      <c r="E560" s="1"/>
      <c r="G560">
        <v>558</v>
      </c>
      <c r="H560" s="47">
        <f>+Resultados!$D$10/12-SUM(J560:S560)</f>
        <v>1364.9166666666667</v>
      </c>
      <c r="I560" s="47">
        <f>+I559*(1+((Tab_Resultados[Taxa de retorno]-Tab_Resultados[Inflação]))/12)+H559</f>
        <v>7830370.9076730888</v>
      </c>
      <c r="J560" s="48">
        <f>IF(G560&lt;=$D$3,$E$3/$D$3,0)</f>
        <v>0</v>
      </c>
      <c r="K560" s="48">
        <f>IF($G560&lt;=$D$4,$E$4/$D$4,0)</f>
        <v>0</v>
      </c>
      <c r="L560" s="48">
        <f>IF($G560&lt;=$D$5,$E$5/$D$5,0)</f>
        <v>0</v>
      </c>
      <c r="M560" s="48">
        <f>IF($G560&lt;=$D$6,$E$6/$D$6,0)</f>
        <v>0</v>
      </c>
      <c r="N560" s="48">
        <f>IF($G560&lt;=$D$7,$E$7/$D$7,0)</f>
        <v>0</v>
      </c>
      <c r="O560" s="48">
        <f>IF($G560&lt;=$D$8,$E$8/$D$8,0)</f>
        <v>0</v>
      </c>
      <c r="P560" s="48">
        <f>IF($G560&lt;=$D$9,$E$9/$D$9,0)</f>
        <v>0</v>
      </c>
      <c r="Q560" s="48">
        <f>IF($G560&lt;=$D$10,$E$10/$D$10,0)</f>
        <v>0</v>
      </c>
      <c r="R560" s="48">
        <f>IF($G560&lt;=$D$11,$E$11/$D$11,0)</f>
        <v>0</v>
      </c>
      <c r="S560" s="48">
        <f>IF($G560&lt;=$D$12,$E$12/$D$12,0)</f>
        <v>0</v>
      </c>
      <c r="T560" s="65" t="str">
        <f t="shared" si="66"/>
        <v/>
      </c>
      <c r="U560" s="60">
        <f t="shared" si="67"/>
        <v>558</v>
      </c>
      <c r="V560" s="64">
        <f ca="1">DATE(YEAR(TODAY()),MONTH(TODAY())+Tabela7[[#This Row],[Mês]]-1,1)</f>
        <v>61423</v>
      </c>
    </row>
    <row r="561" spans="2:22" x14ac:dyDescent="0.25">
      <c r="B561" s="1"/>
      <c r="C561" s="1"/>
      <c r="D561" s="1"/>
      <c r="E561" s="1"/>
      <c r="G561">
        <v>559</v>
      </c>
      <c r="H561" s="47">
        <f>+Resultados!$D$10/12-SUM(J561:S561)</f>
        <v>1364.9166666666667</v>
      </c>
      <c r="I561" s="47">
        <f>+I560*(1+((Tab_Resultados[Taxa de retorno]-Tab_Resultados[Inflação]))/12)+H560</f>
        <v>7879696.8461492527</v>
      </c>
      <c r="J561" s="48">
        <f>IF(G561&lt;=$D$3,$E$3/$D$3,0)</f>
        <v>0</v>
      </c>
      <c r="K561" s="48">
        <f>IF($G561&lt;=$D$4,$E$4/$D$4,0)</f>
        <v>0</v>
      </c>
      <c r="L561" s="48">
        <f>IF($G561&lt;=$D$5,$E$5/$D$5,0)</f>
        <v>0</v>
      </c>
      <c r="M561" s="48">
        <f>IF($G561&lt;=$D$6,$E$6/$D$6,0)</f>
        <v>0</v>
      </c>
      <c r="N561" s="48">
        <f>IF($G561&lt;=$D$7,$E$7/$D$7,0)</f>
        <v>0</v>
      </c>
      <c r="O561" s="48">
        <f>IF($G561&lt;=$D$8,$E$8/$D$8,0)</f>
        <v>0</v>
      </c>
      <c r="P561" s="48">
        <f>IF($G561&lt;=$D$9,$E$9/$D$9,0)</f>
        <v>0</v>
      </c>
      <c r="Q561" s="48">
        <f>IF($G561&lt;=$D$10,$E$10/$D$10,0)</f>
        <v>0</v>
      </c>
      <c r="R561" s="48">
        <f>IF($G561&lt;=$D$11,$E$11/$D$11,0)</f>
        <v>0</v>
      </c>
      <c r="S561" s="48">
        <f>IF($G561&lt;=$D$12,$E$12/$D$12,0)</f>
        <v>0</v>
      </c>
      <c r="T561" s="65" t="str">
        <f t="shared" si="66"/>
        <v/>
      </c>
      <c r="U561" s="60">
        <f t="shared" si="67"/>
        <v>559</v>
      </c>
      <c r="V561" s="64">
        <f ca="1">DATE(YEAR(TODAY()),MONTH(TODAY())+Tabela7[[#This Row],[Mês]]-1,1)</f>
        <v>61454</v>
      </c>
    </row>
    <row r="562" spans="2:22" x14ac:dyDescent="0.25">
      <c r="B562" s="1"/>
      <c r="C562" s="1"/>
      <c r="D562" s="1"/>
      <c r="E562" s="1"/>
      <c r="G562">
        <v>560</v>
      </c>
      <c r="H562" s="47">
        <f>+Resultados!$D$10/12-SUM(J562:S562)</f>
        <v>1364.9166666666667</v>
      </c>
      <c r="I562" s="47">
        <f>+I561*(1+((Tab_Resultados[Taxa de retorno]-Tab_Resultados[Inflação]))/12)+H561</f>
        <v>7929324.905998583</v>
      </c>
      <c r="J562" s="48">
        <f>IF(G562&lt;=$D$3,$E$3/$D$3,0)</f>
        <v>0</v>
      </c>
      <c r="K562" s="48">
        <f>IF($G562&lt;=$D$4,$E$4/$D$4,0)</f>
        <v>0</v>
      </c>
      <c r="L562" s="48">
        <f>IF($G562&lt;=$D$5,$E$5/$D$5,0)</f>
        <v>0</v>
      </c>
      <c r="M562" s="48">
        <f>IF($G562&lt;=$D$6,$E$6/$D$6,0)</f>
        <v>0</v>
      </c>
      <c r="N562" s="48">
        <f>IF($G562&lt;=$D$7,$E$7/$D$7,0)</f>
        <v>0</v>
      </c>
      <c r="O562" s="48">
        <f>IF($G562&lt;=$D$8,$E$8/$D$8,0)</f>
        <v>0</v>
      </c>
      <c r="P562" s="48">
        <f>IF($G562&lt;=$D$9,$E$9/$D$9,0)</f>
        <v>0</v>
      </c>
      <c r="Q562" s="48">
        <f>IF($G562&lt;=$D$10,$E$10/$D$10,0)</f>
        <v>0</v>
      </c>
      <c r="R562" s="48">
        <f>IF($G562&lt;=$D$11,$E$11/$D$11,0)</f>
        <v>0</v>
      </c>
      <c r="S562" s="48">
        <f>IF($G562&lt;=$D$12,$E$12/$D$12,0)</f>
        <v>0</v>
      </c>
      <c r="T562" s="65" t="str">
        <f t="shared" si="66"/>
        <v/>
      </c>
      <c r="U562" s="60">
        <f t="shared" si="67"/>
        <v>560</v>
      </c>
      <c r="V562" s="64">
        <f ca="1">DATE(YEAR(TODAY()),MONTH(TODAY())+Tabela7[[#This Row],[Mês]]-1,1)</f>
        <v>61484</v>
      </c>
    </row>
    <row r="563" spans="2:22" x14ac:dyDescent="0.25">
      <c r="B563" s="1"/>
      <c r="C563" s="1"/>
      <c r="D563" s="1"/>
      <c r="E563" s="1"/>
      <c r="G563">
        <v>561</v>
      </c>
      <c r="H563" s="47">
        <f>+Resultados!$D$10/12-SUM(J563:S563)</f>
        <v>1364.9166666666667</v>
      </c>
      <c r="I563" s="47">
        <f>+I562*(1+((Tab_Resultados[Taxa de retorno]-Tab_Resultados[Inflação]))/12)+H562</f>
        <v>7979256.937714491</v>
      </c>
      <c r="J563" s="48">
        <f>IF(G563&lt;=$D$3,$E$3/$D$3,0)</f>
        <v>0</v>
      </c>
      <c r="K563" s="48">
        <f>IF($G563&lt;=$D$4,$E$4/$D$4,0)</f>
        <v>0</v>
      </c>
      <c r="L563" s="48">
        <f>IF($G563&lt;=$D$5,$E$5/$D$5,0)</f>
        <v>0</v>
      </c>
      <c r="M563" s="48">
        <f>IF($G563&lt;=$D$6,$E$6/$D$6,0)</f>
        <v>0</v>
      </c>
      <c r="N563" s="48">
        <f>IF($G563&lt;=$D$7,$E$7/$D$7,0)</f>
        <v>0</v>
      </c>
      <c r="O563" s="48">
        <f>IF($G563&lt;=$D$8,$E$8/$D$8,0)</f>
        <v>0</v>
      </c>
      <c r="P563" s="48">
        <f>IF($G563&lt;=$D$9,$E$9/$D$9,0)</f>
        <v>0</v>
      </c>
      <c r="Q563" s="48">
        <f>IF($G563&lt;=$D$10,$E$10/$D$10,0)</f>
        <v>0</v>
      </c>
      <c r="R563" s="48">
        <f>IF($G563&lt;=$D$11,$E$11/$D$11,0)</f>
        <v>0</v>
      </c>
      <c r="S563" s="48">
        <f>IF($G563&lt;=$D$12,$E$12/$D$12,0)</f>
        <v>0</v>
      </c>
      <c r="T563" s="65" t="str">
        <f t="shared" si="66"/>
        <v/>
      </c>
      <c r="U563" s="60">
        <f t="shared" si="67"/>
        <v>561</v>
      </c>
      <c r="V563" s="64">
        <f ca="1">DATE(YEAR(TODAY()),MONTH(TODAY())+Tabela7[[#This Row],[Mês]]-1,1)</f>
        <v>61515</v>
      </c>
    </row>
    <row r="564" spans="2:22" x14ac:dyDescent="0.25">
      <c r="B564" s="1"/>
      <c r="C564" s="1"/>
      <c r="D564" s="1"/>
      <c r="E564" s="1"/>
      <c r="G564">
        <v>562</v>
      </c>
      <c r="H564" s="47">
        <f>+Resultados!$D$10/12-SUM(J564:S564)</f>
        <v>1364.9166666666667</v>
      </c>
      <c r="I564" s="47">
        <f>+I563*(1+((Tab_Resultados[Taxa de retorno]-Tab_Resultados[Inflação]))/12)+H563</f>
        <v>8029494.8031246588</v>
      </c>
      <c r="J564" s="48">
        <f>IF(G564&lt;=$D$3,$E$3/$D$3,0)</f>
        <v>0</v>
      </c>
      <c r="K564" s="48">
        <f>IF($G564&lt;=$D$4,$E$4/$D$4,0)</f>
        <v>0</v>
      </c>
      <c r="L564" s="48">
        <f>IF($G564&lt;=$D$5,$E$5/$D$5,0)</f>
        <v>0</v>
      </c>
      <c r="M564" s="48">
        <f>IF($G564&lt;=$D$6,$E$6/$D$6,0)</f>
        <v>0</v>
      </c>
      <c r="N564" s="48">
        <f>IF($G564&lt;=$D$7,$E$7/$D$7,0)</f>
        <v>0</v>
      </c>
      <c r="O564" s="48">
        <f>IF($G564&lt;=$D$8,$E$8/$D$8,0)</f>
        <v>0</v>
      </c>
      <c r="P564" s="48">
        <f>IF($G564&lt;=$D$9,$E$9/$D$9,0)</f>
        <v>0</v>
      </c>
      <c r="Q564" s="48">
        <f>IF($G564&lt;=$D$10,$E$10/$D$10,0)</f>
        <v>0</v>
      </c>
      <c r="R564" s="48">
        <f>IF($G564&lt;=$D$11,$E$11/$D$11,0)</f>
        <v>0</v>
      </c>
      <c r="S564" s="48">
        <f>IF($G564&lt;=$D$12,$E$12/$D$12,0)</f>
        <v>0</v>
      </c>
      <c r="T564" s="65" t="str">
        <f t="shared" si="66"/>
        <v/>
      </c>
      <c r="U564" s="60">
        <f t="shared" si="67"/>
        <v>562</v>
      </c>
      <c r="V564" s="64">
        <f ca="1">DATE(YEAR(TODAY()),MONTH(TODAY())+Tabela7[[#This Row],[Mês]]-1,1)</f>
        <v>61545</v>
      </c>
    </row>
    <row r="565" spans="2:22" x14ac:dyDescent="0.25">
      <c r="B565" s="1"/>
      <c r="C565" s="1"/>
      <c r="D565" s="1"/>
      <c r="E565" s="1"/>
      <c r="G565">
        <v>563</v>
      </c>
      <c r="H565" s="47">
        <f>+Resultados!$D$10/12-SUM(J565:S565)</f>
        <v>1364.9166666666667</v>
      </c>
      <c r="I565" s="47">
        <f>+I564*(1+((Tab_Resultados[Taxa de retorno]-Tab_Resultados[Inflação]))/12)+H564</f>
        <v>8080040.3754604636</v>
      </c>
      <c r="J565" s="48">
        <f>IF(G565&lt;=$D$3,$E$3/$D$3,0)</f>
        <v>0</v>
      </c>
      <c r="K565" s="48">
        <f>IF($G565&lt;=$D$4,$E$4/$D$4,0)</f>
        <v>0</v>
      </c>
      <c r="L565" s="48">
        <f>IF($G565&lt;=$D$5,$E$5/$D$5,0)</f>
        <v>0</v>
      </c>
      <c r="M565" s="48">
        <f>IF($G565&lt;=$D$6,$E$6/$D$6,0)</f>
        <v>0</v>
      </c>
      <c r="N565" s="48">
        <f>IF($G565&lt;=$D$7,$E$7/$D$7,0)</f>
        <v>0</v>
      </c>
      <c r="O565" s="48">
        <f>IF($G565&lt;=$D$8,$E$8/$D$8,0)</f>
        <v>0</v>
      </c>
      <c r="P565" s="48">
        <f>IF($G565&lt;=$D$9,$E$9/$D$9,0)</f>
        <v>0</v>
      </c>
      <c r="Q565" s="48">
        <f>IF($G565&lt;=$D$10,$E$10/$D$10,0)</f>
        <v>0</v>
      </c>
      <c r="R565" s="48">
        <f>IF($G565&lt;=$D$11,$E$11/$D$11,0)</f>
        <v>0</v>
      </c>
      <c r="S565" s="48">
        <f>IF($G565&lt;=$D$12,$E$12/$D$12,0)</f>
        <v>0</v>
      </c>
      <c r="T565" s="65" t="str">
        <f t="shared" si="66"/>
        <v/>
      </c>
      <c r="U565" s="60">
        <f t="shared" si="67"/>
        <v>563</v>
      </c>
      <c r="V565" s="64">
        <f ca="1">DATE(YEAR(TODAY()),MONTH(TODAY())+Tabela7[[#This Row],[Mês]]-1,1)</f>
        <v>61576</v>
      </c>
    </row>
    <row r="566" spans="2:22" x14ac:dyDescent="0.25">
      <c r="B566" s="1"/>
      <c r="C566" s="1"/>
      <c r="D566" s="1"/>
      <c r="E566" s="1"/>
      <c r="G566">
        <v>564</v>
      </c>
      <c r="H566" s="47">
        <f>+Resultados!$D$10/12-SUM(J566:S566)</f>
        <v>1364.9166666666667</v>
      </c>
      <c r="I566" s="47">
        <f>+I565*(1+((Tab_Resultados[Taxa de retorno]-Tab_Resultados[Inflação]))/12)+H565</f>
        <v>8130895.539426825</v>
      </c>
      <c r="J566" s="48">
        <f>IF(G566&lt;=$D$3,$E$3/$D$3,0)</f>
        <v>0</v>
      </c>
      <c r="K566" s="48">
        <f>IF($G566&lt;=$D$4,$E$4/$D$4,0)</f>
        <v>0</v>
      </c>
      <c r="L566" s="48">
        <f>IF($G566&lt;=$D$5,$E$5/$D$5,0)</f>
        <v>0</v>
      </c>
      <c r="M566" s="48">
        <f>IF($G566&lt;=$D$6,$E$6/$D$6,0)</f>
        <v>0</v>
      </c>
      <c r="N566" s="48">
        <f>IF($G566&lt;=$D$7,$E$7/$D$7,0)</f>
        <v>0</v>
      </c>
      <c r="O566" s="48">
        <f>IF($G566&lt;=$D$8,$E$8/$D$8,0)</f>
        <v>0</v>
      </c>
      <c r="P566" s="48">
        <f>IF($G566&lt;=$D$9,$E$9/$D$9,0)</f>
        <v>0</v>
      </c>
      <c r="Q566" s="48">
        <f>IF($G566&lt;=$D$10,$E$10/$D$10,0)</f>
        <v>0</v>
      </c>
      <c r="R566" s="48">
        <f>IF($G566&lt;=$D$11,$E$11/$D$11,0)</f>
        <v>0</v>
      </c>
      <c r="S566" s="48">
        <f>IF($G566&lt;=$D$12,$E$12/$D$12,0)</f>
        <v>0</v>
      </c>
      <c r="T566" s="65" t="str">
        <f t="shared" si="66"/>
        <v/>
      </c>
      <c r="U566" s="60">
        <f t="shared" si="67"/>
        <v>564</v>
      </c>
      <c r="V566" s="64">
        <f ca="1">DATE(YEAR(TODAY()),MONTH(TODAY())+Tabela7[[#This Row],[Mês]]-1,1)</f>
        <v>61607</v>
      </c>
    </row>
    <row r="567" spans="2:22" x14ac:dyDescent="0.25">
      <c r="B567" s="1"/>
      <c r="C567" s="1"/>
      <c r="D567" s="1"/>
      <c r="E567" s="1"/>
      <c r="G567">
        <v>565</v>
      </c>
      <c r="H567" s="47">
        <f>+Resultados!$D$10/12-SUM(J567:S567)</f>
        <v>1364.9166666666667</v>
      </c>
      <c r="I567" s="47">
        <f>+I566*(1+((Tab_Resultados[Taxa de retorno]-Tab_Resultados[Inflação]))/12)+H566</f>
        <v>8182062.1912724804</v>
      </c>
      <c r="J567" s="48">
        <f>IF(G567&lt;=$D$3,$E$3/$D$3,0)</f>
        <v>0</v>
      </c>
      <c r="K567" s="48">
        <f>IF($G567&lt;=$D$4,$E$4/$D$4,0)</f>
        <v>0</v>
      </c>
      <c r="L567" s="48">
        <f>IF($G567&lt;=$D$5,$E$5/$D$5,0)</f>
        <v>0</v>
      </c>
      <c r="M567" s="48">
        <f>IF($G567&lt;=$D$6,$E$6/$D$6,0)</f>
        <v>0</v>
      </c>
      <c r="N567" s="48">
        <f>IF($G567&lt;=$D$7,$E$7/$D$7,0)</f>
        <v>0</v>
      </c>
      <c r="O567" s="48">
        <f>IF($G567&lt;=$D$8,$E$8/$D$8,0)</f>
        <v>0</v>
      </c>
      <c r="P567" s="48">
        <f>IF($G567&lt;=$D$9,$E$9/$D$9,0)</f>
        <v>0</v>
      </c>
      <c r="Q567" s="48">
        <f>IF($G567&lt;=$D$10,$E$10/$D$10,0)</f>
        <v>0</v>
      </c>
      <c r="R567" s="48">
        <f>IF($G567&lt;=$D$11,$E$11/$D$11,0)</f>
        <v>0</v>
      </c>
      <c r="S567" s="48">
        <f>IF($G567&lt;=$D$12,$E$12/$D$12,0)</f>
        <v>0</v>
      </c>
      <c r="T567" s="65" t="str">
        <f t="shared" si="66"/>
        <v/>
      </c>
      <c r="U567" s="60">
        <f t="shared" si="67"/>
        <v>565</v>
      </c>
      <c r="V567" s="64">
        <f ca="1">DATE(YEAR(TODAY()),MONTH(TODAY())+Tabela7[[#This Row],[Mês]]-1,1)</f>
        <v>61637</v>
      </c>
    </row>
    <row r="568" spans="2:22" x14ac:dyDescent="0.25">
      <c r="B568" s="1"/>
      <c r="C568" s="1"/>
      <c r="D568" s="1"/>
      <c r="E568" s="1"/>
      <c r="G568">
        <v>566</v>
      </c>
      <c r="H568" s="47">
        <f>+Resultados!$D$10/12-SUM(J568:S568)</f>
        <v>1364.9166666666667</v>
      </c>
      <c r="I568" s="47">
        <f>+I567*(1+((Tab_Resultados[Taxa de retorno]-Tab_Resultados[Inflação]))/12)+H567</f>
        <v>8233542.238860691</v>
      </c>
      <c r="J568" s="48">
        <f>IF(G568&lt;=$D$3,$E$3/$D$3,0)</f>
        <v>0</v>
      </c>
      <c r="K568" s="48">
        <f>IF($G568&lt;=$D$4,$E$4/$D$4,0)</f>
        <v>0</v>
      </c>
      <c r="L568" s="48">
        <f>IF($G568&lt;=$D$5,$E$5/$D$5,0)</f>
        <v>0</v>
      </c>
      <c r="M568" s="48">
        <f>IF($G568&lt;=$D$6,$E$6/$D$6,0)</f>
        <v>0</v>
      </c>
      <c r="N568" s="48">
        <f>IF($G568&lt;=$D$7,$E$7/$D$7,0)</f>
        <v>0</v>
      </c>
      <c r="O568" s="48">
        <f>IF($G568&lt;=$D$8,$E$8/$D$8,0)</f>
        <v>0</v>
      </c>
      <c r="P568" s="48">
        <f>IF($G568&lt;=$D$9,$E$9/$D$9,0)</f>
        <v>0</v>
      </c>
      <c r="Q568" s="48">
        <f>IF($G568&lt;=$D$10,$E$10/$D$10,0)</f>
        <v>0</v>
      </c>
      <c r="R568" s="48">
        <f>IF($G568&lt;=$D$11,$E$11/$D$11,0)</f>
        <v>0</v>
      </c>
      <c r="S568" s="48">
        <f>IF($G568&lt;=$D$12,$E$12/$D$12,0)</f>
        <v>0</v>
      </c>
      <c r="T568" s="65" t="str">
        <f t="shared" si="66"/>
        <v/>
      </c>
      <c r="U568" s="60">
        <f t="shared" si="67"/>
        <v>566</v>
      </c>
      <c r="V568" s="64">
        <f ca="1">DATE(YEAR(TODAY()),MONTH(TODAY())+Tabela7[[#This Row],[Mês]]-1,1)</f>
        <v>61668</v>
      </c>
    </row>
    <row r="569" spans="2:22" x14ac:dyDescent="0.25">
      <c r="B569" s="1"/>
      <c r="C569" s="1"/>
      <c r="D569" s="1"/>
      <c r="E569" s="1"/>
      <c r="G569">
        <v>567</v>
      </c>
      <c r="H569" s="47">
        <f>+Resultados!$D$10/12-SUM(J569:S569)</f>
        <v>1364.9166666666667</v>
      </c>
      <c r="I569" s="47">
        <f>+I568*(1+((Tab_Resultados[Taxa de retorno]-Tab_Resultados[Inflação]))/12)+H568</f>
        <v>8285337.6017403789</v>
      </c>
      <c r="J569" s="48">
        <f>IF(G569&lt;=$D$3,$E$3/$D$3,0)</f>
        <v>0</v>
      </c>
      <c r="K569" s="48">
        <f>IF($G569&lt;=$D$4,$E$4/$D$4,0)</f>
        <v>0</v>
      </c>
      <c r="L569" s="48">
        <f>IF($G569&lt;=$D$5,$E$5/$D$5,0)</f>
        <v>0</v>
      </c>
      <c r="M569" s="48">
        <f>IF($G569&lt;=$D$6,$E$6/$D$6,0)</f>
        <v>0</v>
      </c>
      <c r="N569" s="48">
        <f>IF($G569&lt;=$D$7,$E$7/$D$7,0)</f>
        <v>0</v>
      </c>
      <c r="O569" s="48">
        <f>IF($G569&lt;=$D$8,$E$8/$D$8,0)</f>
        <v>0</v>
      </c>
      <c r="P569" s="48">
        <f>IF($G569&lt;=$D$9,$E$9/$D$9,0)</f>
        <v>0</v>
      </c>
      <c r="Q569" s="48">
        <f>IF($G569&lt;=$D$10,$E$10/$D$10,0)</f>
        <v>0</v>
      </c>
      <c r="R569" s="48">
        <f>IF($G569&lt;=$D$11,$E$11/$D$11,0)</f>
        <v>0</v>
      </c>
      <c r="S569" s="48">
        <f>IF($G569&lt;=$D$12,$E$12/$D$12,0)</f>
        <v>0</v>
      </c>
      <c r="T569" s="65" t="str">
        <f t="shared" si="66"/>
        <v/>
      </c>
      <c r="U569" s="60">
        <f t="shared" si="67"/>
        <v>567</v>
      </c>
      <c r="V569" s="64">
        <f ca="1">DATE(YEAR(TODAY()),MONTH(TODAY())+Tabela7[[#This Row],[Mês]]-1,1)</f>
        <v>61698</v>
      </c>
    </row>
    <row r="570" spans="2:22" x14ac:dyDescent="0.25">
      <c r="B570" s="1"/>
      <c r="C570" s="1"/>
      <c r="D570" s="1"/>
      <c r="E570" s="1"/>
      <c r="G570">
        <v>568</v>
      </c>
      <c r="H570" s="47">
        <f>+Resultados!$D$10/12-SUM(J570:S570)</f>
        <v>1364.9166666666667</v>
      </c>
      <c r="I570" s="47">
        <f>+I569*(1+((Tab_Resultados[Taxa de retorno]-Tab_Resultados[Inflação]))/12)+H569</f>
        <v>8337450.2112177052</v>
      </c>
      <c r="J570" s="48">
        <f>IF(G570&lt;=$D$3,$E$3/$D$3,0)</f>
        <v>0</v>
      </c>
      <c r="K570" s="48">
        <f>IF($G570&lt;=$D$4,$E$4/$D$4,0)</f>
        <v>0</v>
      </c>
      <c r="L570" s="48">
        <f>IF($G570&lt;=$D$5,$E$5/$D$5,0)</f>
        <v>0</v>
      </c>
      <c r="M570" s="48">
        <f>IF($G570&lt;=$D$6,$E$6/$D$6,0)</f>
        <v>0</v>
      </c>
      <c r="N570" s="48">
        <f>IF($G570&lt;=$D$7,$E$7/$D$7,0)</f>
        <v>0</v>
      </c>
      <c r="O570" s="48">
        <f>IF($G570&lt;=$D$8,$E$8/$D$8,0)</f>
        <v>0</v>
      </c>
      <c r="P570" s="48">
        <f>IF($G570&lt;=$D$9,$E$9/$D$9,0)</f>
        <v>0</v>
      </c>
      <c r="Q570" s="48">
        <f>IF($G570&lt;=$D$10,$E$10/$D$10,0)</f>
        <v>0</v>
      </c>
      <c r="R570" s="48">
        <f>IF($G570&lt;=$D$11,$E$11/$D$11,0)</f>
        <v>0</v>
      </c>
      <c r="S570" s="48">
        <f>IF($G570&lt;=$D$12,$E$12/$D$12,0)</f>
        <v>0</v>
      </c>
      <c r="T570" s="65" t="str">
        <f t="shared" si="66"/>
        <v/>
      </c>
      <c r="U570" s="60">
        <f t="shared" si="67"/>
        <v>568</v>
      </c>
      <c r="V570" s="64">
        <f ca="1">DATE(YEAR(TODAY()),MONTH(TODAY())+Tabela7[[#This Row],[Mês]]-1,1)</f>
        <v>61729</v>
      </c>
    </row>
    <row r="571" spans="2:22" x14ac:dyDescent="0.25">
      <c r="B571" s="1"/>
      <c r="C571" s="1"/>
      <c r="D571" s="1"/>
      <c r="E571" s="1"/>
      <c r="G571">
        <v>569</v>
      </c>
      <c r="H571" s="47">
        <f>+Resultados!$D$10/12-SUM(J571:S571)</f>
        <v>1364.9166666666667</v>
      </c>
      <c r="I571" s="47">
        <f>+I570*(1+((Tab_Resultados[Taxa de retorno]-Tab_Resultados[Inflação]))/12)+H570</f>
        <v>8389882.0104280803</v>
      </c>
      <c r="J571" s="48">
        <f>IF(G571&lt;=$D$3,$E$3/$D$3,0)</f>
        <v>0</v>
      </c>
      <c r="K571" s="48">
        <f>IF($G571&lt;=$D$4,$E$4/$D$4,0)</f>
        <v>0</v>
      </c>
      <c r="L571" s="48">
        <f>IF($G571&lt;=$D$5,$E$5/$D$5,0)</f>
        <v>0</v>
      </c>
      <c r="M571" s="48">
        <f>IF($G571&lt;=$D$6,$E$6/$D$6,0)</f>
        <v>0</v>
      </c>
      <c r="N571" s="48">
        <f>IF($G571&lt;=$D$7,$E$7/$D$7,0)</f>
        <v>0</v>
      </c>
      <c r="O571" s="48">
        <f>IF($G571&lt;=$D$8,$E$8/$D$8,0)</f>
        <v>0</v>
      </c>
      <c r="P571" s="48">
        <f>IF($G571&lt;=$D$9,$E$9/$D$9,0)</f>
        <v>0</v>
      </c>
      <c r="Q571" s="48">
        <f>IF($G571&lt;=$D$10,$E$10/$D$10,0)</f>
        <v>0</v>
      </c>
      <c r="R571" s="48">
        <f>IF($G571&lt;=$D$11,$E$11/$D$11,0)</f>
        <v>0</v>
      </c>
      <c r="S571" s="48">
        <f>IF($G571&lt;=$D$12,$E$12/$D$12,0)</f>
        <v>0</v>
      </c>
      <c r="T571" s="65" t="str">
        <f t="shared" si="66"/>
        <v/>
      </c>
      <c r="U571" s="60">
        <f t="shared" si="67"/>
        <v>569</v>
      </c>
      <c r="V571" s="64">
        <f ca="1">DATE(YEAR(TODAY()),MONTH(TODAY())+Tabela7[[#This Row],[Mês]]-1,1)</f>
        <v>61760</v>
      </c>
    </row>
    <row r="572" spans="2:22" x14ac:dyDescent="0.25">
      <c r="B572" s="1"/>
      <c r="C572" s="1"/>
      <c r="D572" s="1"/>
      <c r="E572" s="1"/>
      <c r="G572">
        <v>570</v>
      </c>
      <c r="H572" s="47">
        <f>+Resultados!$D$10/12-SUM(J572:S572)</f>
        <v>1364.9166666666667</v>
      </c>
      <c r="I572" s="47">
        <f>+I571*(1+((Tab_Resultados[Taxa de retorno]-Tab_Resultados[Inflação]))/12)+H571</f>
        <v>8442634.9544086177</v>
      </c>
      <c r="J572" s="48">
        <f>IF(G572&lt;=$D$3,$E$3/$D$3,0)</f>
        <v>0</v>
      </c>
      <c r="K572" s="48">
        <f>IF($G572&lt;=$D$4,$E$4/$D$4,0)</f>
        <v>0</v>
      </c>
      <c r="L572" s="48">
        <f>IF($G572&lt;=$D$5,$E$5/$D$5,0)</f>
        <v>0</v>
      </c>
      <c r="M572" s="48">
        <f>IF($G572&lt;=$D$6,$E$6/$D$6,0)</f>
        <v>0</v>
      </c>
      <c r="N572" s="48">
        <f>IF($G572&lt;=$D$7,$E$7/$D$7,0)</f>
        <v>0</v>
      </c>
      <c r="O572" s="48">
        <f>IF($G572&lt;=$D$8,$E$8/$D$8,0)</f>
        <v>0</v>
      </c>
      <c r="P572" s="48">
        <f>IF($G572&lt;=$D$9,$E$9/$D$9,0)</f>
        <v>0</v>
      </c>
      <c r="Q572" s="48">
        <f>IF($G572&lt;=$D$10,$E$10/$D$10,0)</f>
        <v>0</v>
      </c>
      <c r="R572" s="48">
        <f>IF($G572&lt;=$D$11,$E$11/$D$11,0)</f>
        <v>0</v>
      </c>
      <c r="S572" s="48">
        <f>IF($G572&lt;=$D$12,$E$12/$D$12,0)</f>
        <v>0</v>
      </c>
      <c r="T572" s="65" t="str">
        <f t="shared" si="66"/>
        <v/>
      </c>
      <c r="U572" s="60">
        <f t="shared" si="67"/>
        <v>570</v>
      </c>
      <c r="V572" s="64">
        <f ca="1">DATE(YEAR(TODAY()),MONTH(TODAY())+Tabela7[[#This Row],[Mês]]-1,1)</f>
        <v>61788</v>
      </c>
    </row>
    <row r="573" spans="2:22" x14ac:dyDescent="0.25">
      <c r="B573" s="1"/>
      <c r="C573" s="1"/>
      <c r="D573" s="1"/>
      <c r="E573" s="1"/>
      <c r="G573">
        <v>571</v>
      </c>
      <c r="H573" s="47">
        <f>+Resultados!$D$10/12-SUM(J573:S573)</f>
        <v>1364.9166666666667</v>
      </c>
      <c r="I573" s="47">
        <f>+I572*(1+((Tab_Resultados[Taxa de retorno]-Tab_Resultados[Inflação]))/12)+H572</f>
        <v>8495711.0101710353</v>
      </c>
      <c r="J573" s="48">
        <f>IF(G573&lt;=$D$3,$E$3/$D$3,0)</f>
        <v>0</v>
      </c>
      <c r="K573" s="48">
        <f>IF($G573&lt;=$D$4,$E$4/$D$4,0)</f>
        <v>0</v>
      </c>
      <c r="L573" s="48">
        <f>IF($G573&lt;=$D$5,$E$5/$D$5,0)</f>
        <v>0</v>
      </c>
      <c r="M573" s="48">
        <f>IF($G573&lt;=$D$6,$E$6/$D$6,0)</f>
        <v>0</v>
      </c>
      <c r="N573" s="48">
        <f>IF($G573&lt;=$D$7,$E$7/$D$7,0)</f>
        <v>0</v>
      </c>
      <c r="O573" s="48">
        <f>IF($G573&lt;=$D$8,$E$8/$D$8,0)</f>
        <v>0</v>
      </c>
      <c r="P573" s="48">
        <f>IF($G573&lt;=$D$9,$E$9/$D$9,0)</f>
        <v>0</v>
      </c>
      <c r="Q573" s="48">
        <f>IF($G573&lt;=$D$10,$E$10/$D$10,0)</f>
        <v>0</v>
      </c>
      <c r="R573" s="48">
        <f>IF($G573&lt;=$D$11,$E$11/$D$11,0)</f>
        <v>0</v>
      </c>
      <c r="S573" s="48">
        <f>IF($G573&lt;=$D$12,$E$12/$D$12,0)</f>
        <v>0</v>
      </c>
      <c r="T573" s="65" t="str">
        <f t="shared" si="66"/>
        <v/>
      </c>
      <c r="U573" s="60">
        <f t="shared" si="67"/>
        <v>571</v>
      </c>
      <c r="V573" s="64">
        <f ca="1">DATE(YEAR(TODAY()),MONTH(TODAY())+Tabela7[[#This Row],[Mês]]-1,1)</f>
        <v>61819</v>
      </c>
    </row>
    <row r="574" spans="2:22" x14ac:dyDescent="0.25">
      <c r="B574" s="1"/>
      <c r="C574" s="1"/>
      <c r="D574" s="1"/>
      <c r="E574" s="1"/>
      <c r="G574">
        <v>572</v>
      </c>
      <c r="H574" s="47">
        <f>+Resultados!$D$10/12-SUM(J574:S574)</f>
        <v>1364.9166666666667</v>
      </c>
      <c r="I574" s="47">
        <f>+I573*(1+((Tab_Resultados[Taxa de retorno]-Tab_Resultados[Inflação]))/12)+H573</f>
        <v>8549112.1567749977</v>
      </c>
      <c r="J574" s="48">
        <f>IF(G574&lt;=$D$3,$E$3/$D$3,0)</f>
        <v>0</v>
      </c>
      <c r="K574" s="48">
        <f>IF($G574&lt;=$D$4,$E$4/$D$4,0)</f>
        <v>0</v>
      </c>
      <c r="L574" s="48">
        <f>IF($G574&lt;=$D$5,$E$5/$D$5,0)</f>
        <v>0</v>
      </c>
      <c r="M574" s="48">
        <f>IF($G574&lt;=$D$6,$E$6/$D$6,0)</f>
        <v>0</v>
      </c>
      <c r="N574" s="48">
        <f>IF($G574&lt;=$D$7,$E$7/$D$7,0)</f>
        <v>0</v>
      </c>
      <c r="O574" s="48">
        <f>IF($G574&lt;=$D$8,$E$8/$D$8,0)</f>
        <v>0</v>
      </c>
      <c r="P574" s="48">
        <f>IF($G574&lt;=$D$9,$E$9/$D$9,0)</f>
        <v>0</v>
      </c>
      <c r="Q574" s="48">
        <f>IF($G574&lt;=$D$10,$E$10/$D$10,0)</f>
        <v>0</v>
      </c>
      <c r="R574" s="48">
        <f>IF($G574&lt;=$D$11,$E$11/$D$11,0)</f>
        <v>0</v>
      </c>
      <c r="S574" s="48">
        <f>IF($G574&lt;=$D$12,$E$12/$D$12,0)</f>
        <v>0</v>
      </c>
      <c r="T574" s="65" t="str">
        <f t="shared" si="66"/>
        <v/>
      </c>
      <c r="U574" s="60">
        <f t="shared" si="67"/>
        <v>572</v>
      </c>
      <c r="V574" s="64">
        <f ca="1">DATE(YEAR(TODAY()),MONTH(TODAY())+Tabela7[[#This Row],[Mês]]-1,1)</f>
        <v>61849</v>
      </c>
    </row>
    <row r="575" spans="2:22" x14ac:dyDescent="0.25">
      <c r="B575" s="1"/>
      <c r="C575" s="1"/>
      <c r="D575" s="1"/>
      <c r="E575" s="1"/>
      <c r="G575">
        <v>573</v>
      </c>
      <c r="H575" s="47">
        <f>+Resultados!$D$10/12-SUM(J575:S575)</f>
        <v>1364.9166666666667</v>
      </c>
      <c r="I575" s="47">
        <f>+I574*(1+((Tab_Resultados[Taxa de retorno]-Tab_Resultados[Inflação]))/12)+H574</f>
        <v>8602840.3854019102</v>
      </c>
      <c r="J575" s="48">
        <f>IF(G575&lt;=$D$3,$E$3/$D$3,0)</f>
        <v>0</v>
      </c>
      <c r="K575" s="48">
        <f>IF($G575&lt;=$D$4,$E$4/$D$4,0)</f>
        <v>0</v>
      </c>
      <c r="L575" s="48">
        <f>IF($G575&lt;=$D$5,$E$5/$D$5,0)</f>
        <v>0</v>
      </c>
      <c r="M575" s="48">
        <f>IF($G575&lt;=$D$6,$E$6/$D$6,0)</f>
        <v>0</v>
      </c>
      <c r="N575" s="48">
        <f>IF($G575&lt;=$D$7,$E$7/$D$7,0)</f>
        <v>0</v>
      </c>
      <c r="O575" s="48">
        <f>IF($G575&lt;=$D$8,$E$8/$D$8,0)</f>
        <v>0</v>
      </c>
      <c r="P575" s="48">
        <f>IF($G575&lt;=$D$9,$E$9/$D$9,0)</f>
        <v>0</v>
      </c>
      <c r="Q575" s="48">
        <f>IF($G575&lt;=$D$10,$E$10/$D$10,0)</f>
        <v>0</v>
      </c>
      <c r="R575" s="48">
        <f>IF($G575&lt;=$D$11,$E$11/$D$11,0)</f>
        <v>0</v>
      </c>
      <c r="S575" s="48">
        <f>IF($G575&lt;=$D$12,$E$12/$D$12,0)</f>
        <v>0</v>
      </c>
      <c r="T575" s="65" t="str">
        <f t="shared" si="66"/>
        <v/>
      </c>
      <c r="U575" s="60">
        <f t="shared" si="67"/>
        <v>573</v>
      </c>
      <c r="V575" s="64">
        <f ca="1">DATE(YEAR(TODAY()),MONTH(TODAY())+Tabela7[[#This Row],[Mês]]-1,1)</f>
        <v>61880</v>
      </c>
    </row>
    <row r="576" spans="2:22" x14ac:dyDescent="0.25">
      <c r="B576" s="1"/>
      <c r="C576" s="1"/>
      <c r="D576" s="1"/>
      <c r="E576" s="1"/>
      <c r="G576">
        <v>574</v>
      </c>
      <c r="H576" s="47">
        <f>+Resultados!$D$10/12-SUM(J576:S576)</f>
        <v>1364.9166666666667</v>
      </c>
      <c r="I576" s="47">
        <f>+I575*(1+((Tab_Resultados[Taxa de retorno]-Tab_Resultados[Inflação]))/12)+H575</f>
        <v>8656897.6994291618</v>
      </c>
      <c r="J576" s="48">
        <f>IF(G576&lt;=$D$3,$E$3/$D$3,0)</f>
        <v>0</v>
      </c>
      <c r="K576" s="48">
        <f>IF($G576&lt;=$D$4,$E$4/$D$4,0)</f>
        <v>0</v>
      </c>
      <c r="L576" s="48">
        <f>IF($G576&lt;=$D$5,$E$5/$D$5,0)</f>
        <v>0</v>
      </c>
      <c r="M576" s="48">
        <f>IF($G576&lt;=$D$6,$E$6/$D$6,0)</f>
        <v>0</v>
      </c>
      <c r="N576" s="48">
        <f>IF($G576&lt;=$D$7,$E$7/$D$7,0)</f>
        <v>0</v>
      </c>
      <c r="O576" s="48">
        <f>IF($G576&lt;=$D$8,$E$8/$D$8,0)</f>
        <v>0</v>
      </c>
      <c r="P576" s="48">
        <f>IF($G576&lt;=$D$9,$E$9/$D$9,0)</f>
        <v>0</v>
      </c>
      <c r="Q576" s="48">
        <f>IF($G576&lt;=$D$10,$E$10/$D$10,0)</f>
        <v>0</v>
      </c>
      <c r="R576" s="48">
        <f>IF($G576&lt;=$D$11,$E$11/$D$11,0)</f>
        <v>0</v>
      </c>
      <c r="S576" s="48">
        <f>IF($G576&lt;=$D$12,$E$12/$D$12,0)</f>
        <v>0</v>
      </c>
      <c r="T576" s="65" t="str">
        <f t="shared" si="66"/>
        <v/>
      </c>
      <c r="U576" s="60">
        <f t="shared" si="67"/>
        <v>574</v>
      </c>
      <c r="V576" s="64">
        <f ca="1">DATE(YEAR(TODAY()),MONTH(TODAY())+Tabela7[[#This Row],[Mês]]-1,1)</f>
        <v>61910</v>
      </c>
    </row>
    <row r="577" spans="2:22" x14ac:dyDescent="0.25">
      <c r="B577" s="1"/>
      <c r="C577" s="1"/>
      <c r="D577" s="1"/>
      <c r="E577" s="1"/>
      <c r="G577">
        <v>575</v>
      </c>
      <c r="H577" s="47">
        <f>+Resultados!$D$10/12-SUM(J577:S577)</f>
        <v>1364.9166666666667</v>
      </c>
      <c r="I577" s="47">
        <f>+I576*(1+((Tab_Resultados[Taxa de retorno]-Tab_Resultados[Inflação]))/12)+H576</f>
        <v>8711286.1145048309</v>
      </c>
      <c r="J577" s="48">
        <f>IF(G577&lt;=$D$3,$E$3/$D$3,0)</f>
        <v>0</v>
      </c>
      <c r="K577" s="48">
        <f>IF($G577&lt;=$D$4,$E$4/$D$4,0)</f>
        <v>0</v>
      </c>
      <c r="L577" s="48">
        <f>IF($G577&lt;=$D$5,$E$5/$D$5,0)</f>
        <v>0</v>
      </c>
      <c r="M577" s="48">
        <f>IF($G577&lt;=$D$6,$E$6/$D$6,0)</f>
        <v>0</v>
      </c>
      <c r="N577" s="48">
        <f>IF($G577&lt;=$D$7,$E$7/$D$7,0)</f>
        <v>0</v>
      </c>
      <c r="O577" s="48">
        <f>IF($G577&lt;=$D$8,$E$8/$D$8,0)</f>
        <v>0</v>
      </c>
      <c r="P577" s="48">
        <f>IF($G577&lt;=$D$9,$E$9/$D$9,0)</f>
        <v>0</v>
      </c>
      <c r="Q577" s="48">
        <f>IF($G577&lt;=$D$10,$E$10/$D$10,0)</f>
        <v>0</v>
      </c>
      <c r="R577" s="48">
        <f>IF($G577&lt;=$D$11,$E$11/$D$11,0)</f>
        <v>0</v>
      </c>
      <c r="S577" s="48">
        <f>IF($G577&lt;=$D$12,$E$12/$D$12,0)</f>
        <v>0</v>
      </c>
      <c r="T577" s="65" t="str">
        <f t="shared" si="66"/>
        <v/>
      </c>
      <c r="U577" s="60">
        <f t="shared" si="67"/>
        <v>575</v>
      </c>
      <c r="V577" s="64">
        <f ca="1">DATE(YEAR(TODAY()),MONTH(TODAY())+Tabela7[[#This Row],[Mês]]-1,1)</f>
        <v>61941</v>
      </c>
    </row>
    <row r="578" spans="2:22" x14ac:dyDescent="0.25">
      <c r="B578" s="1"/>
      <c r="C578" s="1"/>
      <c r="D578" s="1"/>
      <c r="E578" s="1"/>
      <c r="G578">
        <v>576</v>
      </c>
      <c r="H578" s="47">
        <f>+Resultados!$D$10/12-SUM(J578:S578)</f>
        <v>1364.9166666666667</v>
      </c>
      <c r="I578" s="47">
        <f>+I577*(1+((Tab_Resultados[Taxa de retorno]-Tab_Resultados[Inflação]))/12)+H577</f>
        <v>8766007.6586228386</v>
      </c>
      <c r="J578" s="48">
        <f>IF(G578&lt;=$D$3,$E$3/$D$3,0)</f>
        <v>0</v>
      </c>
      <c r="K578" s="48">
        <f>IF($G578&lt;=$D$4,$E$4/$D$4,0)</f>
        <v>0</v>
      </c>
      <c r="L578" s="48">
        <f>IF($G578&lt;=$D$5,$E$5/$D$5,0)</f>
        <v>0</v>
      </c>
      <c r="M578" s="48">
        <f>IF($G578&lt;=$D$6,$E$6/$D$6,0)</f>
        <v>0</v>
      </c>
      <c r="N578" s="48">
        <f>IF($G578&lt;=$D$7,$E$7/$D$7,0)</f>
        <v>0</v>
      </c>
      <c r="O578" s="48">
        <f>IF($G578&lt;=$D$8,$E$8/$D$8,0)</f>
        <v>0</v>
      </c>
      <c r="P578" s="48">
        <f>IF($G578&lt;=$D$9,$E$9/$D$9,0)</f>
        <v>0</v>
      </c>
      <c r="Q578" s="48">
        <f>IF($G578&lt;=$D$10,$E$10/$D$10,0)</f>
        <v>0</v>
      </c>
      <c r="R578" s="48">
        <f>IF($G578&lt;=$D$11,$E$11/$D$11,0)</f>
        <v>0</v>
      </c>
      <c r="S578" s="48">
        <f>IF($G578&lt;=$D$12,$E$12/$D$12,0)</f>
        <v>0</v>
      </c>
      <c r="T578" s="65" t="str">
        <f t="shared" si="66"/>
        <v/>
      </c>
      <c r="U578" s="60">
        <f t="shared" si="67"/>
        <v>576</v>
      </c>
      <c r="V578" s="64">
        <f ca="1">DATE(YEAR(TODAY()),MONTH(TODAY())+Tabela7[[#This Row],[Mês]]-1,1)</f>
        <v>61972</v>
      </c>
    </row>
    <row r="579" spans="2:22" x14ac:dyDescent="0.25">
      <c r="B579" s="1"/>
      <c r="C579" s="1"/>
      <c r="D579" s="1"/>
      <c r="E579" s="1"/>
      <c r="G579">
        <v>577</v>
      </c>
      <c r="H579" s="47">
        <f>+Resultados!$D$10/12-SUM(J579:S579)</f>
        <v>1364.9166666666667</v>
      </c>
      <c r="I579" s="47">
        <f>+I578*(1+((Tab_Resultados[Taxa de retorno]-Tab_Resultados[Inflação]))/12)+H578</f>
        <v>8821064.3721985687</v>
      </c>
      <c r="J579" s="48">
        <f>IF(G579&lt;=$D$3,$E$3/$D$3,0)</f>
        <v>0</v>
      </c>
      <c r="K579" s="48">
        <f>IF($G579&lt;=$D$4,$E$4/$D$4,0)</f>
        <v>0</v>
      </c>
      <c r="L579" s="48">
        <f>IF($G579&lt;=$D$5,$E$5/$D$5,0)</f>
        <v>0</v>
      </c>
      <c r="M579" s="48">
        <f>IF($G579&lt;=$D$6,$E$6/$D$6,0)</f>
        <v>0</v>
      </c>
      <c r="N579" s="48">
        <f>IF($G579&lt;=$D$7,$E$7/$D$7,0)</f>
        <v>0</v>
      </c>
      <c r="O579" s="48">
        <f>IF($G579&lt;=$D$8,$E$8/$D$8,0)</f>
        <v>0</v>
      </c>
      <c r="P579" s="48">
        <f>IF($G579&lt;=$D$9,$E$9/$D$9,0)</f>
        <v>0</v>
      </c>
      <c r="Q579" s="48">
        <f>IF($G579&lt;=$D$10,$E$10/$D$10,0)</f>
        <v>0</v>
      </c>
      <c r="R579" s="48">
        <f>IF($G579&lt;=$D$11,$E$11/$D$11,0)</f>
        <v>0</v>
      </c>
      <c r="S579" s="48">
        <f>IF($G579&lt;=$D$12,$E$12/$D$12,0)</f>
        <v>0</v>
      </c>
      <c r="T579" s="65" t="str">
        <f t="shared" si="66"/>
        <v/>
      </c>
      <c r="U579" s="60">
        <f t="shared" si="67"/>
        <v>577</v>
      </c>
      <c r="V579" s="64">
        <f ca="1">DATE(YEAR(TODAY()),MONTH(TODAY())+Tabela7[[#This Row],[Mês]]-1,1)</f>
        <v>62002</v>
      </c>
    </row>
    <row r="580" spans="2:22" x14ac:dyDescent="0.25">
      <c r="B580" s="1"/>
      <c r="C580" s="1"/>
      <c r="D580" s="1"/>
      <c r="E580" s="1"/>
      <c r="G580">
        <v>578</v>
      </c>
      <c r="H580" s="47">
        <f>+Resultados!$D$10/12-SUM(J580:S580)</f>
        <v>1364.9166666666667</v>
      </c>
      <c r="I580" s="47">
        <f>+I579*(1+((Tab_Resultados[Taxa de retorno]-Tab_Resultados[Inflação]))/12)+H579</f>
        <v>8876458.3081449512</v>
      </c>
      <c r="J580" s="48">
        <f>IF(G580&lt;=$D$3,$E$3/$D$3,0)</f>
        <v>0</v>
      </c>
      <c r="K580" s="48">
        <f>IF($G580&lt;=$D$4,$E$4/$D$4,0)</f>
        <v>0</v>
      </c>
      <c r="L580" s="48">
        <f>IF($G580&lt;=$D$5,$E$5/$D$5,0)</f>
        <v>0</v>
      </c>
      <c r="M580" s="48">
        <f>IF($G580&lt;=$D$6,$E$6/$D$6,0)</f>
        <v>0</v>
      </c>
      <c r="N580" s="48">
        <f>IF($G580&lt;=$D$7,$E$7/$D$7,0)</f>
        <v>0</v>
      </c>
      <c r="O580" s="48">
        <f>IF($G580&lt;=$D$8,$E$8/$D$8,0)</f>
        <v>0</v>
      </c>
      <c r="P580" s="48">
        <f>IF($G580&lt;=$D$9,$E$9/$D$9,0)</f>
        <v>0</v>
      </c>
      <c r="Q580" s="48">
        <f>IF($G580&lt;=$D$10,$E$10/$D$10,0)</f>
        <v>0</v>
      </c>
      <c r="R580" s="48">
        <f>IF($G580&lt;=$D$11,$E$11/$D$11,0)</f>
        <v>0</v>
      </c>
      <c r="S580" s="48">
        <f>IF($G580&lt;=$D$12,$E$12/$D$12,0)</f>
        <v>0</v>
      </c>
      <c r="T580" s="65" t="str">
        <f t="shared" si="66"/>
        <v/>
      </c>
      <c r="U580" s="60">
        <f t="shared" si="67"/>
        <v>578</v>
      </c>
      <c r="V580" s="64">
        <f ca="1">DATE(YEAR(TODAY()),MONTH(TODAY())+Tabela7[[#This Row],[Mês]]-1,1)</f>
        <v>62033</v>
      </c>
    </row>
    <row r="581" spans="2:22" x14ac:dyDescent="0.25">
      <c r="B581" s="1"/>
      <c r="C581" s="1"/>
      <c r="D581" s="1"/>
      <c r="E581" s="1"/>
      <c r="G581">
        <v>579</v>
      </c>
      <c r="H581" s="47">
        <f>+Resultados!$D$10/12-SUM(J581:S581)</f>
        <v>1364.9166666666667</v>
      </c>
      <c r="I581" s="47">
        <f>+I580*(1+((Tab_Resultados[Taxa de retorno]-Tab_Resultados[Inflação]))/12)+H580</f>
        <v>8932191.5319490042</v>
      </c>
      <c r="J581" s="48">
        <f>IF(G581&lt;=$D$3,$E$3/$D$3,0)</f>
        <v>0</v>
      </c>
      <c r="K581" s="48">
        <f>IF($G581&lt;=$D$4,$E$4/$D$4,0)</f>
        <v>0</v>
      </c>
      <c r="L581" s="48">
        <f>IF($G581&lt;=$D$5,$E$5/$D$5,0)</f>
        <v>0</v>
      </c>
      <c r="M581" s="48">
        <f>IF($G581&lt;=$D$6,$E$6/$D$6,0)</f>
        <v>0</v>
      </c>
      <c r="N581" s="48">
        <f>IF($G581&lt;=$D$7,$E$7/$D$7,0)</f>
        <v>0</v>
      </c>
      <c r="O581" s="48">
        <f>IF($G581&lt;=$D$8,$E$8/$D$8,0)</f>
        <v>0</v>
      </c>
      <c r="P581" s="48">
        <f>IF($G581&lt;=$D$9,$E$9/$D$9,0)</f>
        <v>0</v>
      </c>
      <c r="Q581" s="48">
        <f>IF($G581&lt;=$D$10,$E$10/$D$10,0)</f>
        <v>0</v>
      </c>
      <c r="R581" s="48">
        <f>IF($G581&lt;=$D$11,$E$11/$D$11,0)</f>
        <v>0</v>
      </c>
      <c r="S581" s="48">
        <f>IF($G581&lt;=$D$12,$E$12/$D$12,0)</f>
        <v>0</v>
      </c>
      <c r="T581" s="65" t="str">
        <f t="shared" si="66"/>
        <v/>
      </c>
      <c r="U581" s="60">
        <f t="shared" si="67"/>
        <v>579</v>
      </c>
      <c r="V581" s="64">
        <f ca="1">DATE(YEAR(TODAY()),MONTH(TODAY())+Tabela7[[#This Row],[Mês]]-1,1)</f>
        <v>62063</v>
      </c>
    </row>
    <row r="582" spans="2:22" x14ac:dyDescent="0.25">
      <c r="B582" s="1"/>
      <c r="C582" s="1"/>
      <c r="D582" s="1"/>
      <c r="E582" s="1"/>
      <c r="G582">
        <v>580</v>
      </c>
      <c r="H582" s="47">
        <f>+Resultados!$D$10/12-SUM(J582:S582)</f>
        <v>1364.9166666666667</v>
      </c>
      <c r="I582" s="47">
        <f>+I581*(1+((Tab_Resultados[Taxa de retorno]-Tab_Resultados[Inflação]))/12)+H581</f>
        <v>8988266.1217488572</v>
      </c>
      <c r="J582" s="48">
        <f>IF(G582&lt;=$D$3,$E$3/$D$3,0)</f>
        <v>0</v>
      </c>
      <c r="K582" s="48">
        <f>IF($G582&lt;=$D$4,$E$4/$D$4,0)</f>
        <v>0</v>
      </c>
      <c r="L582" s="48">
        <f>IF($G582&lt;=$D$5,$E$5/$D$5,0)</f>
        <v>0</v>
      </c>
      <c r="M582" s="48">
        <f>IF($G582&lt;=$D$6,$E$6/$D$6,0)</f>
        <v>0</v>
      </c>
      <c r="N582" s="48">
        <f>IF($G582&lt;=$D$7,$E$7/$D$7,0)</f>
        <v>0</v>
      </c>
      <c r="O582" s="48">
        <f>IF($G582&lt;=$D$8,$E$8/$D$8,0)</f>
        <v>0</v>
      </c>
      <c r="P582" s="48">
        <f>IF($G582&lt;=$D$9,$E$9/$D$9,0)</f>
        <v>0</v>
      </c>
      <c r="Q582" s="48">
        <f>IF($G582&lt;=$D$10,$E$10/$D$10,0)</f>
        <v>0</v>
      </c>
      <c r="R582" s="48">
        <f>IF($G582&lt;=$D$11,$E$11/$D$11,0)</f>
        <v>0</v>
      </c>
      <c r="S582" s="48">
        <f>IF($G582&lt;=$D$12,$E$12/$D$12,0)</f>
        <v>0</v>
      </c>
      <c r="T582" s="65" t="str">
        <f t="shared" si="66"/>
        <v/>
      </c>
      <c r="U582" s="60">
        <f t="shared" si="67"/>
        <v>580</v>
      </c>
      <c r="V582" s="64">
        <f ca="1">DATE(YEAR(TODAY()),MONTH(TODAY())+Tabela7[[#This Row],[Mês]]-1,1)</f>
        <v>62094</v>
      </c>
    </row>
    <row r="583" spans="2:22" x14ac:dyDescent="0.25">
      <c r="B583" s="1"/>
      <c r="C583" s="1"/>
      <c r="D583" s="1"/>
      <c r="E583" s="1"/>
      <c r="G583">
        <v>581</v>
      </c>
      <c r="H583" s="47">
        <f>+Resultados!$D$10/12-SUM(J583:S583)</f>
        <v>1364.9166666666667</v>
      </c>
      <c r="I583" s="47">
        <f>+I582*(1+((Tab_Resultados[Taxa de retorno]-Tab_Resultados[Inflação]))/12)+H582</f>
        <v>9044684.1684112344</v>
      </c>
      <c r="J583" s="48">
        <f>IF(G583&lt;=$D$3,$E$3/$D$3,0)</f>
        <v>0</v>
      </c>
      <c r="K583" s="48">
        <f>IF($G583&lt;=$D$4,$E$4/$D$4,0)</f>
        <v>0</v>
      </c>
      <c r="L583" s="48">
        <f>IF($G583&lt;=$D$5,$E$5/$D$5,0)</f>
        <v>0</v>
      </c>
      <c r="M583" s="48">
        <f>IF($G583&lt;=$D$6,$E$6/$D$6,0)</f>
        <v>0</v>
      </c>
      <c r="N583" s="48">
        <f>IF($G583&lt;=$D$7,$E$7/$D$7,0)</f>
        <v>0</v>
      </c>
      <c r="O583" s="48">
        <f>IF($G583&lt;=$D$8,$E$8/$D$8,0)</f>
        <v>0</v>
      </c>
      <c r="P583" s="48">
        <f>IF($G583&lt;=$D$9,$E$9/$D$9,0)</f>
        <v>0</v>
      </c>
      <c r="Q583" s="48">
        <f>IF($G583&lt;=$D$10,$E$10/$D$10,0)</f>
        <v>0</v>
      </c>
      <c r="R583" s="48">
        <f>IF($G583&lt;=$D$11,$E$11/$D$11,0)</f>
        <v>0</v>
      </c>
      <c r="S583" s="48">
        <f>IF($G583&lt;=$D$12,$E$12/$D$12,0)</f>
        <v>0</v>
      </c>
      <c r="T583" s="65" t="str">
        <f t="shared" si="66"/>
        <v/>
      </c>
      <c r="U583" s="60">
        <f t="shared" si="67"/>
        <v>581</v>
      </c>
      <c r="V583" s="64">
        <f ca="1">DATE(YEAR(TODAY()),MONTH(TODAY())+Tabela7[[#This Row],[Mês]]-1,1)</f>
        <v>62125</v>
      </c>
    </row>
    <row r="584" spans="2:22" x14ac:dyDescent="0.25">
      <c r="B584" s="1"/>
      <c r="C584" s="1"/>
      <c r="D584" s="1"/>
      <c r="E584" s="1"/>
      <c r="G584">
        <v>582</v>
      </c>
      <c r="H584" s="47">
        <f>+Resultados!$D$10/12-SUM(J584:S584)</f>
        <v>1364.9166666666667</v>
      </c>
      <c r="I584" s="47">
        <f>+I583*(1+((Tab_Resultados[Taxa de retorno]-Tab_Resultados[Inflação]))/12)+H583</f>
        <v>9101447.7756094187</v>
      </c>
      <c r="J584" s="48">
        <f>IF(G584&lt;=$D$3,$E$3/$D$3,0)</f>
        <v>0</v>
      </c>
      <c r="K584" s="48">
        <f>IF($G584&lt;=$D$4,$E$4/$D$4,0)</f>
        <v>0</v>
      </c>
      <c r="L584" s="48">
        <f>IF($G584&lt;=$D$5,$E$5/$D$5,0)</f>
        <v>0</v>
      </c>
      <c r="M584" s="48">
        <f>IF($G584&lt;=$D$6,$E$6/$D$6,0)</f>
        <v>0</v>
      </c>
      <c r="N584" s="48">
        <f>IF($G584&lt;=$D$7,$E$7/$D$7,0)</f>
        <v>0</v>
      </c>
      <c r="O584" s="48">
        <f>IF($G584&lt;=$D$8,$E$8/$D$8,0)</f>
        <v>0</v>
      </c>
      <c r="P584" s="48">
        <f>IF($G584&lt;=$D$9,$E$9/$D$9,0)</f>
        <v>0</v>
      </c>
      <c r="Q584" s="48">
        <f>IF($G584&lt;=$D$10,$E$10/$D$10,0)</f>
        <v>0</v>
      </c>
      <c r="R584" s="48">
        <f>IF($G584&lt;=$D$11,$E$11/$D$11,0)</f>
        <v>0</v>
      </c>
      <c r="S584" s="48">
        <f>IF($G584&lt;=$D$12,$E$12/$D$12,0)</f>
        <v>0</v>
      </c>
      <c r="T584" s="65" t="str">
        <f t="shared" si="66"/>
        <v/>
      </c>
      <c r="U584" s="60">
        <f t="shared" si="67"/>
        <v>582</v>
      </c>
      <c r="V584" s="64">
        <f ca="1">DATE(YEAR(TODAY()),MONTH(TODAY())+Tabela7[[#This Row],[Mês]]-1,1)</f>
        <v>62153</v>
      </c>
    </row>
    <row r="585" spans="2:22" x14ac:dyDescent="0.25">
      <c r="B585" s="1"/>
      <c r="C585" s="1"/>
      <c r="D585" s="1"/>
      <c r="E585" s="1"/>
      <c r="G585">
        <v>583</v>
      </c>
      <c r="H585" s="47">
        <f>+Resultados!$D$10/12-SUM(J585:S585)</f>
        <v>1364.9166666666667</v>
      </c>
      <c r="I585" s="47">
        <f>+I584*(1+((Tab_Resultados[Taxa de retorno]-Tab_Resultados[Inflação]))/12)+H584</f>
        <v>9158559.059901692</v>
      </c>
      <c r="J585" s="48">
        <f>IF(G585&lt;=$D$3,$E$3/$D$3,0)</f>
        <v>0</v>
      </c>
      <c r="K585" s="48">
        <f>IF($G585&lt;=$D$4,$E$4/$D$4,0)</f>
        <v>0</v>
      </c>
      <c r="L585" s="48">
        <f>IF($G585&lt;=$D$5,$E$5/$D$5,0)</f>
        <v>0</v>
      </c>
      <c r="M585" s="48">
        <f>IF($G585&lt;=$D$6,$E$6/$D$6,0)</f>
        <v>0</v>
      </c>
      <c r="N585" s="48">
        <f>IF($G585&lt;=$D$7,$E$7/$D$7,0)</f>
        <v>0</v>
      </c>
      <c r="O585" s="48">
        <f>IF($G585&lt;=$D$8,$E$8/$D$8,0)</f>
        <v>0</v>
      </c>
      <c r="P585" s="48">
        <f>IF($G585&lt;=$D$9,$E$9/$D$9,0)</f>
        <v>0</v>
      </c>
      <c r="Q585" s="48">
        <f>IF($G585&lt;=$D$10,$E$10/$D$10,0)</f>
        <v>0</v>
      </c>
      <c r="R585" s="48">
        <f>IF($G585&lt;=$D$11,$E$11/$D$11,0)</f>
        <v>0</v>
      </c>
      <c r="S585" s="48">
        <f>IF($G585&lt;=$D$12,$E$12/$D$12,0)</f>
        <v>0</v>
      </c>
      <c r="T585" s="65" t="str">
        <f t="shared" si="66"/>
        <v/>
      </c>
      <c r="U585" s="60">
        <f t="shared" si="67"/>
        <v>583</v>
      </c>
      <c r="V585" s="64">
        <f ca="1">DATE(YEAR(TODAY()),MONTH(TODAY())+Tabela7[[#This Row],[Mês]]-1,1)</f>
        <v>62184</v>
      </c>
    </row>
    <row r="586" spans="2:22" x14ac:dyDescent="0.25">
      <c r="B586" s="1"/>
      <c r="C586" s="1"/>
      <c r="D586" s="1"/>
      <c r="E586" s="1"/>
      <c r="G586">
        <v>584</v>
      </c>
      <c r="H586" s="47">
        <f>+Resultados!$D$10/12-SUM(J586:S586)</f>
        <v>1364.9166666666667</v>
      </c>
      <c r="I586" s="47">
        <f>+I585*(1+((Tab_Resultados[Taxa de retorno]-Tab_Resultados[Inflação]))/12)+H585</f>
        <v>9216020.1508102547</v>
      </c>
      <c r="J586" s="48">
        <f>IF(G586&lt;=$D$3,$E$3/$D$3,0)</f>
        <v>0</v>
      </c>
      <c r="K586" s="48">
        <f>IF($G586&lt;=$D$4,$E$4/$D$4,0)</f>
        <v>0</v>
      </c>
      <c r="L586" s="48">
        <f>IF($G586&lt;=$D$5,$E$5/$D$5,0)</f>
        <v>0</v>
      </c>
      <c r="M586" s="48">
        <f>IF($G586&lt;=$D$6,$E$6/$D$6,0)</f>
        <v>0</v>
      </c>
      <c r="N586" s="48">
        <f>IF($G586&lt;=$D$7,$E$7/$D$7,0)</f>
        <v>0</v>
      </c>
      <c r="O586" s="48">
        <f>IF($G586&lt;=$D$8,$E$8/$D$8,0)</f>
        <v>0</v>
      </c>
      <c r="P586" s="48">
        <f>IF($G586&lt;=$D$9,$E$9/$D$9,0)</f>
        <v>0</v>
      </c>
      <c r="Q586" s="48">
        <f>IF($G586&lt;=$D$10,$E$10/$D$10,0)</f>
        <v>0</v>
      </c>
      <c r="R586" s="48">
        <f>IF($G586&lt;=$D$11,$E$11/$D$11,0)</f>
        <v>0</v>
      </c>
      <c r="S586" s="48">
        <f>IF($G586&lt;=$D$12,$E$12/$D$12,0)</f>
        <v>0</v>
      </c>
      <c r="T586" s="65" t="str">
        <f t="shared" si="66"/>
        <v/>
      </c>
      <c r="U586" s="60">
        <f t="shared" si="67"/>
        <v>584</v>
      </c>
      <c r="V586" s="64">
        <f ca="1">DATE(YEAR(TODAY()),MONTH(TODAY())+Tabela7[[#This Row],[Mês]]-1,1)</f>
        <v>62214</v>
      </c>
    </row>
    <row r="587" spans="2:22" x14ac:dyDescent="0.25">
      <c r="B587" s="1"/>
      <c r="C587" s="1"/>
      <c r="D587" s="1"/>
      <c r="E587" s="1"/>
      <c r="G587">
        <v>585</v>
      </c>
      <c r="H587" s="47">
        <f>+Resultados!$D$10/12-SUM(J587:S587)</f>
        <v>1364.9166666666667</v>
      </c>
      <c r="I587" s="47">
        <f>+I586*(1+((Tab_Resultados[Taxa de retorno]-Tab_Resultados[Inflação]))/12)+H586</f>
        <v>9273833.1909006331</v>
      </c>
      <c r="J587" s="48">
        <f>IF(G587&lt;=$D$3,$E$3/$D$3,0)</f>
        <v>0</v>
      </c>
      <c r="K587" s="48">
        <f>IF($G587&lt;=$D$4,$E$4/$D$4,0)</f>
        <v>0</v>
      </c>
      <c r="L587" s="48">
        <f>IF($G587&lt;=$D$5,$E$5/$D$5,0)</f>
        <v>0</v>
      </c>
      <c r="M587" s="48">
        <f>IF($G587&lt;=$D$6,$E$6/$D$6,0)</f>
        <v>0</v>
      </c>
      <c r="N587" s="48">
        <f>IF($G587&lt;=$D$7,$E$7/$D$7,0)</f>
        <v>0</v>
      </c>
      <c r="O587" s="48">
        <f>IF($G587&lt;=$D$8,$E$8/$D$8,0)</f>
        <v>0</v>
      </c>
      <c r="P587" s="48">
        <f>IF($G587&lt;=$D$9,$E$9/$D$9,0)</f>
        <v>0</v>
      </c>
      <c r="Q587" s="48">
        <f>IF($G587&lt;=$D$10,$E$10/$D$10,0)</f>
        <v>0</v>
      </c>
      <c r="R587" s="48">
        <f>IF($G587&lt;=$D$11,$E$11/$D$11,0)</f>
        <v>0</v>
      </c>
      <c r="S587" s="48">
        <f>IF($G587&lt;=$D$12,$E$12/$D$12,0)</f>
        <v>0</v>
      </c>
      <c r="T587" s="65" t="str">
        <f t="shared" si="66"/>
        <v/>
      </c>
      <c r="U587" s="60">
        <f t="shared" si="67"/>
        <v>585</v>
      </c>
      <c r="V587" s="64">
        <f ca="1">DATE(YEAR(TODAY()),MONTH(TODAY())+Tabela7[[#This Row],[Mês]]-1,1)</f>
        <v>62245</v>
      </c>
    </row>
    <row r="588" spans="2:22" x14ac:dyDescent="0.25">
      <c r="B588" s="1"/>
      <c r="C588" s="1"/>
      <c r="D588" s="1"/>
      <c r="E588" s="1"/>
      <c r="G588">
        <v>586</v>
      </c>
      <c r="H588" s="47">
        <f>+Resultados!$D$10/12-SUM(J588:S588)</f>
        <v>1364.9166666666667</v>
      </c>
      <c r="I588" s="47">
        <f>+I587*(1+((Tab_Resultados[Taxa de retorno]-Tab_Resultados[Inflação]))/12)+H587</f>
        <v>9332000.3358615655</v>
      </c>
      <c r="J588" s="48">
        <f>IF(G588&lt;=$D$3,$E$3/$D$3,0)</f>
        <v>0</v>
      </c>
      <c r="K588" s="48">
        <f>IF($G588&lt;=$D$4,$E$4/$D$4,0)</f>
        <v>0</v>
      </c>
      <c r="L588" s="48">
        <f>IF($G588&lt;=$D$5,$E$5/$D$5,0)</f>
        <v>0</v>
      </c>
      <c r="M588" s="48">
        <f>IF($G588&lt;=$D$6,$E$6/$D$6,0)</f>
        <v>0</v>
      </c>
      <c r="N588" s="48">
        <f>IF($G588&lt;=$D$7,$E$7/$D$7,0)</f>
        <v>0</v>
      </c>
      <c r="O588" s="48">
        <f>IF($G588&lt;=$D$8,$E$8/$D$8,0)</f>
        <v>0</v>
      </c>
      <c r="P588" s="48">
        <f>IF($G588&lt;=$D$9,$E$9/$D$9,0)</f>
        <v>0</v>
      </c>
      <c r="Q588" s="48">
        <f>IF($G588&lt;=$D$10,$E$10/$D$10,0)</f>
        <v>0</v>
      </c>
      <c r="R588" s="48">
        <f>IF($G588&lt;=$D$11,$E$11/$D$11,0)</f>
        <v>0</v>
      </c>
      <c r="S588" s="48">
        <f>IF($G588&lt;=$D$12,$E$12/$D$12,0)</f>
        <v>0</v>
      </c>
      <c r="T588" s="65" t="str">
        <f t="shared" si="66"/>
        <v/>
      </c>
      <c r="U588" s="60">
        <f t="shared" si="67"/>
        <v>586</v>
      </c>
      <c r="V588" s="64">
        <f ca="1">DATE(YEAR(TODAY()),MONTH(TODAY())+Tabela7[[#This Row],[Mês]]-1,1)</f>
        <v>62275</v>
      </c>
    </row>
    <row r="589" spans="2:22" x14ac:dyDescent="0.25">
      <c r="B589" s="1"/>
      <c r="C589" s="1"/>
      <c r="D589" s="1"/>
      <c r="E589" s="1"/>
      <c r="G589">
        <v>587</v>
      </c>
      <c r="H589" s="47">
        <f>+Resultados!$D$10/12-SUM(J589:S589)</f>
        <v>1364.9166666666667</v>
      </c>
      <c r="I589" s="47">
        <f>+I588*(1+((Tab_Resultados[Taxa de retorno]-Tab_Resultados[Inflação]))/12)+H588</f>
        <v>9390523.7545853835</v>
      </c>
      <c r="J589" s="48">
        <f>IF(G589&lt;=$D$3,$E$3/$D$3,0)</f>
        <v>0</v>
      </c>
      <c r="K589" s="48">
        <f>IF($G589&lt;=$D$4,$E$4/$D$4,0)</f>
        <v>0</v>
      </c>
      <c r="L589" s="48">
        <f>IF($G589&lt;=$D$5,$E$5/$D$5,0)</f>
        <v>0</v>
      </c>
      <c r="M589" s="48">
        <f>IF($G589&lt;=$D$6,$E$6/$D$6,0)</f>
        <v>0</v>
      </c>
      <c r="N589" s="48">
        <f>IF($G589&lt;=$D$7,$E$7/$D$7,0)</f>
        <v>0</v>
      </c>
      <c r="O589" s="48">
        <f>IF($G589&lt;=$D$8,$E$8/$D$8,0)</f>
        <v>0</v>
      </c>
      <c r="P589" s="48">
        <f>IF($G589&lt;=$D$9,$E$9/$D$9,0)</f>
        <v>0</v>
      </c>
      <c r="Q589" s="48">
        <f>IF($G589&lt;=$D$10,$E$10/$D$10,0)</f>
        <v>0</v>
      </c>
      <c r="R589" s="48">
        <f>IF($G589&lt;=$D$11,$E$11/$D$11,0)</f>
        <v>0</v>
      </c>
      <c r="S589" s="48">
        <f>IF($G589&lt;=$D$12,$E$12/$D$12,0)</f>
        <v>0</v>
      </c>
      <c r="T589" s="65" t="str">
        <f t="shared" si="66"/>
        <v/>
      </c>
      <c r="U589" s="60">
        <f t="shared" si="67"/>
        <v>587</v>
      </c>
      <c r="V589" s="64">
        <f ca="1">DATE(YEAR(TODAY()),MONTH(TODAY())+Tabela7[[#This Row],[Mês]]-1,1)</f>
        <v>62306</v>
      </c>
    </row>
    <row r="590" spans="2:22" x14ac:dyDescent="0.25">
      <c r="B590" s="1"/>
      <c r="C590" s="1"/>
      <c r="D590" s="1"/>
      <c r="E590" s="1"/>
      <c r="G590">
        <v>588</v>
      </c>
      <c r="H590" s="47">
        <f>+Resultados!$D$10/12-SUM(J590:S590)</f>
        <v>1364.9166666666667</v>
      </c>
      <c r="I590" s="47">
        <f>+I589*(1+((Tab_Resultados[Taxa de retorno]-Tab_Resultados[Inflação]))/12)+H589</f>
        <v>9449405.6292488836</v>
      </c>
      <c r="J590" s="48">
        <f>IF(G590&lt;=$D$3,$E$3/$D$3,0)</f>
        <v>0</v>
      </c>
      <c r="K590" s="48">
        <f>IF($G590&lt;=$D$4,$E$4/$D$4,0)</f>
        <v>0</v>
      </c>
      <c r="L590" s="48">
        <f>IF($G590&lt;=$D$5,$E$5/$D$5,0)</f>
        <v>0</v>
      </c>
      <c r="M590" s="48">
        <f>IF($G590&lt;=$D$6,$E$6/$D$6,0)</f>
        <v>0</v>
      </c>
      <c r="N590" s="48">
        <f>IF($G590&lt;=$D$7,$E$7/$D$7,0)</f>
        <v>0</v>
      </c>
      <c r="O590" s="48">
        <f>IF($G590&lt;=$D$8,$E$8/$D$8,0)</f>
        <v>0</v>
      </c>
      <c r="P590" s="48">
        <f>IF($G590&lt;=$D$9,$E$9/$D$9,0)</f>
        <v>0</v>
      </c>
      <c r="Q590" s="48">
        <f>IF($G590&lt;=$D$10,$E$10/$D$10,0)</f>
        <v>0</v>
      </c>
      <c r="R590" s="48">
        <f>IF($G590&lt;=$D$11,$E$11/$D$11,0)</f>
        <v>0</v>
      </c>
      <c r="S590" s="48">
        <f>IF($G590&lt;=$D$12,$E$12/$D$12,0)</f>
        <v>0</v>
      </c>
      <c r="T590" s="65" t="str">
        <f t="shared" si="66"/>
        <v/>
      </c>
      <c r="U590" s="60">
        <f t="shared" si="67"/>
        <v>588</v>
      </c>
      <c r="V590" s="64">
        <f ca="1">DATE(YEAR(TODAY()),MONTH(TODAY())+Tabela7[[#This Row],[Mês]]-1,1)</f>
        <v>62337</v>
      </c>
    </row>
    <row r="591" spans="2:22" x14ac:dyDescent="0.25">
      <c r="B591" s="1"/>
      <c r="C591" s="1"/>
      <c r="D591" s="1"/>
      <c r="E591" s="1"/>
      <c r="G591">
        <v>589</v>
      </c>
      <c r="H591" s="47">
        <f>+Resultados!$D$10/12-SUM(J591:S591)</f>
        <v>1364.9166666666667</v>
      </c>
      <c r="I591" s="47">
        <f>+I590*(1+((Tab_Resultados[Taxa de retorno]-Tab_Resultados[Inflação]))/12)+H590</f>
        <v>9508648.1553946976</v>
      </c>
      <c r="J591" s="48">
        <f>IF(G591&lt;=$D$3,$E$3/$D$3,0)</f>
        <v>0</v>
      </c>
      <c r="K591" s="48">
        <f>IF($G591&lt;=$D$4,$E$4/$D$4,0)</f>
        <v>0</v>
      </c>
      <c r="L591" s="48">
        <f>IF($G591&lt;=$D$5,$E$5/$D$5,0)</f>
        <v>0</v>
      </c>
      <c r="M591" s="48">
        <f>IF($G591&lt;=$D$6,$E$6/$D$6,0)</f>
        <v>0</v>
      </c>
      <c r="N591" s="48">
        <f>IF($G591&lt;=$D$7,$E$7/$D$7,0)</f>
        <v>0</v>
      </c>
      <c r="O591" s="48">
        <f>IF($G591&lt;=$D$8,$E$8/$D$8,0)</f>
        <v>0</v>
      </c>
      <c r="P591" s="48">
        <f>IF($G591&lt;=$D$9,$E$9/$D$9,0)</f>
        <v>0</v>
      </c>
      <c r="Q591" s="48">
        <f>IF($G591&lt;=$D$10,$E$10/$D$10,0)</f>
        <v>0</v>
      </c>
      <c r="R591" s="48">
        <f>IF($G591&lt;=$D$11,$E$11/$D$11,0)</f>
        <v>0</v>
      </c>
      <c r="S591" s="48">
        <f>IF($G591&lt;=$D$12,$E$12/$D$12,0)</f>
        <v>0</v>
      </c>
      <c r="T591" s="65" t="str">
        <f t="shared" si="66"/>
        <v/>
      </c>
      <c r="U591" s="60">
        <f t="shared" si="67"/>
        <v>589</v>
      </c>
      <c r="V591" s="64">
        <f ca="1">DATE(YEAR(TODAY()),MONTH(TODAY())+Tabela7[[#This Row],[Mês]]-1,1)</f>
        <v>62367</v>
      </c>
    </row>
    <row r="592" spans="2:22" x14ac:dyDescent="0.25">
      <c r="B592" s="1"/>
      <c r="C592" s="1"/>
      <c r="D592" s="1"/>
      <c r="E592" s="1"/>
      <c r="G592">
        <v>590</v>
      </c>
      <c r="H592" s="47">
        <f>+Resultados!$D$10/12-SUM(J592:S592)</f>
        <v>1364.9166666666667</v>
      </c>
      <c r="I592" s="47">
        <f>+I591*(1+((Tab_Resultados[Taxa de retorno]-Tab_Resultados[Inflação]))/12)+H591</f>
        <v>9568253.5420131553</v>
      </c>
      <c r="J592" s="48">
        <f>IF(G592&lt;=$D$3,$E$3/$D$3,0)</f>
        <v>0</v>
      </c>
      <c r="K592" s="48">
        <f>IF($G592&lt;=$D$4,$E$4/$D$4,0)</f>
        <v>0</v>
      </c>
      <c r="L592" s="48">
        <f>IF($G592&lt;=$D$5,$E$5/$D$5,0)</f>
        <v>0</v>
      </c>
      <c r="M592" s="48">
        <f>IF($G592&lt;=$D$6,$E$6/$D$6,0)</f>
        <v>0</v>
      </c>
      <c r="N592" s="48">
        <f>IF($G592&lt;=$D$7,$E$7/$D$7,0)</f>
        <v>0</v>
      </c>
      <c r="O592" s="48">
        <f>IF($G592&lt;=$D$8,$E$8/$D$8,0)</f>
        <v>0</v>
      </c>
      <c r="P592" s="48">
        <f>IF($G592&lt;=$D$9,$E$9/$D$9,0)</f>
        <v>0</v>
      </c>
      <c r="Q592" s="48">
        <f>IF($G592&lt;=$D$10,$E$10/$D$10,0)</f>
        <v>0</v>
      </c>
      <c r="R592" s="48">
        <f>IF($G592&lt;=$D$11,$E$11/$D$11,0)</f>
        <v>0</v>
      </c>
      <c r="S592" s="48">
        <f>IF($G592&lt;=$D$12,$E$12/$D$12,0)</f>
        <v>0</v>
      </c>
      <c r="T592" s="65" t="str">
        <f t="shared" si="66"/>
        <v/>
      </c>
      <c r="U592" s="60">
        <f t="shared" si="67"/>
        <v>590</v>
      </c>
      <c r="V592" s="64">
        <f ca="1">DATE(YEAR(TODAY()),MONTH(TODAY())+Tabela7[[#This Row],[Mês]]-1,1)</f>
        <v>62398</v>
      </c>
    </row>
    <row r="593" spans="2:23" x14ac:dyDescent="0.25">
      <c r="B593" s="1"/>
      <c r="C593" s="1"/>
      <c r="D593" s="1"/>
      <c r="E593" s="1"/>
      <c r="G593">
        <v>591</v>
      </c>
      <c r="H593" s="47">
        <f>+Resultados!$D$10/12-SUM(J593:S593)</f>
        <v>1364.9166666666667</v>
      </c>
      <c r="I593" s="47">
        <f>+I592*(1+((Tab_Resultados[Taxa de retorno]-Tab_Resultados[Inflação]))/12)+H592</f>
        <v>9628224.011624651</v>
      </c>
      <c r="J593" s="48">
        <f>IF(G593&lt;=$D$3,$E$3/$D$3,0)</f>
        <v>0</v>
      </c>
      <c r="K593" s="48">
        <f>IF($G593&lt;=$D$4,$E$4/$D$4,0)</f>
        <v>0</v>
      </c>
      <c r="L593" s="48">
        <f>IF($G593&lt;=$D$5,$E$5/$D$5,0)</f>
        <v>0</v>
      </c>
      <c r="M593" s="48">
        <f>IF($G593&lt;=$D$6,$E$6/$D$6,0)</f>
        <v>0</v>
      </c>
      <c r="N593" s="48">
        <f>IF($G593&lt;=$D$7,$E$7/$D$7,0)</f>
        <v>0</v>
      </c>
      <c r="O593" s="48">
        <f>IF($G593&lt;=$D$8,$E$8/$D$8,0)</f>
        <v>0</v>
      </c>
      <c r="P593" s="48">
        <f>IF($G593&lt;=$D$9,$E$9/$D$9,0)</f>
        <v>0</v>
      </c>
      <c r="Q593" s="48">
        <f>IF($G593&lt;=$D$10,$E$10/$D$10,0)</f>
        <v>0</v>
      </c>
      <c r="R593" s="48">
        <f>IF($G593&lt;=$D$11,$E$11/$D$11,0)</f>
        <v>0</v>
      </c>
      <c r="S593" s="48">
        <f>IF($G593&lt;=$D$12,$E$12/$D$12,0)</f>
        <v>0</v>
      </c>
      <c r="T593" s="65" t="str">
        <f t="shared" si="66"/>
        <v/>
      </c>
      <c r="U593" s="60">
        <f t="shared" si="67"/>
        <v>591</v>
      </c>
      <c r="V593" s="64">
        <f ca="1">DATE(YEAR(TODAY()),MONTH(TODAY())+Tabela7[[#This Row],[Mês]]-1,1)</f>
        <v>62428</v>
      </c>
    </row>
    <row r="594" spans="2:23" x14ac:dyDescent="0.25">
      <c r="B594" s="1"/>
      <c r="C594" s="1"/>
      <c r="D594" s="1"/>
      <c r="E594" s="1"/>
      <c r="G594">
        <v>592</v>
      </c>
      <c r="H594" s="47">
        <f>+Resultados!$D$10/12-SUM(J594:S594)</f>
        <v>1364.9166666666667</v>
      </c>
      <c r="I594" s="47">
        <f>+I593*(1+((Tab_Resultados[Taxa de retorno]-Tab_Resultados[Inflação]))/12)+H593</f>
        <v>9688561.8003625181</v>
      </c>
      <c r="J594" s="48">
        <f>IF(G594&lt;=$D$3,$E$3/$D$3,0)</f>
        <v>0</v>
      </c>
      <c r="K594" s="48">
        <f>IF($G594&lt;=$D$4,$E$4/$D$4,0)</f>
        <v>0</v>
      </c>
      <c r="L594" s="48">
        <f>IF($G594&lt;=$D$5,$E$5/$D$5,0)</f>
        <v>0</v>
      </c>
      <c r="M594" s="48">
        <f>IF($G594&lt;=$D$6,$E$6/$D$6,0)</f>
        <v>0</v>
      </c>
      <c r="N594" s="48">
        <f>IF($G594&lt;=$D$7,$E$7/$D$7,0)</f>
        <v>0</v>
      </c>
      <c r="O594" s="48">
        <f>IF($G594&lt;=$D$8,$E$8/$D$8,0)</f>
        <v>0</v>
      </c>
      <c r="P594" s="48">
        <f>IF($G594&lt;=$D$9,$E$9/$D$9,0)</f>
        <v>0</v>
      </c>
      <c r="Q594" s="48">
        <f>IF($G594&lt;=$D$10,$E$10/$D$10,0)</f>
        <v>0</v>
      </c>
      <c r="R594" s="48">
        <f>IF($G594&lt;=$D$11,$E$11/$D$11,0)</f>
        <v>0</v>
      </c>
      <c r="S594" s="48">
        <f>IF($G594&lt;=$D$12,$E$12/$D$12,0)</f>
        <v>0</v>
      </c>
      <c r="T594" s="65" t="str">
        <f t="shared" si="66"/>
        <v/>
      </c>
      <c r="U594" s="60">
        <f t="shared" si="67"/>
        <v>592</v>
      </c>
      <c r="V594" s="64">
        <f ca="1">DATE(YEAR(TODAY()),MONTH(TODAY())+Tabela7[[#This Row],[Mês]]-1,1)</f>
        <v>62459</v>
      </c>
    </row>
    <row r="595" spans="2:23" x14ac:dyDescent="0.25">
      <c r="B595" s="1"/>
      <c r="C595" s="1"/>
      <c r="D595" s="1"/>
      <c r="E595" s="1"/>
      <c r="G595">
        <v>593</v>
      </c>
      <c r="H595" s="47">
        <f>+Resultados!$D$10/12-SUM(J595:S595)</f>
        <v>1364.9166666666667</v>
      </c>
      <c r="I595" s="47">
        <f>+I594*(1+((Tab_Resultados[Taxa de retorno]-Tab_Resultados[Inflação]))/12)+H594</f>
        <v>9749269.1580564044</v>
      </c>
      <c r="J595" s="48">
        <f>IF(G595&lt;=$D$3,$E$3/$D$3,0)</f>
        <v>0</v>
      </c>
      <c r="K595" s="48">
        <f>IF($G595&lt;=$D$4,$E$4/$D$4,0)</f>
        <v>0</v>
      </c>
      <c r="L595" s="48">
        <f>IF($G595&lt;=$D$5,$E$5/$D$5,0)</f>
        <v>0</v>
      </c>
      <c r="M595" s="48">
        <f>IF($G595&lt;=$D$6,$E$6/$D$6,0)</f>
        <v>0</v>
      </c>
      <c r="N595" s="48">
        <f>IF($G595&lt;=$D$7,$E$7/$D$7,0)</f>
        <v>0</v>
      </c>
      <c r="O595" s="48">
        <f>IF($G595&lt;=$D$8,$E$8/$D$8,0)</f>
        <v>0</v>
      </c>
      <c r="P595" s="48">
        <f>IF($G595&lt;=$D$9,$E$9/$D$9,0)</f>
        <v>0</v>
      </c>
      <c r="Q595" s="48">
        <f>IF($G595&lt;=$D$10,$E$10/$D$10,0)</f>
        <v>0</v>
      </c>
      <c r="R595" s="48">
        <f>IF($G595&lt;=$D$11,$E$11/$D$11,0)</f>
        <v>0</v>
      </c>
      <c r="S595" s="48">
        <f>IF($G595&lt;=$D$12,$E$12/$D$12,0)</f>
        <v>0</v>
      </c>
      <c r="T595" s="65" t="str">
        <f t="shared" si="66"/>
        <v/>
      </c>
      <c r="U595" s="60">
        <f t="shared" si="67"/>
        <v>593</v>
      </c>
      <c r="V595" s="64">
        <f ca="1">DATE(YEAR(TODAY()),MONTH(TODAY())+Tabela7[[#This Row],[Mês]]-1,1)</f>
        <v>62490</v>
      </c>
    </row>
    <row r="596" spans="2:23" x14ac:dyDescent="0.25">
      <c r="B596" s="1"/>
      <c r="C596" s="1"/>
      <c r="D596" s="1"/>
      <c r="E596" s="1"/>
      <c r="G596">
        <v>594</v>
      </c>
      <c r="H596" s="47">
        <f>+Resultados!$D$10/12-SUM(J596:S596)</f>
        <v>1364.9166666666667</v>
      </c>
      <c r="I596" s="47">
        <f>+I595*(1+((Tab_Resultados[Taxa de retorno]-Tab_Resultados[Inflação]))/12)+H595</f>
        <v>9810348.3483161647</v>
      </c>
      <c r="J596" s="48">
        <f>IF(G596&lt;=$D$3,$E$3/$D$3,0)</f>
        <v>0</v>
      </c>
      <c r="K596" s="48">
        <f>IF($G596&lt;=$D$4,$E$4/$D$4,0)</f>
        <v>0</v>
      </c>
      <c r="L596" s="48">
        <f>IF($G596&lt;=$D$5,$E$5/$D$5,0)</f>
        <v>0</v>
      </c>
      <c r="M596" s="48">
        <f>IF($G596&lt;=$D$6,$E$6/$D$6,0)</f>
        <v>0</v>
      </c>
      <c r="N596" s="48">
        <f>IF($G596&lt;=$D$7,$E$7/$D$7,0)</f>
        <v>0</v>
      </c>
      <c r="O596" s="48">
        <f>IF($G596&lt;=$D$8,$E$8/$D$8,0)</f>
        <v>0</v>
      </c>
      <c r="P596" s="48">
        <f>IF($G596&lt;=$D$9,$E$9/$D$9,0)</f>
        <v>0</v>
      </c>
      <c r="Q596" s="48">
        <f>IF($G596&lt;=$D$10,$E$10/$D$10,0)</f>
        <v>0</v>
      </c>
      <c r="R596" s="48">
        <f>IF($G596&lt;=$D$11,$E$11/$D$11,0)</f>
        <v>0</v>
      </c>
      <c r="S596" s="48">
        <f>IF($G596&lt;=$D$12,$E$12/$D$12,0)</f>
        <v>0</v>
      </c>
      <c r="T596" s="65" t="str">
        <f t="shared" si="66"/>
        <v/>
      </c>
      <c r="U596" s="60">
        <f t="shared" si="67"/>
        <v>594</v>
      </c>
      <c r="V596" s="64">
        <f ca="1">DATE(YEAR(TODAY()),MONTH(TODAY())+Tabela7[[#This Row],[Mês]]-1,1)</f>
        <v>62518</v>
      </c>
    </row>
    <row r="597" spans="2:23" x14ac:dyDescent="0.25">
      <c r="B597" s="1"/>
      <c r="C597" s="1"/>
      <c r="D597" s="1"/>
      <c r="E597" s="1"/>
      <c r="G597">
        <v>595</v>
      </c>
      <c r="H597" s="47">
        <f>+Resultados!$D$10/12-SUM(J597:S597)</f>
        <v>1364.9166666666667</v>
      </c>
      <c r="I597" s="47">
        <f>+I596*(1+((Tab_Resultados[Taxa de retorno]-Tab_Resultados[Inflação]))/12)+H596</f>
        <v>9871801.6486162674</v>
      </c>
      <c r="J597" s="48">
        <f>IF(G597&lt;=$D$3,$E$3/$D$3,0)</f>
        <v>0</v>
      </c>
      <c r="K597" s="48">
        <f>IF($G597&lt;=$D$4,$E$4/$D$4,0)</f>
        <v>0</v>
      </c>
      <c r="L597" s="48">
        <f>IF($G597&lt;=$D$5,$E$5/$D$5,0)</f>
        <v>0</v>
      </c>
      <c r="M597" s="48">
        <f>IF($G597&lt;=$D$6,$E$6/$D$6,0)</f>
        <v>0</v>
      </c>
      <c r="N597" s="48">
        <f>IF($G597&lt;=$D$7,$E$7/$D$7,0)</f>
        <v>0</v>
      </c>
      <c r="O597" s="48">
        <f>IF($G597&lt;=$D$8,$E$8/$D$8,0)</f>
        <v>0</v>
      </c>
      <c r="P597" s="48">
        <f>IF($G597&lt;=$D$9,$E$9/$D$9,0)</f>
        <v>0</v>
      </c>
      <c r="Q597" s="48">
        <f>IF($G597&lt;=$D$10,$E$10/$D$10,0)</f>
        <v>0</v>
      </c>
      <c r="R597" s="48">
        <f>IF($G597&lt;=$D$11,$E$11/$D$11,0)</f>
        <v>0</v>
      </c>
      <c r="S597" s="48">
        <f>IF($G597&lt;=$D$12,$E$12/$D$12,0)</f>
        <v>0</v>
      </c>
      <c r="T597" s="65" t="str">
        <f t="shared" si="66"/>
        <v/>
      </c>
      <c r="U597" s="60">
        <f t="shared" si="67"/>
        <v>595</v>
      </c>
      <c r="V597" s="64">
        <f ca="1">DATE(YEAR(TODAY()),MONTH(TODAY())+Tabela7[[#This Row],[Mês]]-1,1)</f>
        <v>62549</v>
      </c>
    </row>
    <row r="598" spans="2:23" x14ac:dyDescent="0.25">
      <c r="B598" s="1"/>
      <c r="C598" s="1"/>
      <c r="D598" s="1"/>
      <c r="E598" s="1"/>
      <c r="G598">
        <v>596</v>
      </c>
      <c r="H598" s="47">
        <f>+Resultados!$D$10/12-SUM(J598:S598)</f>
        <v>1364.9166666666667</v>
      </c>
      <c r="I598" s="47">
        <f>+I597*(1+((Tab_Resultados[Taxa de retorno]-Tab_Resultados[Inflação]))/12)+H597</f>
        <v>9933631.3503807075</v>
      </c>
      <c r="J598" s="48">
        <f>IF(G598&lt;=$D$3,$E$3/$D$3,0)</f>
        <v>0</v>
      </c>
      <c r="K598" s="48">
        <f>IF($G598&lt;=$D$4,$E$4/$D$4,0)</f>
        <v>0</v>
      </c>
      <c r="L598" s="48">
        <f>IF($G598&lt;=$D$5,$E$5/$D$5,0)</f>
        <v>0</v>
      </c>
      <c r="M598" s="48">
        <f>IF($G598&lt;=$D$6,$E$6/$D$6,0)</f>
        <v>0</v>
      </c>
      <c r="N598" s="48">
        <f>IF($G598&lt;=$D$7,$E$7/$D$7,0)</f>
        <v>0</v>
      </c>
      <c r="O598" s="48">
        <f>IF($G598&lt;=$D$8,$E$8/$D$8,0)</f>
        <v>0</v>
      </c>
      <c r="P598" s="48">
        <f>IF($G598&lt;=$D$9,$E$9/$D$9,0)</f>
        <v>0</v>
      </c>
      <c r="Q598" s="48">
        <f>IF($G598&lt;=$D$10,$E$10/$D$10,0)</f>
        <v>0</v>
      </c>
      <c r="R598" s="48">
        <f>IF($G598&lt;=$D$11,$E$11/$D$11,0)</f>
        <v>0</v>
      </c>
      <c r="S598" s="48">
        <f>IF($G598&lt;=$D$12,$E$12/$D$12,0)</f>
        <v>0</v>
      </c>
      <c r="T598" s="65" t="str">
        <f t="shared" si="66"/>
        <v/>
      </c>
      <c r="U598" s="60">
        <f t="shared" si="67"/>
        <v>596</v>
      </c>
      <c r="V598" s="64">
        <f ca="1">DATE(YEAR(TODAY()),MONTH(TODAY())+Tabela7[[#This Row],[Mês]]-1,1)</f>
        <v>62579</v>
      </c>
    </row>
    <row r="599" spans="2:23" x14ac:dyDescent="0.25">
      <c r="B599" s="1"/>
      <c r="C599" s="1"/>
      <c r="D599" s="1"/>
      <c r="E599" s="1"/>
      <c r="G599">
        <v>597</v>
      </c>
      <c r="H599" s="47">
        <f>+Resultados!$D$10/12-SUM(J599:S599)</f>
        <v>1364.9166666666667</v>
      </c>
      <c r="I599" s="47">
        <f>+I598*(1+((Tab_Resultados[Taxa de retorno]-Tab_Resultados[Inflação]))/12)+H598</f>
        <v>9995839.7590684555</v>
      </c>
      <c r="J599" s="48">
        <f>IF(G599&lt;=$D$3,$E$3/$D$3,0)</f>
        <v>0</v>
      </c>
      <c r="K599" s="48">
        <f>IF($G599&lt;=$D$4,$E$4/$D$4,0)</f>
        <v>0</v>
      </c>
      <c r="L599" s="48">
        <f>IF($G599&lt;=$D$5,$E$5/$D$5,0)</f>
        <v>0</v>
      </c>
      <c r="M599" s="48">
        <f>IF($G599&lt;=$D$6,$E$6/$D$6,0)</f>
        <v>0</v>
      </c>
      <c r="N599" s="48">
        <f>IF($G599&lt;=$D$7,$E$7/$D$7,0)</f>
        <v>0</v>
      </c>
      <c r="O599" s="48">
        <f>IF($G599&lt;=$D$8,$E$8/$D$8,0)</f>
        <v>0</v>
      </c>
      <c r="P599" s="48">
        <f>IF($G599&lt;=$D$9,$E$9/$D$9,0)</f>
        <v>0</v>
      </c>
      <c r="Q599" s="48">
        <f>IF($G599&lt;=$D$10,$E$10/$D$10,0)</f>
        <v>0</v>
      </c>
      <c r="R599" s="48">
        <f>IF($G599&lt;=$D$11,$E$11/$D$11,0)</f>
        <v>0</v>
      </c>
      <c r="S599" s="48">
        <f>IF($G599&lt;=$D$12,$E$12/$D$12,0)</f>
        <v>0</v>
      </c>
      <c r="T599" s="65" t="str">
        <f t="shared" si="66"/>
        <v/>
      </c>
      <c r="U599" s="60">
        <f t="shared" si="67"/>
        <v>597</v>
      </c>
      <c r="V599" s="64">
        <f ca="1">DATE(YEAR(TODAY()),MONTH(TODAY())+Tabela7[[#This Row],[Mês]]-1,1)</f>
        <v>62610</v>
      </c>
    </row>
    <row r="600" spans="2:23" x14ac:dyDescent="0.25">
      <c r="B600" s="1"/>
      <c r="C600" s="1"/>
      <c r="D600" s="1"/>
      <c r="E600" s="1"/>
      <c r="G600">
        <v>598</v>
      </c>
      <c r="H600" s="47">
        <f>+Resultados!$D$10/12-SUM(J600:S600)</f>
        <v>1364.9166666666667</v>
      </c>
      <c r="I600" s="47">
        <f>+I599*(1+((Tab_Resultados[Taxa de retorno]-Tab_Resultados[Inflação]))/12)+H599</f>
        <v>10058429.194259414</v>
      </c>
      <c r="J600" s="48">
        <f>IF(G600&lt;=$D$3,$E$3/$D$3,0)</f>
        <v>0</v>
      </c>
      <c r="K600" s="48">
        <f>IF($G600&lt;=$D$4,$E$4/$D$4,0)</f>
        <v>0</v>
      </c>
      <c r="L600" s="48">
        <f>IF($G600&lt;=$D$5,$E$5/$D$5,0)</f>
        <v>0</v>
      </c>
      <c r="M600" s="48">
        <f>IF($G600&lt;=$D$6,$E$6/$D$6,0)</f>
        <v>0</v>
      </c>
      <c r="N600" s="48">
        <f>IF($G600&lt;=$D$7,$E$7/$D$7,0)</f>
        <v>0</v>
      </c>
      <c r="O600" s="48">
        <f>IF($G600&lt;=$D$8,$E$8/$D$8,0)</f>
        <v>0</v>
      </c>
      <c r="P600" s="48">
        <f>IF($G600&lt;=$D$9,$E$9/$D$9,0)</f>
        <v>0</v>
      </c>
      <c r="Q600" s="48">
        <f>IF($G600&lt;=$D$10,$E$10/$D$10,0)</f>
        <v>0</v>
      </c>
      <c r="R600" s="48">
        <f>IF($G600&lt;=$D$11,$E$11/$D$11,0)</f>
        <v>0</v>
      </c>
      <c r="S600" s="48">
        <f>IF($G600&lt;=$D$12,$E$12/$D$12,0)</f>
        <v>0</v>
      </c>
      <c r="T600" s="65" t="str">
        <f t="shared" si="66"/>
        <v/>
      </c>
      <c r="U600" s="60">
        <f t="shared" si="67"/>
        <v>598</v>
      </c>
      <c r="V600" s="64">
        <f ca="1">DATE(YEAR(TODAY()),MONTH(TODAY())+Tabela7[[#This Row],[Mês]]-1,1)</f>
        <v>62640</v>
      </c>
    </row>
    <row r="601" spans="2:23" x14ac:dyDescent="0.25">
      <c r="B601" s="1"/>
      <c r="C601" s="1"/>
      <c r="D601" s="1"/>
      <c r="E601" s="1"/>
      <c r="G601">
        <v>599</v>
      </c>
      <c r="H601" s="47">
        <f>+Resultados!$D$10/12-SUM(J601:S601)</f>
        <v>1364.9166666666667</v>
      </c>
      <c r="I601" s="47">
        <f>+I600*(1+((Tab_Resultados[Taxa de retorno]-Tab_Resultados[Inflação]))/12)+H600</f>
        <v>10121401.989740919</v>
      </c>
      <c r="J601" s="48">
        <f>IF(G601&lt;=$D$3,$E$3/$D$3,0)</f>
        <v>0</v>
      </c>
      <c r="K601" s="48">
        <f>IF($G601&lt;=$D$4,$E$4/$D$4,0)</f>
        <v>0</v>
      </c>
      <c r="L601" s="48">
        <f>IF($G601&lt;=$D$5,$E$5/$D$5,0)</f>
        <v>0</v>
      </c>
      <c r="M601" s="48">
        <f>IF($G601&lt;=$D$6,$E$6/$D$6,0)</f>
        <v>0</v>
      </c>
      <c r="N601" s="48">
        <f>IF($G601&lt;=$D$7,$E$7/$D$7,0)</f>
        <v>0</v>
      </c>
      <c r="O601" s="48">
        <f>IF($G601&lt;=$D$8,$E$8/$D$8,0)</f>
        <v>0</v>
      </c>
      <c r="P601" s="48">
        <f>IF($G601&lt;=$D$9,$E$9/$D$9,0)</f>
        <v>0</v>
      </c>
      <c r="Q601" s="48">
        <f>IF($G601&lt;=$D$10,$E$10/$D$10,0)</f>
        <v>0</v>
      </c>
      <c r="R601" s="48">
        <f>IF($G601&lt;=$D$11,$E$11/$D$11,0)</f>
        <v>0</v>
      </c>
      <c r="S601" s="48">
        <f>IF($G601&lt;=$D$12,$E$12/$D$12,0)</f>
        <v>0</v>
      </c>
      <c r="T601" s="65" t="str">
        <f t="shared" si="66"/>
        <v/>
      </c>
      <c r="U601" s="60">
        <f t="shared" si="67"/>
        <v>599</v>
      </c>
      <c r="V601" s="64">
        <f ca="1">DATE(YEAR(TODAY()),MONTH(TODAY())+Tabela7[[#This Row],[Mês]]-1,1)</f>
        <v>62671</v>
      </c>
    </row>
    <row r="602" spans="2:23" x14ac:dyDescent="0.25">
      <c r="B602" s="1"/>
      <c r="C602" s="1"/>
      <c r="D602" s="1"/>
      <c r="E602" s="1"/>
      <c r="G602">
        <v>600</v>
      </c>
      <c r="H602" s="47">
        <f>+Resultados!$D$10/12-SUM(J602:S602)</f>
        <v>1364.9166666666667</v>
      </c>
      <c r="I602" s="47">
        <f>+I601*(1+((Tab_Resultados[Taxa de retorno]-Tab_Resultados[Inflação]))/12)+H601</f>
        <v>10184760.493594747</v>
      </c>
      <c r="J602" s="48">
        <f>IF(G602&lt;=$D$3,$E$3/$D$3,0)</f>
        <v>0</v>
      </c>
      <c r="K602" s="48">
        <f>IF($G602&lt;=$D$4,$E$4/$D$4,0)</f>
        <v>0</v>
      </c>
      <c r="L602" s="48">
        <f>IF($G602&lt;=$D$5,$E$5/$D$5,0)</f>
        <v>0</v>
      </c>
      <c r="M602" s="48">
        <f>IF($G602&lt;=$D$6,$E$6/$D$6,0)</f>
        <v>0</v>
      </c>
      <c r="N602" s="48">
        <f>IF($G602&lt;=$D$7,$E$7/$D$7,0)</f>
        <v>0</v>
      </c>
      <c r="O602" s="48">
        <f>IF($G602&lt;=$D$8,$E$8/$D$8,0)</f>
        <v>0</v>
      </c>
      <c r="P602" s="48">
        <f>IF($G602&lt;=$D$9,$E$9/$D$9,0)</f>
        <v>0</v>
      </c>
      <c r="Q602" s="48">
        <f>IF($G602&lt;=$D$10,$E$10/$D$10,0)</f>
        <v>0</v>
      </c>
      <c r="R602" s="48">
        <f>IF($G602&lt;=$D$11,$E$11/$D$11,0)</f>
        <v>0</v>
      </c>
      <c r="S602" s="48">
        <f>IF($G602&lt;=$D$12,$E$12/$D$12,0)</f>
        <v>0</v>
      </c>
      <c r="T602" s="65" t="str">
        <f t="shared" si="66"/>
        <v/>
      </c>
      <c r="U602" s="60">
        <f t="shared" si="67"/>
        <v>600</v>
      </c>
      <c r="V602" s="64">
        <f ca="1">DATE(YEAR(TODAY()),MONTH(TODAY())+Tabela7[[#This Row],[Mês]]-1,1)</f>
        <v>62702</v>
      </c>
    </row>
    <row r="603" spans="2:23" s="1" customFormat="1" x14ac:dyDescent="0.25">
      <c r="T603" s="65"/>
      <c r="U603" s="60"/>
      <c r="V603" s="60"/>
      <c r="W603" s="65"/>
    </row>
    <row r="604" spans="2:23" s="1" customFormat="1" x14ac:dyDescent="0.25">
      <c r="T604" s="65"/>
      <c r="U604" s="60"/>
      <c r="V604" s="60"/>
      <c r="W604" s="65"/>
    </row>
    <row r="605" spans="2:23" s="1" customFormat="1" x14ac:dyDescent="0.25">
      <c r="T605" s="65"/>
      <c r="U605" s="60"/>
      <c r="V605" s="60"/>
      <c r="W605" s="65"/>
    </row>
    <row r="606" spans="2:23" s="1" customFormat="1" x14ac:dyDescent="0.25">
      <c r="T606" s="65"/>
      <c r="U606" s="60"/>
      <c r="V606" s="60"/>
      <c r="W606" s="65"/>
    </row>
    <row r="607" spans="2:23" s="1" customFormat="1" x14ac:dyDescent="0.25">
      <c r="T607" s="65"/>
      <c r="U607" s="60"/>
      <c r="V607" s="60"/>
      <c r="W607" s="65"/>
    </row>
    <row r="608" spans="2:23" s="1" customFormat="1" x14ac:dyDescent="0.25">
      <c r="T608" s="65"/>
      <c r="U608" s="60"/>
      <c r="V608" s="60"/>
      <c r="W608" s="65"/>
    </row>
    <row r="609" spans="20:23" s="1" customFormat="1" x14ac:dyDescent="0.25">
      <c r="T609" s="65"/>
      <c r="U609" s="60"/>
      <c r="V609" s="60"/>
      <c r="W609" s="65"/>
    </row>
    <row r="610" spans="20:23" s="1" customFormat="1" x14ac:dyDescent="0.25">
      <c r="T610" s="65"/>
      <c r="U610" s="60"/>
      <c r="V610" s="60"/>
      <c r="W610" s="65"/>
    </row>
    <row r="611" spans="20:23" s="1" customFormat="1" x14ac:dyDescent="0.25">
      <c r="T611" s="65"/>
      <c r="U611" s="60"/>
      <c r="V611" s="60"/>
      <c r="W611" s="65"/>
    </row>
    <row r="612" spans="20:23" s="1" customFormat="1" x14ac:dyDescent="0.25">
      <c r="T612" s="65"/>
      <c r="U612" s="60"/>
      <c r="V612" s="60"/>
      <c r="W612" s="65"/>
    </row>
    <row r="613" spans="20:23" s="1" customFormat="1" x14ac:dyDescent="0.25">
      <c r="T613" s="65"/>
      <c r="U613" s="60"/>
      <c r="V613" s="60"/>
      <c r="W613" s="65"/>
    </row>
    <row r="614" spans="20:23" s="1" customFormat="1" x14ac:dyDescent="0.25">
      <c r="T614" s="65"/>
      <c r="U614" s="60"/>
      <c r="V614" s="60"/>
      <c r="W614" s="65"/>
    </row>
    <row r="615" spans="20:23" s="1" customFormat="1" x14ac:dyDescent="0.25">
      <c r="T615" s="65"/>
      <c r="U615" s="60"/>
      <c r="V615" s="60"/>
      <c r="W615" s="65"/>
    </row>
    <row r="616" spans="20:23" s="1" customFormat="1" x14ac:dyDescent="0.25">
      <c r="T616" s="65"/>
      <c r="U616" s="60"/>
      <c r="V616" s="60"/>
      <c r="W616" s="65"/>
    </row>
    <row r="617" spans="20:23" s="1" customFormat="1" x14ac:dyDescent="0.25">
      <c r="T617" s="65"/>
      <c r="U617" s="60"/>
      <c r="V617" s="60"/>
      <c r="W617" s="65"/>
    </row>
    <row r="618" spans="20:23" s="1" customFormat="1" x14ac:dyDescent="0.25">
      <c r="T618" s="65"/>
      <c r="U618" s="60"/>
      <c r="V618" s="60"/>
      <c r="W618" s="65"/>
    </row>
    <row r="619" spans="20:23" s="1" customFormat="1" x14ac:dyDescent="0.25">
      <c r="T619" s="65"/>
      <c r="U619" s="60"/>
      <c r="V619" s="60"/>
      <c r="W619" s="65"/>
    </row>
    <row r="620" spans="20:23" s="1" customFormat="1" x14ac:dyDescent="0.25">
      <c r="T620" s="65"/>
      <c r="U620" s="60"/>
      <c r="V620" s="60"/>
      <c r="W620" s="65"/>
    </row>
    <row r="621" spans="20:23" s="1" customFormat="1" x14ac:dyDescent="0.25">
      <c r="T621" s="65"/>
      <c r="U621" s="60"/>
      <c r="V621" s="60"/>
      <c r="W621" s="65"/>
    </row>
    <row r="622" spans="20:23" s="1" customFormat="1" x14ac:dyDescent="0.25">
      <c r="T622" s="65"/>
      <c r="U622" s="60"/>
      <c r="V622" s="60"/>
      <c r="W622" s="65"/>
    </row>
    <row r="623" spans="20:23" s="1" customFormat="1" x14ac:dyDescent="0.25">
      <c r="T623" s="65"/>
      <c r="U623" s="60"/>
      <c r="V623" s="60"/>
      <c r="W623" s="65"/>
    </row>
    <row r="624" spans="20:23" s="1" customFormat="1" x14ac:dyDescent="0.25">
      <c r="T624" s="65"/>
      <c r="U624" s="60"/>
      <c r="V624" s="60"/>
      <c r="W624" s="65"/>
    </row>
    <row r="625" spans="20:23" s="1" customFormat="1" x14ac:dyDescent="0.25">
      <c r="T625" s="65"/>
      <c r="U625" s="60"/>
      <c r="V625" s="60"/>
      <c r="W625" s="65"/>
    </row>
    <row r="626" spans="20:23" s="1" customFormat="1" x14ac:dyDescent="0.25">
      <c r="T626" s="65"/>
      <c r="U626" s="60"/>
      <c r="V626" s="60"/>
      <c r="W626" s="65"/>
    </row>
    <row r="627" spans="20:23" s="1" customFormat="1" x14ac:dyDescent="0.25">
      <c r="T627" s="65"/>
      <c r="U627" s="60"/>
      <c r="V627" s="60"/>
      <c r="W627" s="65"/>
    </row>
    <row r="628" spans="20:23" s="1" customFormat="1" x14ac:dyDescent="0.25">
      <c r="T628" s="65"/>
      <c r="U628" s="60"/>
      <c r="V628" s="60"/>
      <c r="W628" s="65"/>
    </row>
    <row r="629" spans="20:23" s="1" customFormat="1" x14ac:dyDescent="0.25">
      <c r="T629" s="65"/>
      <c r="U629" s="60"/>
      <c r="V629" s="60"/>
      <c r="W629" s="65"/>
    </row>
    <row r="630" spans="20:23" s="1" customFormat="1" x14ac:dyDescent="0.25">
      <c r="T630" s="65"/>
      <c r="U630" s="60"/>
      <c r="V630" s="60"/>
      <c r="W630" s="65"/>
    </row>
    <row r="631" spans="20:23" s="1" customFormat="1" x14ac:dyDescent="0.25">
      <c r="T631" s="65"/>
      <c r="U631" s="60"/>
      <c r="V631" s="60"/>
      <c r="W631" s="65"/>
    </row>
    <row r="632" spans="20:23" s="1" customFormat="1" x14ac:dyDescent="0.25">
      <c r="T632" s="65"/>
      <c r="U632" s="60"/>
      <c r="V632" s="60"/>
      <c r="W632" s="65"/>
    </row>
    <row r="633" spans="20:23" s="1" customFormat="1" x14ac:dyDescent="0.25">
      <c r="T633" s="65"/>
      <c r="U633" s="60"/>
      <c r="V633" s="60"/>
      <c r="W633" s="65"/>
    </row>
    <row r="634" spans="20:23" s="1" customFormat="1" x14ac:dyDescent="0.25">
      <c r="T634" s="65"/>
      <c r="U634" s="60"/>
      <c r="V634" s="60"/>
      <c r="W634" s="65"/>
    </row>
    <row r="635" spans="20:23" s="1" customFormat="1" x14ac:dyDescent="0.25">
      <c r="T635" s="65"/>
      <c r="U635" s="60"/>
      <c r="V635" s="60"/>
      <c r="W635" s="65"/>
    </row>
    <row r="636" spans="20:23" s="1" customFormat="1" x14ac:dyDescent="0.25">
      <c r="T636" s="65"/>
      <c r="U636" s="60"/>
      <c r="V636" s="60"/>
      <c r="W636" s="65"/>
    </row>
    <row r="637" spans="20:23" s="1" customFormat="1" x14ac:dyDescent="0.25">
      <c r="T637" s="65"/>
      <c r="U637" s="60"/>
      <c r="V637" s="60"/>
      <c r="W637" s="65"/>
    </row>
    <row r="638" spans="20:23" s="1" customFormat="1" x14ac:dyDescent="0.25">
      <c r="T638" s="65"/>
      <c r="U638" s="60"/>
      <c r="V638" s="60"/>
      <c r="W638" s="65"/>
    </row>
    <row r="639" spans="20:23" s="1" customFormat="1" x14ac:dyDescent="0.25">
      <c r="T639" s="65"/>
      <c r="U639" s="60"/>
      <c r="V639" s="60"/>
      <c r="W639" s="65"/>
    </row>
    <row r="640" spans="20:23" s="1" customFormat="1" x14ac:dyDescent="0.25">
      <c r="T640" s="65"/>
      <c r="U640" s="60"/>
      <c r="V640" s="60"/>
      <c r="W640" s="65"/>
    </row>
    <row r="641" spans="20:23" s="1" customFormat="1" x14ac:dyDescent="0.25">
      <c r="T641" s="65"/>
      <c r="U641" s="60"/>
      <c r="V641" s="60"/>
      <c r="W641" s="65"/>
    </row>
    <row r="642" spans="20:23" s="1" customFormat="1" x14ac:dyDescent="0.25">
      <c r="T642" s="65"/>
      <c r="U642" s="60"/>
      <c r="V642" s="60"/>
      <c r="W642" s="65"/>
    </row>
    <row r="643" spans="20:23" s="1" customFormat="1" x14ac:dyDescent="0.25">
      <c r="T643" s="65"/>
      <c r="U643" s="60"/>
      <c r="V643" s="60"/>
      <c r="W643" s="65"/>
    </row>
    <row r="644" spans="20:23" s="1" customFormat="1" x14ac:dyDescent="0.25">
      <c r="T644" s="65"/>
      <c r="U644" s="60"/>
      <c r="V644" s="60"/>
      <c r="W644" s="65"/>
    </row>
    <row r="645" spans="20:23" s="1" customFormat="1" x14ac:dyDescent="0.25">
      <c r="T645" s="65"/>
      <c r="U645" s="60"/>
      <c r="V645" s="60"/>
      <c r="W645" s="65"/>
    </row>
    <row r="646" spans="20:23" s="1" customFormat="1" x14ac:dyDescent="0.25">
      <c r="T646" s="65"/>
      <c r="U646" s="60"/>
      <c r="V646" s="60"/>
      <c r="W646" s="65"/>
    </row>
    <row r="647" spans="20:23" s="1" customFormat="1" x14ac:dyDescent="0.25">
      <c r="T647" s="65"/>
      <c r="U647" s="60"/>
      <c r="V647" s="60"/>
      <c r="W647" s="65"/>
    </row>
    <row r="648" spans="20:23" s="1" customFormat="1" x14ac:dyDescent="0.25">
      <c r="T648" s="65"/>
      <c r="U648" s="60"/>
      <c r="V648" s="60"/>
      <c r="W648" s="65"/>
    </row>
    <row r="649" spans="20:23" s="1" customFormat="1" x14ac:dyDescent="0.25">
      <c r="T649" s="65"/>
      <c r="U649" s="60"/>
      <c r="V649" s="60"/>
      <c r="W649" s="65"/>
    </row>
    <row r="650" spans="20:23" s="1" customFormat="1" x14ac:dyDescent="0.25">
      <c r="T650" s="65"/>
      <c r="U650" s="60"/>
      <c r="V650" s="60"/>
      <c r="W650" s="65"/>
    </row>
    <row r="651" spans="20:23" s="1" customFormat="1" x14ac:dyDescent="0.25">
      <c r="T651" s="65"/>
      <c r="U651" s="60"/>
      <c r="V651" s="60"/>
      <c r="W651" s="65"/>
    </row>
    <row r="652" spans="20:23" s="1" customFormat="1" x14ac:dyDescent="0.25">
      <c r="T652" s="65"/>
      <c r="U652" s="60"/>
      <c r="V652" s="60"/>
      <c r="W652" s="65"/>
    </row>
    <row r="653" spans="20:23" s="1" customFormat="1" x14ac:dyDescent="0.25">
      <c r="T653" s="65"/>
      <c r="U653" s="60"/>
      <c r="V653" s="60"/>
      <c r="W653" s="65"/>
    </row>
    <row r="654" spans="20:23" s="1" customFormat="1" x14ac:dyDescent="0.25">
      <c r="T654" s="65"/>
      <c r="U654" s="60"/>
      <c r="V654" s="60"/>
      <c r="W654" s="65"/>
    </row>
    <row r="655" spans="20:23" s="1" customFormat="1" x14ac:dyDescent="0.25">
      <c r="T655" s="65"/>
      <c r="U655" s="60"/>
      <c r="V655" s="60"/>
      <c r="W655" s="65"/>
    </row>
    <row r="656" spans="20:23" s="1" customFormat="1" x14ac:dyDescent="0.25">
      <c r="T656" s="65"/>
      <c r="U656" s="60"/>
      <c r="V656" s="60"/>
      <c r="W656" s="65"/>
    </row>
    <row r="657" spans="20:23" s="1" customFormat="1" x14ac:dyDescent="0.25">
      <c r="T657" s="65"/>
      <c r="U657" s="60"/>
      <c r="V657" s="60"/>
      <c r="W657" s="65"/>
    </row>
    <row r="658" spans="20:23" s="1" customFormat="1" x14ac:dyDescent="0.25">
      <c r="T658" s="65"/>
      <c r="U658" s="60"/>
      <c r="V658" s="60"/>
      <c r="W658" s="65"/>
    </row>
    <row r="659" spans="20:23" s="1" customFormat="1" x14ac:dyDescent="0.25">
      <c r="T659" s="65"/>
      <c r="U659" s="60"/>
      <c r="V659" s="60"/>
      <c r="W659" s="65"/>
    </row>
    <row r="660" spans="20:23" s="1" customFormat="1" x14ac:dyDescent="0.25">
      <c r="T660" s="65"/>
      <c r="U660" s="60"/>
      <c r="V660" s="60"/>
      <c r="W660" s="65"/>
    </row>
    <row r="661" spans="20:23" s="1" customFormat="1" x14ac:dyDescent="0.25">
      <c r="T661" s="65"/>
      <c r="U661" s="60"/>
      <c r="V661" s="60"/>
      <c r="W661" s="65"/>
    </row>
    <row r="662" spans="20:23" s="1" customFormat="1" x14ac:dyDescent="0.25">
      <c r="T662" s="65"/>
      <c r="U662" s="60"/>
      <c r="V662" s="60"/>
      <c r="W662" s="65"/>
    </row>
    <row r="663" spans="20:23" s="1" customFormat="1" x14ac:dyDescent="0.25">
      <c r="T663" s="65"/>
      <c r="U663" s="60"/>
      <c r="V663" s="60"/>
      <c r="W663" s="65"/>
    </row>
    <row r="664" spans="20:23" s="1" customFormat="1" x14ac:dyDescent="0.25">
      <c r="T664" s="65"/>
      <c r="U664" s="60"/>
      <c r="V664" s="60"/>
      <c r="W664" s="65"/>
    </row>
    <row r="665" spans="20:23" s="1" customFormat="1" x14ac:dyDescent="0.25">
      <c r="T665" s="65"/>
      <c r="U665" s="60"/>
      <c r="V665" s="60"/>
      <c r="W665" s="65"/>
    </row>
    <row r="666" spans="20:23" s="1" customFormat="1" x14ac:dyDescent="0.25">
      <c r="T666" s="65"/>
      <c r="U666" s="60"/>
      <c r="V666" s="60"/>
      <c r="W666" s="65"/>
    </row>
    <row r="667" spans="20:23" s="1" customFormat="1" x14ac:dyDescent="0.25">
      <c r="T667" s="65"/>
      <c r="U667" s="60"/>
      <c r="V667" s="60"/>
      <c r="W667" s="65"/>
    </row>
    <row r="668" spans="20:23" s="1" customFormat="1" x14ac:dyDescent="0.25">
      <c r="T668" s="65"/>
      <c r="U668" s="60"/>
      <c r="V668" s="60"/>
      <c r="W668" s="65"/>
    </row>
    <row r="669" spans="20:23" s="1" customFormat="1" x14ac:dyDescent="0.25">
      <c r="T669" s="65"/>
      <c r="U669" s="60"/>
      <c r="V669" s="60"/>
      <c r="W669" s="65"/>
    </row>
    <row r="670" spans="20:23" s="1" customFormat="1" x14ac:dyDescent="0.25">
      <c r="T670" s="65"/>
      <c r="U670" s="60"/>
      <c r="V670" s="60"/>
      <c r="W670" s="65"/>
    </row>
    <row r="671" spans="20:23" s="1" customFormat="1" x14ac:dyDescent="0.25">
      <c r="T671" s="65"/>
      <c r="U671" s="60"/>
      <c r="V671" s="60"/>
      <c r="W671" s="65"/>
    </row>
    <row r="672" spans="20:23" s="1" customFormat="1" x14ac:dyDescent="0.25">
      <c r="T672" s="65"/>
      <c r="U672" s="60"/>
      <c r="V672" s="60"/>
      <c r="W672" s="65"/>
    </row>
    <row r="673" spans="20:23" s="1" customFormat="1" x14ac:dyDescent="0.25">
      <c r="T673" s="65"/>
      <c r="U673" s="60"/>
      <c r="V673" s="60"/>
      <c r="W673" s="65"/>
    </row>
    <row r="674" spans="20:23" s="1" customFormat="1" x14ac:dyDescent="0.25">
      <c r="T674" s="65"/>
      <c r="U674" s="60"/>
      <c r="V674" s="60"/>
      <c r="W674" s="65"/>
    </row>
    <row r="675" spans="20:23" s="1" customFormat="1" x14ac:dyDescent="0.25">
      <c r="T675" s="65"/>
      <c r="U675" s="60"/>
      <c r="V675" s="60"/>
      <c r="W675" s="65"/>
    </row>
    <row r="676" spans="20:23" s="1" customFormat="1" x14ac:dyDescent="0.25">
      <c r="T676" s="65"/>
      <c r="U676" s="60"/>
      <c r="V676" s="60"/>
      <c r="W676" s="65"/>
    </row>
    <row r="677" spans="20:23" s="1" customFormat="1" x14ac:dyDescent="0.25">
      <c r="T677" s="65"/>
      <c r="U677" s="60"/>
      <c r="V677" s="60"/>
      <c r="W677" s="65"/>
    </row>
    <row r="678" spans="20:23" s="1" customFormat="1" x14ac:dyDescent="0.25">
      <c r="T678" s="65"/>
      <c r="U678" s="60"/>
      <c r="V678" s="60"/>
      <c r="W678" s="65"/>
    </row>
    <row r="679" spans="20:23" s="1" customFormat="1" x14ac:dyDescent="0.25">
      <c r="T679" s="65"/>
      <c r="U679" s="60"/>
      <c r="V679" s="60"/>
      <c r="W679" s="65"/>
    </row>
    <row r="680" spans="20:23" s="1" customFormat="1" x14ac:dyDescent="0.25">
      <c r="T680" s="65"/>
      <c r="U680" s="60"/>
      <c r="V680" s="60"/>
      <c r="W680" s="65"/>
    </row>
    <row r="681" spans="20:23" s="1" customFormat="1" x14ac:dyDescent="0.25">
      <c r="T681" s="65"/>
      <c r="U681" s="60"/>
      <c r="V681" s="60"/>
      <c r="W681" s="65"/>
    </row>
    <row r="682" spans="20:23" s="1" customFormat="1" x14ac:dyDescent="0.25">
      <c r="T682" s="65"/>
      <c r="U682" s="60"/>
      <c r="V682" s="60"/>
      <c r="W682" s="65"/>
    </row>
    <row r="683" spans="20:23" s="1" customFormat="1" x14ac:dyDescent="0.25">
      <c r="T683" s="65"/>
      <c r="U683" s="60"/>
      <c r="V683" s="60"/>
      <c r="W683" s="65"/>
    </row>
    <row r="684" spans="20:23" s="1" customFormat="1" x14ac:dyDescent="0.25">
      <c r="T684" s="65"/>
      <c r="U684" s="60"/>
      <c r="V684" s="60"/>
      <c r="W684" s="65"/>
    </row>
    <row r="685" spans="20:23" s="1" customFormat="1" x14ac:dyDescent="0.25">
      <c r="T685" s="65"/>
      <c r="U685" s="60"/>
      <c r="V685" s="60"/>
      <c r="W685" s="65"/>
    </row>
    <row r="686" spans="20:23" s="1" customFormat="1" x14ac:dyDescent="0.25">
      <c r="T686" s="65"/>
      <c r="U686" s="60"/>
      <c r="V686" s="60"/>
      <c r="W686" s="65"/>
    </row>
    <row r="687" spans="20:23" s="1" customFormat="1" x14ac:dyDescent="0.25">
      <c r="T687" s="65"/>
      <c r="U687" s="60"/>
      <c r="V687" s="60"/>
      <c r="W687" s="65"/>
    </row>
    <row r="688" spans="20:23" s="1" customFormat="1" x14ac:dyDescent="0.25">
      <c r="T688" s="65"/>
      <c r="U688" s="60"/>
      <c r="V688" s="60"/>
      <c r="W688" s="65"/>
    </row>
    <row r="689" spans="20:23" s="1" customFormat="1" x14ac:dyDescent="0.25">
      <c r="T689" s="65"/>
      <c r="U689" s="60"/>
      <c r="V689" s="60"/>
      <c r="W689" s="65"/>
    </row>
    <row r="690" spans="20:23" s="1" customFormat="1" x14ac:dyDescent="0.25">
      <c r="T690" s="65"/>
      <c r="U690" s="60"/>
      <c r="V690" s="60"/>
      <c r="W690" s="65"/>
    </row>
    <row r="691" spans="20:23" s="1" customFormat="1" x14ac:dyDescent="0.25">
      <c r="T691" s="65"/>
      <c r="U691" s="60"/>
      <c r="V691" s="60"/>
      <c r="W691" s="65"/>
    </row>
    <row r="692" spans="20:23" s="1" customFormat="1" x14ac:dyDescent="0.25">
      <c r="T692" s="65"/>
      <c r="U692" s="60"/>
      <c r="V692" s="60"/>
      <c r="W692" s="65"/>
    </row>
    <row r="693" spans="20:23" s="1" customFormat="1" x14ac:dyDescent="0.25">
      <c r="T693" s="65"/>
      <c r="U693" s="60"/>
      <c r="V693" s="60"/>
      <c r="W693" s="65"/>
    </row>
    <row r="694" spans="20:23" s="1" customFormat="1" x14ac:dyDescent="0.25">
      <c r="T694" s="65"/>
      <c r="U694" s="60"/>
      <c r="V694" s="60"/>
      <c r="W694" s="65"/>
    </row>
    <row r="695" spans="20:23" s="1" customFormat="1" x14ac:dyDescent="0.25">
      <c r="T695" s="65"/>
      <c r="U695" s="60"/>
      <c r="V695" s="60"/>
      <c r="W695" s="65"/>
    </row>
    <row r="696" spans="20:23" s="1" customFormat="1" x14ac:dyDescent="0.25">
      <c r="T696" s="65"/>
      <c r="U696" s="60"/>
      <c r="V696" s="60"/>
      <c r="W696" s="65"/>
    </row>
    <row r="697" spans="20:23" s="1" customFormat="1" x14ac:dyDescent="0.25">
      <c r="T697" s="65"/>
      <c r="U697" s="60"/>
      <c r="V697" s="60"/>
      <c r="W697" s="65"/>
    </row>
    <row r="698" spans="20:23" s="1" customFormat="1" x14ac:dyDescent="0.25">
      <c r="T698" s="65"/>
      <c r="U698" s="60"/>
      <c r="V698" s="60"/>
      <c r="W698" s="65"/>
    </row>
    <row r="699" spans="20:23" s="1" customFormat="1" x14ac:dyDescent="0.25">
      <c r="T699" s="65"/>
      <c r="U699" s="60"/>
      <c r="V699" s="60"/>
      <c r="W699" s="65"/>
    </row>
    <row r="700" spans="20:23" s="1" customFormat="1" x14ac:dyDescent="0.25">
      <c r="T700" s="65"/>
      <c r="U700" s="60"/>
      <c r="V700" s="60"/>
      <c r="W700" s="65"/>
    </row>
    <row r="701" spans="20:23" s="1" customFormat="1" x14ac:dyDescent="0.25">
      <c r="T701" s="65"/>
      <c r="U701" s="60"/>
      <c r="V701" s="60"/>
      <c r="W701" s="65"/>
    </row>
    <row r="702" spans="20:23" s="1" customFormat="1" x14ac:dyDescent="0.25">
      <c r="T702" s="65"/>
      <c r="U702" s="60"/>
      <c r="V702" s="60"/>
      <c r="W702" s="65"/>
    </row>
    <row r="703" spans="20:23" s="1" customFormat="1" x14ac:dyDescent="0.25">
      <c r="T703" s="65"/>
      <c r="U703" s="60"/>
      <c r="V703" s="60"/>
      <c r="W703" s="65"/>
    </row>
    <row r="704" spans="20:23" s="1" customFormat="1" x14ac:dyDescent="0.25">
      <c r="T704" s="65"/>
      <c r="U704" s="60"/>
      <c r="V704" s="60"/>
      <c r="W704" s="65"/>
    </row>
    <row r="705" spans="20:23" s="1" customFormat="1" x14ac:dyDescent="0.25">
      <c r="T705" s="65"/>
      <c r="U705" s="60"/>
      <c r="V705" s="60"/>
      <c r="W705" s="65"/>
    </row>
    <row r="706" spans="20:23" s="1" customFormat="1" x14ac:dyDescent="0.25">
      <c r="T706" s="65"/>
      <c r="U706" s="60"/>
      <c r="V706" s="60"/>
      <c r="W706" s="65"/>
    </row>
    <row r="707" spans="20:23" s="1" customFormat="1" x14ac:dyDescent="0.25">
      <c r="T707" s="65"/>
      <c r="U707" s="60"/>
      <c r="V707" s="60"/>
      <c r="W707" s="65"/>
    </row>
    <row r="708" spans="20:23" s="1" customFormat="1" x14ac:dyDescent="0.25">
      <c r="T708" s="65"/>
      <c r="U708" s="60"/>
      <c r="V708" s="60"/>
      <c r="W708" s="65"/>
    </row>
    <row r="709" spans="20:23" s="1" customFormat="1" x14ac:dyDescent="0.25">
      <c r="T709" s="65"/>
      <c r="U709" s="60"/>
      <c r="V709" s="60"/>
      <c r="W709" s="65"/>
    </row>
    <row r="710" spans="20:23" s="1" customFormat="1" x14ac:dyDescent="0.25">
      <c r="T710" s="65"/>
      <c r="U710" s="60"/>
      <c r="V710" s="60"/>
      <c r="W710" s="65"/>
    </row>
    <row r="711" spans="20:23" s="1" customFormat="1" x14ac:dyDescent="0.25">
      <c r="T711" s="65"/>
      <c r="U711" s="60"/>
      <c r="V711" s="60"/>
      <c r="W711" s="65"/>
    </row>
    <row r="712" spans="20:23" s="1" customFormat="1" x14ac:dyDescent="0.25">
      <c r="T712" s="65"/>
      <c r="U712" s="60"/>
      <c r="V712" s="60"/>
      <c r="W712" s="65"/>
    </row>
    <row r="713" spans="20:23" s="1" customFormat="1" x14ac:dyDescent="0.25">
      <c r="T713" s="65"/>
      <c r="U713" s="60"/>
      <c r="V713" s="60"/>
      <c r="W713" s="65"/>
    </row>
    <row r="714" spans="20:23" s="1" customFormat="1" x14ac:dyDescent="0.25">
      <c r="T714" s="65"/>
      <c r="U714" s="60"/>
      <c r="V714" s="60"/>
      <c r="W714" s="65"/>
    </row>
    <row r="715" spans="20:23" s="1" customFormat="1" x14ac:dyDescent="0.25">
      <c r="T715" s="65"/>
      <c r="U715" s="60"/>
      <c r="V715" s="60"/>
      <c r="W715" s="65"/>
    </row>
    <row r="716" spans="20:23" s="1" customFormat="1" x14ac:dyDescent="0.25">
      <c r="T716" s="65"/>
      <c r="U716" s="60"/>
      <c r="V716" s="60"/>
      <c r="W716" s="65"/>
    </row>
    <row r="717" spans="20:23" s="1" customFormat="1" x14ac:dyDescent="0.25">
      <c r="T717" s="65"/>
      <c r="U717" s="60"/>
      <c r="V717" s="60"/>
      <c r="W717" s="65"/>
    </row>
    <row r="718" spans="20:23" s="1" customFormat="1" x14ac:dyDescent="0.25">
      <c r="T718" s="65"/>
      <c r="U718" s="60"/>
      <c r="V718" s="60"/>
      <c r="W718" s="65"/>
    </row>
    <row r="719" spans="20:23" s="1" customFormat="1" x14ac:dyDescent="0.25">
      <c r="T719" s="65"/>
      <c r="U719" s="60"/>
      <c r="V719" s="60"/>
      <c r="W719" s="65"/>
    </row>
    <row r="720" spans="20:23" s="1" customFormat="1" x14ac:dyDescent="0.25">
      <c r="T720" s="65"/>
      <c r="U720" s="60"/>
      <c r="V720" s="60"/>
      <c r="W720" s="65"/>
    </row>
    <row r="721" spans="20:23" s="1" customFormat="1" x14ac:dyDescent="0.25">
      <c r="T721" s="65"/>
      <c r="U721" s="60"/>
      <c r="V721" s="60"/>
      <c r="W721" s="65"/>
    </row>
    <row r="722" spans="20:23" s="1" customFormat="1" x14ac:dyDescent="0.25">
      <c r="T722" s="65"/>
      <c r="U722" s="60"/>
      <c r="V722" s="60"/>
      <c r="W722" s="65"/>
    </row>
    <row r="723" spans="20:23" s="1" customFormat="1" x14ac:dyDescent="0.25">
      <c r="T723" s="65"/>
      <c r="U723" s="60"/>
      <c r="V723" s="60"/>
      <c r="W723" s="65"/>
    </row>
    <row r="724" spans="20:23" s="1" customFormat="1" x14ac:dyDescent="0.25">
      <c r="T724" s="65"/>
      <c r="U724" s="60"/>
      <c r="V724" s="60"/>
      <c r="W724" s="65"/>
    </row>
    <row r="725" spans="20:23" s="1" customFormat="1" x14ac:dyDescent="0.25">
      <c r="T725" s="65"/>
      <c r="U725" s="60"/>
      <c r="V725" s="60"/>
      <c r="W725" s="65"/>
    </row>
    <row r="726" spans="20:23" s="1" customFormat="1" x14ac:dyDescent="0.25">
      <c r="T726" s="65"/>
      <c r="U726" s="60"/>
      <c r="V726" s="60"/>
      <c r="W726" s="65"/>
    </row>
    <row r="727" spans="20:23" s="1" customFormat="1" x14ac:dyDescent="0.25">
      <c r="T727" s="65"/>
      <c r="U727" s="60"/>
      <c r="V727" s="60"/>
      <c r="W727" s="65"/>
    </row>
    <row r="728" spans="20:23" s="1" customFormat="1" x14ac:dyDescent="0.25">
      <c r="T728" s="65"/>
      <c r="U728" s="60"/>
      <c r="V728" s="60"/>
      <c r="W728" s="65"/>
    </row>
    <row r="729" spans="20:23" s="1" customFormat="1" x14ac:dyDescent="0.25">
      <c r="T729" s="65"/>
      <c r="U729" s="60"/>
      <c r="V729" s="60"/>
      <c r="W729" s="65"/>
    </row>
    <row r="730" spans="20:23" s="1" customFormat="1" x14ac:dyDescent="0.25">
      <c r="T730" s="65"/>
      <c r="U730" s="60"/>
      <c r="V730" s="60"/>
      <c r="W730" s="65"/>
    </row>
    <row r="731" spans="20:23" s="1" customFormat="1" x14ac:dyDescent="0.25">
      <c r="T731" s="65"/>
      <c r="U731" s="60"/>
      <c r="V731" s="60"/>
      <c r="W731" s="65"/>
    </row>
    <row r="732" spans="20:23" s="1" customFormat="1" x14ac:dyDescent="0.25">
      <c r="T732" s="65"/>
      <c r="U732" s="60"/>
      <c r="V732" s="60"/>
      <c r="W732" s="65"/>
    </row>
    <row r="733" spans="20:23" s="1" customFormat="1" x14ac:dyDescent="0.25">
      <c r="T733" s="65"/>
      <c r="U733" s="60"/>
      <c r="V733" s="60"/>
      <c r="W733" s="65"/>
    </row>
    <row r="734" spans="20:23" s="1" customFormat="1" x14ac:dyDescent="0.25">
      <c r="T734" s="65"/>
      <c r="U734" s="60"/>
      <c r="V734" s="60"/>
      <c r="W734" s="65"/>
    </row>
    <row r="735" spans="20:23" s="1" customFormat="1" x14ac:dyDescent="0.25">
      <c r="T735" s="65"/>
      <c r="U735" s="60"/>
      <c r="V735" s="60"/>
      <c r="W735" s="65"/>
    </row>
    <row r="736" spans="20:23" s="1" customFormat="1" x14ac:dyDescent="0.25">
      <c r="T736" s="65"/>
      <c r="U736" s="60"/>
      <c r="V736" s="60"/>
      <c r="W736" s="65"/>
    </row>
    <row r="737" spans="20:23" s="1" customFormat="1" x14ac:dyDescent="0.25">
      <c r="T737" s="65"/>
      <c r="U737" s="60"/>
      <c r="V737" s="60"/>
      <c r="W737" s="65"/>
    </row>
    <row r="738" spans="20:23" s="1" customFormat="1" x14ac:dyDescent="0.25">
      <c r="T738" s="65"/>
      <c r="U738" s="60"/>
      <c r="V738" s="60"/>
      <c r="W738" s="65"/>
    </row>
    <row r="739" spans="20:23" s="1" customFormat="1" x14ac:dyDescent="0.25">
      <c r="T739" s="65"/>
      <c r="U739" s="60"/>
      <c r="V739" s="60"/>
      <c r="W739" s="65"/>
    </row>
    <row r="740" spans="20:23" s="1" customFormat="1" x14ac:dyDescent="0.25">
      <c r="T740" s="65"/>
      <c r="U740" s="60"/>
      <c r="V740" s="60"/>
      <c r="W740" s="65"/>
    </row>
    <row r="741" spans="20:23" s="1" customFormat="1" x14ac:dyDescent="0.25">
      <c r="T741" s="65"/>
      <c r="U741" s="60"/>
      <c r="V741" s="60"/>
      <c r="W741" s="65"/>
    </row>
    <row r="742" spans="20:23" s="1" customFormat="1" x14ac:dyDescent="0.25">
      <c r="T742" s="65"/>
      <c r="U742" s="60"/>
      <c r="V742" s="60"/>
      <c r="W742" s="65"/>
    </row>
  </sheetData>
  <phoneticPr fontId="15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D85D-96F0-4CD9-A01A-35FA40C2AC6A}">
  <dimension ref="A1:AV704"/>
  <sheetViews>
    <sheetView zoomScale="90" zoomScaleNormal="90" workbookViewId="0">
      <selection activeCell="U7" sqref="U7"/>
    </sheetView>
  </sheetViews>
  <sheetFormatPr defaultRowHeight="21" x14ac:dyDescent="0.35"/>
  <cols>
    <col min="1" max="1" width="9.140625" style="1"/>
    <col min="2" max="2" width="18.42578125" style="22" bestFit="1" customWidth="1"/>
    <col min="3" max="3" width="30.42578125" style="22" customWidth="1"/>
    <col min="4" max="4" width="25.85546875" style="22" bestFit="1" customWidth="1"/>
    <col min="5" max="5" width="9.140625" style="15" customWidth="1"/>
    <col min="6" max="6" width="9.140625" style="22" hidden="1" customWidth="1"/>
    <col min="7" max="7" width="15.7109375" style="22" hidden="1" customWidth="1"/>
    <col min="8" max="8" width="10.42578125" style="22" hidden="1" customWidth="1"/>
    <col min="9" max="9" width="9.140625" style="15" hidden="1" customWidth="1"/>
    <col min="10" max="10" width="24.140625" style="15" bestFit="1" customWidth="1"/>
    <col min="11" max="11" width="18.28515625" style="15" bestFit="1" customWidth="1"/>
    <col min="12" max="12" width="44.28515625" style="7" bestFit="1" customWidth="1"/>
    <col min="13" max="13" width="23.5703125" style="7" bestFit="1" customWidth="1"/>
    <col min="14" max="14" width="15.85546875" style="1" bestFit="1" customWidth="1"/>
    <col min="15" max="15" width="18.28515625" style="1" bestFit="1" customWidth="1"/>
    <col min="16" max="47" width="9.140625" style="1"/>
  </cols>
  <sheetData>
    <row r="1" spans="2:48" s="1" customFormat="1" x14ac:dyDescent="0.35">
      <c r="B1" s="15"/>
      <c r="C1" s="15"/>
      <c r="D1" s="15"/>
      <c r="E1" s="15"/>
      <c r="F1" s="15"/>
      <c r="G1" s="15"/>
      <c r="H1" s="15"/>
      <c r="I1" s="15"/>
      <c r="J1" s="15"/>
      <c r="K1" s="15"/>
      <c r="L1" s="7"/>
      <c r="M1" s="7"/>
    </row>
    <row r="2" spans="2:48" ht="42" x14ac:dyDescent="0.35">
      <c r="B2" s="16" t="s">
        <v>54</v>
      </c>
      <c r="C2" s="17" t="s">
        <v>2</v>
      </c>
      <c r="D2" s="18" t="s">
        <v>3</v>
      </c>
      <c r="F2" s="19" t="s">
        <v>79</v>
      </c>
      <c r="G2" s="19" t="s">
        <v>56</v>
      </c>
      <c r="H2" s="19" t="s">
        <v>78</v>
      </c>
      <c r="I2" s="41" t="s">
        <v>89</v>
      </c>
    </row>
    <row r="3" spans="2:48" x14ac:dyDescent="0.35">
      <c r="B3" s="20" t="s">
        <v>34</v>
      </c>
      <c r="C3" s="21">
        <f>+SUM(Tab_Despesasmensais[Valor médio agora])*12</f>
        <v>8016</v>
      </c>
      <c r="D3" s="21">
        <f>+SUM(Tab_Despesasmensais[Valor médio no FIRE])*12</f>
        <v>7476</v>
      </c>
      <c r="F3" s="22">
        <v>0</v>
      </c>
      <c r="G3" s="21">
        <f>+SUM(Tab_Ativos[Valor atual])-SUM(Tab_Passivos[Valor atual])</f>
        <v>47790</v>
      </c>
      <c r="H3" s="23">
        <f ca="1">DATE(YEAR(TODAY()),MONTH(TODAY())+Tabela11[[#This Row],[Mês]],1)</f>
        <v>44470</v>
      </c>
      <c r="I3" s="15">
        <f>+Tabela11[[#This Row],[Mês]]</f>
        <v>0</v>
      </c>
    </row>
    <row r="4" spans="2:48" x14ac:dyDescent="0.35">
      <c r="B4" s="20" t="s">
        <v>35</v>
      </c>
      <c r="C4" s="21">
        <f>+SUM(Tab_Despesasanuais[Valor médio agora])</f>
        <v>3105</v>
      </c>
      <c r="D4" s="21">
        <f>+SUM(Tab_Despesasanuais[Valor médio no FIRE])</f>
        <v>4600</v>
      </c>
      <c r="F4" s="22">
        <v>1</v>
      </c>
      <c r="G4" s="24">
        <f>+G3*(1+(Tab_Resultados[Taxa de retorno]-Tab_Resultados[Inflação])/12)+$D$10/12</f>
        <v>49447.63041666666</v>
      </c>
      <c r="H4" s="23">
        <f ca="1">DATE(YEAR(TODAY()),MONTH(TODAY())+Tabela11[[#This Row],[Mês]],1)</f>
        <v>44501</v>
      </c>
      <c r="I4" s="15">
        <f>+Tabela11[[#This Row],[Mês]]</f>
        <v>1</v>
      </c>
    </row>
    <row r="5" spans="2:48" x14ac:dyDescent="0.35">
      <c r="B5" s="20" t="s">
        <v>33</v>
      </c>
      <c r="C5" s="21">
        <f>+C3+C4</f>
        <v>11121</v>
      </c>
      <c r="D5" s="21">
        <f>+D3+D4</f>
        <v>12076</v>
      </c>
      <c r="F5" s="22">
        <v>2</v>
      </c>
      <c r="G5" s="24">
        <f>+G4*(1+(Tab_Resultados[Taxa de retorno]-Tab_Resultados[Inflação])/12)+$D$10/12</f>
        <v>51115.413819635403</v>
      </c>
      <c r="H5" s="23">
        <f ca="1">DATE(YEAR(TODAY()),MONTH(TODAY())+Tabela11[[#This Row],[Mês]],1)</f>
        <v>44531</v>
      </c>
      <c r="I5" s="15">
        <f>+Tabela11[[#This Row],[Mês]]</f>
        <v>2</v>
      </c>
      <c r="J5" s="39" t="s">
        <v>88</v>
      </c>
      <c r="K5" s="40" t="s">
        <v>86</v>
      </c>
      <c r="L5" s="40" t="s">
        <v>87</v>
      </c>
      <c r="M5" s="40" t="s">
        <v>90</v>
      </c>
      <c r="N5" s="40" t="s">
        <v>36</v>
      </c>
      <c r="O5" s="40" t="s">
        <v>80</v>
      </c>
      <c r="AV5" s="1"/>
    </row>
    <row r="6" spans="2:48" x14ac:dyDescent="0.35">
      <c r="B6" s="3"/>
      <c r="C6" s="3"/>
      <c r="D6" s="3"/>
      <c r="F6" s="22">
        <v>3</v>
      </c>
      <c r="G6" s="24">
        <f>+G5*(1+(Tab_Resultados[Taxa de retorno]-Tab_Resultados[Inflação])/12)+$D$10/12</f>
        <v>52793.412395947329</v>
      </c>
      <c r="H6" s="23">
        <f ca="1">DATE(YEAR(TODAY()),MONTH(TODAY())+Tabela11[[#This Row],[Mês]],1)</f>
        <v>44562</v>
      </c>
      <c r="I6" s="15">
        <f>+Tabela11[[#This Row],[Mês]]</f>
        <v>3</v>
      </c>
      <c r="J6" s="25">
        <f>+Tabela10[[#Totals],[% retorno esperada]]</f>
        <v>9.35E-2</v>
      </c>
      <c r="K6" s="26">
        <v>0.02</v>
      </c>
      <c r="L6" s="26">
        <v>0.04</v>
      </c>
      <c r="M6" s="28">
        <f>+G3</f>
        <v>47790</v>
      </c>
      <c r="N6" s="28">
        <f>+Resultados!D5/$L$6</f>
        <v>301900</v>
      </c>
      <c r="O6" s="31">
        <f ca="1">+VLOOKUP(N6,Objetivos!$I:$V,14,TRUE)</f>
        <v>47788</v>
      </c>
      <c r="AV6" s="1"/>
    </row>
    <row r="7" spans="2:48" x14ac:dyDescent="0.35">
      <c r="B7" s="27" t="s">
        <v>85</v>
      </c>
      <c r="C7" s="27" t="s">
        <v>55</v>
      </c>
      <c r="D7" s="27" t="s">
        <v>51</v>
      </c>
      <c r="F7" s="22">
        <v>4</v>
      </c>
      <c r="G7" s="24">
        <f>+G6*(1+(Tab_Resultados[Taxa de retorno]-Tab_Resultados[Inflação])/12)+$D$10/12</f>
        <v>54481.688713539166</v>
      </c>
      <c r="H7" s="23">
        <f ca="1">DATE(YEAR(TODAY()),MONTH(TODAY())+Tabela11[[#This Row],[Mês]],1)</f>
        <v>44593</v>
      </c>
      <c r="I7" s="15">
        <f>+Tabela11[[#This Row],[Mês]]</f>
        <v>4</v>
      </c>
    </row>
    <row r="8" spans="2:48" x14ac:dyDescent="0.35">
      <c r="B8" s="29" t="s">
        <v>34</v>
      </c>
      <c r="C8" s="30">
        <f>+SUM(Tab_Rendimentos[Valor mensal])*12</f>
        <v>23400</v>
      </c>
      <c r="D8" s="24">
        <f>+Tab_RendimentosTotais[[#This Row],[Rendimentos]]-C3</f>
        <v>15384</v>
      </c>
      <c r="F8" s="22">
        <v>5</v>
      </c>
      <c r="G8" s="24">
        <f>+G7*(1+(Tab_Resultados[Taxa de retorno]-Tab_Resultados[Inflação])/12)+$D$10/12</f>
        <v>56180.305723576254</v>
      </c>
      <c r="H8" s="23">
        <f ca="1">DATE(YEAR(TODAY()),MONTH(TODAY())+Tabela11[[#This Row],[Mês]],1)</f>
        <v>44621</v>
      </c>
      <c r="I8" s="15">
        <f>+Tabela11[[#This Row],[Mês]]</f>
        <v>5</v>
      </c>
    </row>
    <row r="9" spans="2:48" x14ac:dyDescent="0.35">
      <c r="B9" s="32" t="s">
        <v>35</v>
      </c>
      <c r="C9" s="33">
        <f>+SUM(Tab_Rendimentos[Valor anual])</f>
        <v>4100</v>
      </c>
      <c r="D9" s="24">
        <f>+Tab_RendimentosTotais[[#This Row],[Rendimentos]]-C4</f>
        <v>995</v>
      </c>
      <c r="F9" s="22">
        <v>6</v>
      </c>
      <c r="G9" s="24">
        <f>+G8*(1+(Tab_Resultados[Taxa de retorno]-Tab_Resultados[Inflação])/12)+$D$10/12</f>
        <v>57889.326762799821</v>
      </c>
      <c r="H9" s="23">
        <f ca="1">DATE(YEAR(TODAY()),MONTH(TODAY())+Tabela11[[#This Row],[Mês]],1)</f>
        <v>44652</v>
      </c>
      <c r="I9" s="15">
        <f>+Tabela11[[#This Row],[Mês]]</f>
        <v>6</v>
      </c>
    </row>
    <row r="10" spans="2:48" x14ac:dyDescent="0.35">
      <c r="B10" s="34" t="s">
        <v>33</v>
      </c>
      <c r="C10" s="35">
        <f>+C8+C9</f>
        <v>27500</v>
      </c>
      <c r="D10" s="24">
        <f>+Tab_RendimentosTotais[[#This Row],[Rendimentos]]-C5</f>
        <v>16379</v>
      </c>
      <c r="F10" s="22">
        <v>7</v>
      </c>
      <c r="G10" s="24">
        <f>+G9*(1+(Tab_Resultados[Taxa de retorno]-Tab_Resultados[Inflação])/12)+$D$10/12</f>
        <v>59608.815555888628</v>
      </c>
      <c r="H10" s="23">
        <f ca="1">DATE(YEAR(TODAY()),MONTH(TODAY())+Tabela11[[#This Row],[Mês]],1)</f>
        <v>44682</v>
      </c>
      <c r="I10" s="15">
        <f>+Tabela11[[#This Row],[Mês]]</f>
        <v>7</v>
      </c>
    </row>
    <row r="11" spans="2:48" ht="92.25" x14ac:dyDescent="1.35">
      <c r="B11" s="36"/>
      <c r="C11" s="15"/>
      <c r="D11" s="15"/>
      <c r="F11" s="22">
        <v>8</v>
      </c>
      <c r="G11" s="24">
        <f>+G10*(1+(Tab_Resultados[Taxa de retorno]-Tab_Resultados[Inflação])/12)+$D$10/12</f>
        <v>61338.836217835109</v>
      </c>
      <c r="H11" s="23">
        <f ca="1">DATE(YEAR(TODAY()),MONTH(TODAY())+Tabela11[[#This Row],[Mês]],1)</f>
        <v>44713</v>
      </c>
      <c r="I11" s="15">
        <f>+Tabela11[[#This Row],[Mês]]</f>
        <v>8</v>
      </c>
      <c r="K11" s="42">
        <f ca="1">+VLOOKUP(Tab_Resultados[Data FIRE],H:I,2,FALSE)/12</f>
        <v>9.0833333333333339</v>
      </c>
      <c r="L11" s="43" t="s">
        <v>91</v>
      </c>
    </row>
    <row r="12" spans="2:48" ht="36" x14ac:dyDescent="0.55000000000000004">
      <c r="B12" s="59" t="s">
        <v>116</v>
      </c>
      <c r="C12" s="37"/>
      <c r="D12" s="15"/>
      <c r="F12" s="22">
        <v>9</v>
      </c>
      <c r="G12" s="24">
        <f>+G11*(1+(Tab_Resultados[Taxa de retorno]-Tab_Resultados[Inflação])/12)+$D$10/12</f>
        <v>63079.453256336012</v>
      </c>
      <c r="H12" s="23">
        <f ca="1">DATE(YEAR(TODAY()),MONTH(TODAY())+Tabela11[[#This Row],[Mês]],1)</f>
        <v>44743</v>
      </c>
      <c r="I12" s="15">
        <f>+Tabela11[[#This Row],[Mês]]</f>
        <v>9</v>
      </c>
    </row>
    <row r="13" spans="2:48" x14ac:dyDescent="0.35">
      <c r="B13" s="36"/>
      <c r="C13" s="38"/>
      <c r="D13" s="15"/>
      <c r="F13" s="22">
        <v>10</v>
      </c>
      <c r="G13" s="24">
        <f>+G12*(1+(Tab_Resultados[Taxa de retorno]-Tab_Resultados[Inflação])/12)+$D$10/12</f>
        <v>64830.731574197729</v>
      </c>
      <c r="H13" s="23">
        <f ca="1">DATE(YEAR(TODAY()),MONTH(TODAY())+Tabela11[[#This Row],[Mês]],1)</f>
        <v>44774</v>
      </c>
      <c r="I13" s="15">
        <f>+Tabela11[[#This Row],[Mês]]</f>
        <v>10</v>
      </c>
      <c r="L13" s="44">
        <f>+Tab_Resultados[Networth atual]/Tab_Resultados[Valor FIRE]</f>
        <v>0.15829744948658497</v>
      </c>
      <c r="M13" s="45">
        <f>1-L13</f>
        <v>0.84170255051341503</v>
      </c>
    </row>
    <row r="14" spans="2:48" x14ac:dyDescent="0.35">
      <c r="B14" s="36"/>
      <c r="C14" s="15"/>
      <c r="D14" s="15"/>
      <c r="F14" s="22">
        <v>11</v>
      </c>
      <c r="G14" s="24">
        <f>+G13*(1+(Tab_Resultados[Taxa de retorno]-Tab_Resultados[Inflação])/12)+$D$10/12</f>
        <v>66592.736471756347</v>
      </c>
      <c r="H14" s="23">
        <f ca="1">DATE(YEAR(TODAY()),MONTH(TODAY())+Tabela11[[#This Row],[Mês]],1)</f>
        <v>44805</v>
      </c>
      <c r="I14" s="15">
        <f>+Tabela11[[#This Row],[Mês]]</f>
        <v>11</v>
      </c>
    </row>
    <row r="15" spans="2:48" x14ac:dyDescent="0.35">
      <c r="B15" s="15"/>
      <c r="C15" s="15"/>
      <c r="D15" s="15"/>
      <c r="F15" s="22">
        <v>12</v>
      </c>
      <c r="G15" s="24">
        <f>+G14*(1+(Tab_Resultados[Taxa de retorno]-Tab_Resultados[Inflação])/12)+$D$10/12</f>
        <v>68365.533649312521</v>
      </c>
      <c r="H15" s="23">
        <f ca="1">DATE(YEAR(TODAY()),MONTH(TODAY())+Tabela11[[#This Row],[Mês]],1)</f>
        <v>44835</v>
      </c>
      <c r="I15" s="15">
        <f>+Tabela11[[#This Row],[Mês]]</f>
        <v>12</v>
      </c>
    </row>
    <row r="16" spans="2:48" x14ac:dyDescent="0.35">
      <c r="B16" s="15"/>
      <c r="C16" s="15"/>
      <c r="D16" s="15"/>
      <c r="F16" s="22">
        <v>13</v>
      </c>
      <c r="G16" s="24">
        <f>+G15*(1+(Tab_Resultados[Taxa de retorno]-Tab_Resultados[Inflação])/12)+$D$10/12</f>
        <v>70149.189209581222</v>
      </c>
      <c r="H16" s="23">
        <f ca="1">DATE(YEAR(TODAY()),MONTH(TODAY())+Tabela11[[#This Row],[Mês]],1)</f>
        <v>44866</v>
      </c>
      <c r="I16" s="15">
        <f>+Tabela11[[#This Row],[Mês]]</f>
        <v>13</v>
      </c>
    </row>
    <row r="17" spans="2:9" x14ac:dyDescent="0.35">
      <c r="B17" s="15"/>
      <c r="C17" s="15"/>
      <c r="D17" s="15"/>
      <c r="F17" s="22">
        <v>14</v>
      </c>
      <c r="G17" s="24">
        <f>+G16*(1+(Tab_Resultados[Taxa de retorno]-Tab_Resultados[Inflação])/12)+$D$10/12</f>
        <v>71943.769660156569</v>
      </c>
      <c r="H17" s="23">
        <f ca="1">DATE(YEAR(TODAY()),MONTH(TODAY())+Tabela11[[#This Row],[Mês]],1)</f>
        <v>44896</v>
      </c>
      <c r="I17" s="15">
        <f>+Tabela11[[#This Row],[Mês]]</f>
        <v>14</v>
      </c>
    </row>
    <row r="18" spans="2:9" x14ac:dyDescent="0.35">
      <c r="B18" s="15"/>
      <c r="C18" s="15"/>
      <c r="D18" s="15"/>
      <c r="F18" s="22">
        <v>15</v>
      </c>
      <c r="G18" s="24">
        <f>+G17*(1+(Tab_Resultados[Taxa de retorno]-Tab_Resultados[Inflação])/12)+$D$10/12</f>
        <v>73749.341915991696</v>
      </c>
      <c r="H18" s="23">
        <f ca="1">DATE(YEAR(TODAY()),MONTH(TODAY())+Tabela11[[#This Row],[Mês]],1)</f>
        <v>44927</v>
      </c>
      <c r="I18" s="15">
        <f>+Tabela11[[#This Row],[Mês]]</f>
        <v>15</v>
      </c>
    </row>
    <row r="19" spans="2:9" x14ac:dyDescent="0.35">
      <c r="B19" s="15"/>
      <c r="C19" s="15"/>
      <c r="D19" s="15"/>
      <c r="F19" s="22">
        <v>16</v>
      </c>
      <c r="G19" s="24">
        <f>+G18*(1+(Tab_Resultados[Taxa de retorno]-Tab_Resultados[Inflação])/12)+$D$10/12</f>
        <v>75565.973301893813</v>
      </c>
      <c r="H19" s="23">
        <f ca="1">DATE(YEAR(TODAY()),MONTH(TODAY())+Tabela11[[#This Row],[Mês]],1)</f>
        <v>44958</v>
      </c>
      <c r="I19" s="15">
        <f>+Tabela11[[#This Row],[Mês]]</f>
        <v>16</v>
      </c>
    </row>
    <row r="20" spans="2:9" x14ac:dyDescent="0.35">
      <c r="B20" s="15"/>
      <c r="C20" s="15"/>
      <c r="D20" s="15"/>
      <c r="F20" s="22">
        <v>17</v>
      </c>
      <c r="G20" s="24">
        <f>+G19*(1+(Tab_Resultados[Taxa de retorno]-Tab_Resultados[Inflação])/12)+$D$10/12</f>
        <v>77393.731555034581</v>
      </c>
      <c r="H20" s="23">
        <f ca="1">DATE(YEAR(TODAY()),MONTH(TODAY())+Tabela11[[#This Row],[Mês]],1)</f>
        <v>44986</v>
      </c>
      <c r="I20" s="15">
        <f>+Tabela11[[#This Row],[Mês]]</f>
        <v>17</v>
      </c>
    </row>
    <row r="21" spans="2:9" x14ac:dyDescent="0.35">
      <c r="B21" s="15"/>
      <c r="C21" s="15"/>
      <c r="D21" s="15"/>
      <c r="F21" s="22">
        <v>18</v>
      </c>
      <c r="G21" s="24">
        <f>+G20*(1+(Tab_Resultados[Taxa de retorno]-Tab_Resultados[Inflação])/12)+$D$10/12</f>
        <v>79232.684827475838</v>
      </c>
      <c r="H21" s="23">
        <f ca="1">DATE(YEAR(TODAY()),MONTH(TODAY())+Tabela11[[#This Row],[Mês]],1)</f>
        <v>45017</v>
      </c>
      <c r="I21" s="15">
        <f>+Tabela11[[#This Row],[Mês]]</f>
        <v>18</v>
      </c>
    </row>
    <row r="22" spans="2:9" x14ac:dyDescent="0.35">
      <c r="B22" s="15"/>
      <c r="C22" s="15"/>
      <c r="D22" s="15"/>
      <c r="F22" s="22">
        <v>19</v>
      </c>
      <c r="G22" s="24">
        <f>+G21*(1+(Tab_Resultados[Taxa de retorno]-Tab_Resultados[Inflação])/12)+$D$10/12</f>
        <v>81082.901688710786</v>
      </c>
      <c r="H22" s="23">
        <f ca="1">DATE(YEAR(TODAY()),MONTH(TODAY())+Tabela11[[#This Row],[Mês]],1)</f>
        <v>45047</v>
      </c>
      <c r="I22" s="15">
        <f>+Tabela11[[#This Row],[Mês]]</f>
        <v>19</v>
      </c>
    </row>
    <row r="23" spans="2:9" x14ac:dyDescent="0.35">
      <c r="B23" s="15"/>
      <c r="C23" s="15"/>
      <c r="D23" s="15"/>
      <c r="F23" s="22">
        <v>20</v>
      </c>
      <c r="G23" s="24">
        <f>+G22*(1+(Tab_Resultados[Taxa de retorno]-Tab_Resultados[Inflação])/12)+$D$10/12</f>
        <v>82944.451128220811</v>
      </c>
      <c r="H23" s="23">
        <f ca="1">DATE(YEAR(TODAY()),MONTH(TODAY())+Tabela11[[#This Row],[Mês]],1)</f>
        <v>45078</v>
      </c>
      <c r="I23" s="15">
        <f>+Tabela11[[#This Row],[Mês]]</f>
        <v>20</v>
      </c>
    </row>
    <row r="24" spans="2:9" x14ac:dyDescent="0.35">
      <c r="B24" s="15"/>
      <c r="C24" s="15"/>
      <c r="D24" s="15"/>
      <c r="F24" s="22">
        <v>21</v>
      </c>
      <c r="G24" s="24">
        <f>+G23*(1+(Tab_Resultados[Taxa de retorno]-Tab_Resultados[Inflação])/12)+$D$10/12</f>
        <v>84817.402558047834</v>
      </c>
      <c r="H24" s="23">
        <f ca="1">DATE(YEAR(TODAY()),MONTH(TODAY())+Tabela11[[#This Row],[Mês]],1)</f>
        <v>45108</v>
      </c>
      <c r="I24" s="15">
        <f>+Tabela11[[#This Row],[Mês]]</f>
        <v>21</v>
      </c>
    </row>
    <row r="25" spans="2:9" x14ac:dyDescent="0.35">
      <c r="B25" s="15"/>
      <c r="C25" s="15"/>
      <c r="D25" s="15"/>
      <c r="F25" s="22">
        <v>22</v>
      </c>
      <c r="G25" s="24">
        <f>+G24*(1+(Tab_Resultados[Taxa de retorno]-Tab_Resultados[Inflação])/12)+$D$10/12</f>
        <v>86701.825815382545</v>
      </c>
      <c r="H25" s="23">
        <f ca="1">DATE(YEAR(TODAY()),MONTH(TODAY())+Tabela11[[#This Row],[Mês]],1)</f>
        <v>45139</v>
      </c>
      <c r="I25" s="15">
        <f>+Tabela11[[#This Row],[Mês]]</f>
        <v>22</v>
      </c>
    </row>
    <row r="26" spans="2:9" x14ac:dyDescent="0.35">
      <c r="B26" s="15"/>
      <c r="C26" s="15"/>
      <c r="D26" s="15"/>
      <c r="F26" s="22">
        <v>23</v>
      </c>
      <c r="G26" s="24">
        <f>+G25*(1+(Tab_Resultados[Taxa de retorno]-Tab_Resultados[Inflação])/12)+$D$10/12</f>
        <v>88597.791165168426</v>
      </c>
      <c r="H26" s="23">
        <f ca="1">DATE(YEAR(TODAY()),MONTH(TODAY())+Tabela11[[#This Row],[Mês]],1)</f>
        <v>45170</v>
      </c>
      <c r="I26" s="15">
        <f>+Tabela11[[#This Row],[Mês]]</f>
        <v>23</v>
      </c>
    </row>
    <row r="27" spans="2:9" x14ac:dyDescent="0.35">
      <c r="B27" s="15"/>
      <c r="C27" s="15"/>
      <c r="D27" s="15"/>
      <c r="F27" s="22">
        <v>24</v>
      </c>
      <c r="G27" s="24">
        <f>+G26*(1+(Tab_Resultados[Taxa de retorno]-Tab_Resultados[Inflação])/12)+$D$10/12</f>
        <v>90505.369302721752</v>
      </c>
      <c r="H27" s="23">
        <f ca="1">DATE(YEAR(TODAY()),MONTH(TODAY())+Tabela11[[#This Row],[Mês]],1)</f>
        <v>45200</v>
      </c>
      <c r="I27" s="15">
        <f>+Tabela11[[#This Row],[Mês]]</f>
        <v>24</v>
      </c>
    </row>
    <row r="28" spans="2:9" x14ac:dyDescent="0.35">
      <c r="B28" s="15"/>
      <c r="C28" s="15"/>
      <c r="D28" s="15"/>
      <c r="F28" s="22">
        <v>25</v>
      </c>
      <c r="G28" s="24">
        <f>+G27*(1+(Tab_Resultados[Taxa de retorno]-Tab_Resultados[Inflação])/12)+$D$10/12</f>
        <v>92424.631356367594</v>
      </c>
      <c r="H28" s="23">
        <f ca="1">DATE(YEAR(TODAY()),MONTH(TODAY())+Tabela11[[#This Row],[Mês]],1)</f>
        <v>45231</v>
      </c>
      <c r="I28" s="15">
        <f>+Tabela11[[#This Row],[Mês]]</f>
        <v>25</v>
      </c>
    </row>
    <row r="29" spans="2:9" x14ac:dyDescent="0.35">
      <c r="B29" s="15"/>
      <c r="C29" s="15"/>
      <c r="D29" s="15"/>
      <c r="F29" s="22">
        <v>26</v>
      </c>
      <c r="G29" s="24">
        <f>+G28*(1+(Tab_Resultados[Taxa de retorno]-Tab_Resultados[Inflação])/12)+$D$10/12</f>
        <v>94355.648890092009</v>
      </c>
      <c r="H29" s="23">
        <f ca="1">DATE(YEAR(TODAY()),MONTH(TODAY())+Tabela11[[#This Row],[Mês]],1)</f>
        <v>45261</v>
      </c>
      <c r="I29" s="15">
        <f>+Tabela11[[#This Row],[Mês]]</f>
        <v>26</v>
      </c>
    </row>
    <row r="30" spans="2:9" x14ac:dyDescent="0.35">
      <c r="B30" s="15"/>
      <c r="C30" s="15"/>
      <c r="D30" s="15"/>
      <c r="F30" s="22">
        <v>27</v>
      </c>
      <c r="G30" s="24">
        <f>+G29*(1+(Tab_Resultados[Taxa de retorno]-Tab_Resultados[Inflação])/12)+$D$10/12</f>
        <v>96298.493906210482</v>
      </c>
      <c r="H30" s="23">
        <f ca="1">DATE(YEAR(TODAY()),MONTH(TODAY())+Tabela11[[#This Row],[Mês]],1)</f>
        <v>45292</v>
      </c>
      <c r="I30" s="15">
        <f>+Tabela11[[#This Row],[Mês]]</f>
        <v>27</v>
      </c>
    </row>
    <row r="31" spans="2:9" x14ac:dyDescent="0.35">
      <c r="B31" s="15"/>
      <c r="C31" s="15"/>
      <c r="D31" s="15"/>
      <c r="F31" s="22">
        <v>28</v>
      </c>
      <c r="G31" s="24">
        <f>+G30*(1+(Tab_Resultados[Taxa de retorno]-Tab_Resultados[Inflação])/12)+$D$10/12</f>
        <v>98253.238848052686</v>
      </c>
      <c r="H31" s="23">
        <f ca="1">DATE(YEAR(TODAY()),MONTH(TODAY())+Tabela11[[#This Row],[Mês]],1)</f>
        <v>45323</v>
      </c>
      <c r="I31" s="15">
        <f>+Tabela11[[#This Row],[Mês]]</f>
        <v>28</v>
      </c>
    </row>
    <row r="32" spans="2:9" x14ac:dyDescent="0.35">
      <c r="B32" s="15"/>
      <c r="C32" s="15"/>
      <c r="D32" s="15"/>
      <c r="F32" s="22">
        <v>29</v>
      </c>
      <c r="G32" s="24">
        <f>+G31*(1+(Tab_Resultados[Taxa de retorno]-Tab_Resultados[Inflação])/12)+$D$10/12</f>
        <v>100219.95660266367</v>
      </c>
      <c r="H32" s="23">
        <f ca="1">DATE(YEAR(TODAY()),MONTH(TODAY())+Tabela11[[#This Row],[Mês]],1)</f>
        <v>45352</v>
      </c>
      <c r="I32" s="15">
        <f>+Tabela11[[#This Row],[Mês]]</f>
        <v>29</v>
      </c>
    </row>
    <row r="33" spans="2:9" x14ac:dyDescent="0.35">
      <c r="B33" s="15"/>
      <c r="C33" s="15"/>
      <c r="D33" s="15"/>
      <c r="F33" s="22">
        <v>30</v>
      </c>
      <c r="G33" s="24">
        <f>+G32*(1+(Tab_Resultados[Taxa de retorno]-Tab_Resultados[Inflação])/12)+$D$10/12</f>
        <v>102198.72050352166</v>
      </c>
      <c r="H33" s="23">
        <f ca="1">DATE(YEAR(TODAY()),MONTH(TODAY())+Tabela11[[#This Row],[Mês]],1)</f>
        <v>45383</v>
      </c>
      <c r="I33" s="15">
        <f>+Tabela11[[#This Row],[Mês]]</f>
        <v>30</v>
      </c>
    </row>
    <row r="34" spans="2:9" x14ac:dyDescent="0.35">
      <c r="B34" s="15"/>
      <c r="C34" s="15"/>
      <c r="D34" s="15"/>
      <c r="F34" s="22">
        <v>31</v>
      </c>
      <c r="G34" s="24">
        <f>+G33*(1+(Tab_Resultados[Taxa de retorno]-Tab_Resultados[Inflação])/12)+$D$10/12</f>
        <v>104189.60433327239</v>
      </c>
      <c r="H34" s="23">
        <f ca="1">DATE(YEAR(TODAY()),MONTH(TODAY())+Tabela11[[#This Row],[Mês]],1)</f>
        <v>45413</v>
      </c>
      <c r="I34" s="15">
        <f>+Tabela11[[#This Row],[Mês]]</f>
        <v>31</v>
      </c>
    </row>
    <row r="35" spans="2:9" x14ac:dyDescent="0.35">
      <c r="B35" s="15"/>
      <c r="C35" s="15"/>
      <c r="D35" s="15"/>
      <c r="F35" s="22">
        <v>32</v>
      </c>
      <c r="G35" s="24">
        <f>+G34*(1+(Tab_Resultados[Taxa de retorno]-Tab_Resultados[Inflação])/12)+$D$10/12</f>
        <v>106192.68232648035</v>
      </c>
      <c r="H35" s="23">
        <f ca="1">DATE(YEAR(TODAY()),MONTH(TODAY())+Tabela11[[#This Row],[Mês]],1)</f>
        <v>45444</v>
      </c>
      <c r="I35" s="15">
        <f>+Tabela11[[#This Row],[Mês]]</f>
        <v>32</v>
      </c>
    </row>
    <row r="36" spans="2:9" x14ac:dyDescent="0.35">
      <c r="B36" s="15"/>
      <c r="C36" s="15"/>
      <c r="D36" s="15"/>
      <c r="F36" s="22">
        <v>33</v>
      </c>
      <c r="G36" s="24">
        <f>+G35*(1+(Tab_Resultados[Taxa de retorno]-Tab_Resultados[Inflação])/12)+$D$10/12</f>
        <v>108208.02917239671</v>
      </c>
      <c r="H36" s="23">
        <f ca="1">DATE(YEAR(TODAY()),MONTH(TODAY())+Tabela11[[#This Row],[Mês]],1)</f>
        <v>45474</v>
      </c>
      <c r="I36" s="15">
        <f>+Tabela11[[#This Row],[Mês]]</f>
        <v>33</v>
      </c>
    </row>
    <row r="37" spans="2:9" x14ac:dyDescent="0.35">
      <c r="B37" s="15"/>
      <c r="C37" s="15"/>
      <c r="D37" s="15"/>
      <c r="F37" s="22">
        <v>34</v>
      </c>
      <c r="G37" s="24">
        <f>+G36*(1+(Tab_Resultados[Taxa de retorno]-Tab_Resultados[Inflação])/12)+$D$10/12</f>
        <v>110235.7200177443</v>
      </c>
      <c r="H37" s="23">
        <f ca="1">DATE(YEAR(TODAY()),MONTH(TODAY())+Tabela11[[#This Row],[Mês]],1)</f>
        <v>45505</v>
      </c>
      <c r="I37" s="15">
        <f>+Tabela11[[#This Row],[Mês]]</f>
        <v>34</v>
      </c>
    </row>
    <row r="38" spans="2:9" x14ac:dyDescent="0.35">
      <c r="B38" s="15"/>
      <c r="C38" s="15"/>
      <c r="D38" s="15"/>
      <c r="F38" s="22">
        <v>35</v>
      </c>
      <c r="G38" s="24">
        <f>+G37*(1+(Tab_Resultados[Taxa de retorno]-Tab_Resultados[Inflação])/12)+$D$10/12</f>
        <v>112275.83046951964</v>
      </c>
      <c r="H38" s="23">
        <f ca="1">DATE(YEAR(TODAY()),MONTH(TODAY())+Tabela11[[#This Row],[Mês]],1)</f>
        <v>45536</v>
      </c>
      <c r="I38" s="15">
        <f>+Tabela11[[#This Row],[Mês]]</f>
        <v>35</v>
      </c>
    </row>
    <row r="39" spans="2:9" x14ac:dyDescent="0.35">
      <c r="B39" s="15"/>
      <c r="C39" s="15"/>
      <c r="D39" s="15"/>
      <c r="F39" s="22">
        <v>36</v>
      </c>
      <c r="G39" s="24">
        <f>+G38*(1+(Tab_Resultados[Taxa de retorno]-Tab_Resultados[Inflação])/12)+$D$10/12</f>
        <v>114328.43659781212</v>
      </c>
      <c r="H39" s="23">
        <f ca="1">DATE(YEAR(TODAY()),MONTH(TODAY())+Tabela11[[#This Row],[Mês]],1)</f>
        <v>45566</v>
      </c>
      <c r="I39" s="15">
        <f>+Tabela11[[#This Row],[Mês]]</f>
        <v>36</v>
      </c>
    </row>
    <row r="40" spans="2:9" x14ac:dyDescent="0.35">
      <c r="B40" s="15"/>
      <c r="C40" s="15"/>
      <c r="D40" s="15"/>
      <c r="F40" s="22">
        <v>37</v>
      </c>
      <c r="G40" s="24">
        <f>+G39*(1+(Tab_Resultados[Taxa de retorno]-Tab_Resultados[Inflação])/12)+$D$10/12</f>
        <v>116393.61493864038</v>
      </c>
      <c r="H40" s="23">
        <f ca="1">DATE(YEAR(TODAY()),MONTH(TODAY())+Tabela11[[#This Row],[Mês]],1)</f>
        <v>45597</v>
      </c>
      <c r="I40" s="15">
        <f>+Tabela11[[#This Row],[Mês]]</f>
        <v>37</v>
      </c>
    </row>
    <row r="41" spans="2:9" x14ac:dyDescent="0.35">
      <c r="B41" s="15"/>
      <c r="C41" s="15"/>
      <c r="D41" s="15"/>
      <c r="F41" s="22">
        <v>38</v>
      </c>
      <c r="G41" s="24">
        <f>+G40*(1+(Tab_Resultados[Taxa de retorno]-Tab_Resultados[Inflação])/12)+$D$10/12</f>
        <v>118471.44249680622</v>
      </c>
      <c r="H41" s="23">
        <f ca="1">DATE(YEAR(TODAY()),MONTH(TODAY())+Tabela11[[#This Row],[Mês]],1)</f>
        <v>45627</v>
      </c>
      <c r="I41" s="15">
        <f>+Tabela11[[#This Row],[Mês]]</f>
        <v>38</v>
      </c>
    </row>
    <row r="42" spans="2:9" x14ac:dyDescent="0.35">
      <c r="B42" s="15"/>
      <c r="C42" s="15"/>
      <c r="D42" s="15"/>
      <c r="F42" s="22">
        <v>39</v>
      </c>
      <c r="G42" s="24">
        <f>+G41*(1+(Tab_Resultados[Taxa de retorno]-Tab_Resultados[Inflação])/12)+$D$10/12</f>
        <v>120561.99674876583</v>
      </c>
      <c r="H42" s="23">
        <f ca="1">DATE(YEAR(TODAY()),MONTH(TODAY())+Tabela11[[#This Row],[Mês]],1)</f>
        <v>45658</v>
      </c>
      <c r="I42" s="15">
        <f>+Tabela11[[#This Row],[Mês]]</f>
        <v>39</v>
      </c>
    </row>
    <row r="43" spans="2:9" x14ac:dyDescent="0.35">
      <c r="B43" s="15"/>
      <c r="C43" s="15"/>
      <c r="D43" s="15"/>
      <c r="F43" s="22">
        <v>40</v>
      </c>
      <c r="G43" s="24">
        <f>+G42*(1+(Tab_Resultados[Taxa de retorno]-Tab_Resultados[Inflação])/12)+$D$10/12</f>
        <v>122665.35564551868</v>
      </c>
      <c r="H43" s="23">
        <f ca="1">DATE(YEAR(TODAY()),MONTH(TODAY())+Tabela11[[#This Row],[Mês]],1)</f>
        <v>45689</v>
      </c>
      <c r="I43" s="15">
        <f>+Tabela11[[#This Row],[Mês]]</f>
        <v>40</v>
      </c>
    </row>
    <row r="44" spans="2:9" x14ac:dyDescent="0.35">
      <c r="B44" s="15"/>
      <c r="C44" s="15"/>
      <c r="D44" s="15"/>
      <c r="F44" s="22">
        <v>41</v>
      </c>
      <c r="G44" s="24">
        <f>+G43*(1+(Tab_Resultados[Taxa de retorno]-Tab_Resultados[Inflação])/12)+$D$10/12</f>
        <v>124781.59761551414</v>
      </c>
      <c r="H44" s="23">
        <f ca="1">DATE(YEAR(TODAY()),MONTH(TODAY())+Tabela11[[#This Row],[Mês]],1)</f>
        <v>45717</v>
      </c>
      <c r="I44" s="15">
        <f>+Tabela11[[#This Row],[Mês]]</f>
        <v>41</v>
      </c>
    </row>
    <row r="45" spans="2:9" x14ac:dyDescent="0.35">
      <c r="B45" s="15"/>
      <c r="C45" s="15"/>
      <c r="D45" s="15"/>
      <c r="F45" s="22">
        <v>42</v>
      </c>
      <c r="G45" s="24">
        <f>+G44*(1+(Tab_Resultados[Taxa de retorno]-Tab_Resultados[Inflação])/12)+$D$10/12</f>
        <v>126910.80156757582</v>
      </c>
      <c r="H45" s="23">
        <f ca="1">DATE(YEAR(TODAY()),MONTH(TODAY())+Tabela11[[#This Row],[Mês]],1)</f>
        <v>45748</v>
      </c>
      <c r="I45" s="15">
        <f>+Tabela11[[#This Row],[Mês]]</f>
        <v>42</v>
      </c>
    </row>
    <row r="46" spans="2:9" x14ac:dyDescent="0.35">
      <c r="B46" s="15"/>
      <c r="C46" s="15"/>
      <c r="D46" s="15"/>
      <c r="F46" s="22">
        <v>43</v>
      </c>
      <c r="G46" s="24">
        <f>+G45*(1+(Tab_Resultados[Taxa de retorno]-Tab_Resultados[Inflação])/12)+$D$10/12</f>
        <v>129053.04689384389</v>
      </c>
      <c r="H46" s="23">
        <f ca="1">DATE(YEAR(TODAY()),MONTH(TODAY())+Tabela11[[#This Row],[Mês]],1)</f>
        <v>45778</v>
      </c>
      <c r="I46" s="15">
        <f>+Tabela11[[#This Row],[Mês]]</f>
        <v>43</v>
      </c>
    </row>
    <row r="47" spans="2:9" x14ac:dyDescent="0.35">
      <c r="B47" s="15"/>
      <c r="C47" s="15"/>
      <c r="D47" s="15"/>
      <c r="F47" s="22">
        <v>44</v>
      </c>
      <c r="G47" s="24">
        <f>+G46*(1+(Tab_Resultados[Taxa de retorno]-Tab_Resultados[Inflação])/12)+$D$10/12</f>
        <v>131208.41347273532</v>
      </c>
      <c r="H47" s="23">
        <f ca="1">DATE(YEAR(TODAY()),MONTH(TODAY())+Tabela11[[#This Row],[Mês]],1)</f>
        <v>45809</v>
      </c>
      <c r="I47" s="15">
        <f>+Tabela11[[#This Row],[Mês]]</f>
        <v>44</v>
      </c>
    </row>
    <row r="48" spans="2:9" x14ac:dyDescent="0.35">
      <c r="B48" s="15"/>
      <c r="C48" s="15"/>
      <c r="D48" s="15"/>
      <c r="F48" s="22">
        <v>45</v>
      </c>
      <c r="G48" s="24">
        <f>+G47*(1+(Tab_Resultados[Taxa de retorno]-Tab_Resultados[Inflação])/12)+$D$10/12</f>
        <v>133376.98167192246</v>
      </c>
      <c r="H48" s="23">
        <f ca="1">DATE(YEAR(TODAY()),MONTH(TODAY())+Tabela11[[#This Row],[Mês]],1)</f>
        <v>45839</v>
      </c>
      <c r="I48" s="15">
        <f>+Tabela11[[#This Row],[Mês]]</f>
        <v>45</v>
      </c>
    </row>
    <row r="49" spans="2:9" x14ac:dyDescent="0.35">
      <c r="B49" s="15"/>
      <c r="C49" s="15"/>
      <c r="D49" s="15"/>
      <c r="F49" s="22">
        <v>46</v>
      </c>
      <c r="G49" s="24">
        <f>+G48*(1+(Tab_Resultados[Taxa de retorno]-Tab_Resultados[Inflação])/12)+$D$10/12</f>
        <v>135558.83235132965</v>
      </c>
      <c r="H49" s="23">
        <f ca="1">DATE(YEAR(TODAY()),MONTH(TODAY())+Tabela11[[#This Row],[Mês]],1)</f>
        <v>45870</v>
      </c>
      <c r="I49" s="15">
        <f>+Tabela11[[#This Row],[Mês]]</f>
        <v>46</v>
      </c>
    </row>
    <row r="50" spans="2:9" x14ac:dyDescent="0.35">
      <c r="B50" s="15"/>
      <c r="C50" s="15"/>
      <c r="D50" s="15"/>
      <c r="F50" s="22">
        <v>47</v>
      </c>
      <c r="G50" s="24">
        <f>+G49*(1+(Tab_Resultados[Taxa de retorno]-Tab_Resultados[Inflação])/12)+$D$10/12</f>
        <v>137754.04686614819</v>
      </c>
      <c r="H50" s="23">
        <f ca="1">DATE(YEAR(TODAY()),MONTH(TODAY())+Tabela11[[#This Row],[Mês]],1)</f>
        <v>45901</v>
      </c>
      <c r="I50" s="15">
        <f>+Tabela11[[#This Row],[Mês]]</f>
        <v>47</v>
      </c>
    </row>
    <row r="51" spans="2:9" x14ac:dyDescent="0.35">
      <c r="B51" s="15"/>
      <c r="C51" s="15"/>
      <c r="D51" s="15"/>
      <c r="F51" s="22">
        <v>48</v>
      </c>
      <c r="G51" s="24">
        <f>+G50*(1+(Tab_Resultados[Taxa de retorno]-Tab_Resultados[Inflação])/12)+$D$10/12</f>
        <v>139962.70706987</v>
      </c>
      <c r="H51" s="23">
        <f ca="1">DATE(YEAR(TODAY()),MONTH(TODAY())+Tabela11[[#This Row],[Mês]],1)</f>
        <v>45931</v>
      </c>
      <c r="I51" s="15">
        <f>+Tabela11[[#This Row],[Mês]]</f>
        <v>48</v>
      </c>
    </row>
    <row r="52" spans="2:9" x14ac:dyDescent="0.35">
      <c r="B52" s="15"/>
      <c r="C52" s="15"/>
      <c r="D52" s="15"/>
      <c r="F52" s="22">
        <v>49</v>
      </c>
      <c r="G52" s="24">
        <f>+G51*(1+(Tab_Resultados[Taxa de retorno]-Tab_Resultados[Inflação])/12)+$D$10/12</f>
        <v>142184.8953173396</v>
      </c>
      <c r="H52" s="23">
        <f ca="1">DATE(YEAR(TODAY()),MONTH(TODAY())+Tabela11[[#This Row],[Mês]],1)</f>
        <v>45962</v>
      </c>
      <c r="I52" s="15">
        <f>+Tabela11[[#This Row],[Mês]]</f>
        <v>49</v>
      </c>
    </row>
    <row r="53" spans="2:9" x14ac:dyDescent="0.35">
      <c r="B53" s="15"/>
      <c r="C53" s="15"/>
      <c r="D53" s="15"/>
      <c r="F53" s="22">
        <v>50</v>
      </c>
      <c r="G53" s="24">
        <f>+G52*(1+(Tab_Resultados[Taxa de retorno]-Tab_Resultados[Inflação])/12)+$D$10/12</f>
        <v>144420.69446782494</v>
      </c>
      <c r="H53" s="23">
        <f ca="1">DATE(YEAR(TODAY()),MONTH(TODAY())+Tabela11[[#This Row],[Mês]],1)</f>
        <v>45992</v>
      </c>
      <c r="I53" s="15">
        <f>+Tabela11[[#This Row],[Mês]]</f>
        <v>50</v>
      </c>
    </row>
    <row r="54" spans="2:9" x14ac:dyDescent="0.35">
      <c r="B54" s="15"/>
      <c r="C54" s="15"/>
      <c r="D54" s="15"/>
      <c r="F54" s="22">
        <v>51</v>
      </c>
      <c r="G54" s="24">
        <f>+G53*(1+(Tab_Resultados[Taxa de retorno]-Tab_Resultados[Inflação])/12)+$D$10/12</f>
        <v>146670.18788810703</v>
      </c>
      <c r="H54" s="23">
        <f ca="1">DATE(YEAR(TODAY()),MONTH(TODAY())+Tabela11[[#This Row],[Mês]],1)</f>
        <v>46023</v>
      </c>
      <c r="I54" s="15">
        <f>+Tabela11[[#This Row],[Mês]]</f>
        <v>51</v>
      </c>
    </row>
    <row r="55" spans="2:9" x14ac:dyDescent="0.35">
      <c r="B55" s="15"/>
      <c r="C55" s="15"/>
      <c r="D55" s="15"/>
      <c r="F55" s="22">
        <v>52</v>
      </c>
      <c r="G55" s="24">
        <f>+G54*(1+(Tab_Resultados[Taxa de retorno]-Tab_Resultados[Inflação])/12)+$D$10/12</f>
        <v>148933.45945558834</v>
      </c>
      <c r="H55" s="23">
        <f ca="1">DATE(YEAR(TODAY()),MONTH(TODAY())+Tabela11[[#This Row],[Mês]],1)</f>
        <v>46054</v>
      </c>
      <c r="I55" s="15">
        <f>+Tabela11[[#This Row],[Mês]]</f>
        <v>52</v>
      </c>
    </row>
    <row r="56" spans="2:9" x14ac:dyDescent="0.35">
      <c r="B56" s="15"/>
      <c r="C56" s="15"/>
      <c r="D56" s="15"/>
      <c r="F56" s="22">
        <v>53</v>
      </c>
      <c r="G56" s="24">
        <f>+G55*(1+(Tab_Resultados[Taxa de retorno]-Tab_Resultados[Inflação])/12)+$D$10/12</f>
        <v>151210.59356142045</v>
      </c>
      <c r="H56" s="23">
        <f ca="1">DATE(YEAR(TODAY()),MONTH(TODAY())+Tabela11[[#This Row],[Mês]],1)</f>
        <v>46082</v>
      </c>
      <c r="I56" s="15">
        <f>+Tabela11[[#This Row],[Mês]]</f>
        <v>53</v>
      </c>
    </row>
    <row r="57" spans="2:9" x14ac:dyDescent="0.35">
      <c r="B57" s="15"/>
      <c r="C57" s="15"/>
      <c r="D57" s="15"/>
      <c r="F57" s="22">
        <v>54</v>
      </c>
      <c r="G57" s="24">
        <f>+G56*(1+(Tab_Resultados[Taxa de retorno]-Tab_Resultados[Inflação])/12)+$D$10/12</f>
        <v>153501.6751136508</v>
      </c>
      <c r="H57" s="23">
        <f ca="1">DATE(YEAR(TODAY()),MONTH(TODAY())+Tabela11[[#This Row],[Mês]],1)</f>
        <v>46113</v>
      </c>
      <c r="I57" s="15">
        <f>+Tabela11[[#This Row],[Mês]]</f>
        <v>54</v>
      </c>
    </row>
    <row r="58" spans="2:9" x14ac:dyDescent="0.35">
      <c r="B58" s="15"/>
      <c r="C58" s="15"/>
      <c r="D58" s="15"/>
      <c r="F58" s="22">
        <v>55</v>
      </c>
      <c r="G58" s="24">
        <f>+G57*(1+(Tab_Resultados[Taxa de retorno]-Tab_Resultados[Inflação])/12)+$D$10/12</f>
        <v>155806.78954038856</v>
      </c>
      <c r="H58" s="23">
        <f ca="1">DATE(YEAR(TODAY()),MONTH(TODAY())+Tabela11[[#This Row],[Mês]],1)</f>
        <v>46143</v>
      </c>
      <c r="I58" s="15">
        <f>+Tabela11[[#This Row],[Mês]]</f>
        <v>55</v>
      </c>
    </row>
    <row r="59" spans="2:9" x14ac:dyDescent="0.35">
      <c r="B59" s="15"/>
      <c r="C59" s="15"/>
      <c r="D59" s="15"/>
      <c r="F59" s="22">
        <v>56</v>
      </c>
      <c r="G59" s="24">
        <f>+G58*(1+(Tab_Resultados[Taxa de retorno]-Tab_Resultados[Inflação])/12)+$D$10/12</f>
        <v>158126.02279299009</v>
      </c>
      <c r="H59" s="23">
        <f ca="1">DATE(YEAR(TODAY()),MONTH(TODAY())+Tabela11[[#This Row],[Mês]],1)</f>
        <v>46174</v>
      </c>
      <c r="I59" s="15">
        <f>+Tabela11[[#This Row],[Mês]]</f>
        <v>56</v>
      </c>
    </row>
    <row r="60" spans="2:9" x14ac:dyDescent="0.35">
      <c r="B60" s="15"/>
      <c r="C60" s="15"/>
      <c r="D60" s="15"/>
      <c r="F60" s="22">
        <v>57</v>
      </c>
      <c r="G60" s="24">
        <f>+G59*(1+(Tab_Resultados[Taxa de retorno]-Tab_Resultados[Inflação])/12)+$D$10/12</f>
        <v>160459.46134926379</v>
      </c>
      <c r="H60" s="23">
        <f ca="1">DATE(YEAR(TODAY()),MONTH(TODAY())+Tabela11[[#This Row],[Mês]],1)</f>
        <v>46204</v>
      </c>
      <c r="I60" s="15">
        <f>+Tabela11[[#This Row],[Mês]]</f>
        <v>57</v>
      </c>
    </row>
    <row r="61" spans="2:9" x14ac:dyDescent="0.35">
      <c r="B61" s="15"/>
      <c r="C61" s="15"/>
      <c r="D61" s="15"/>
      <c r="F61" s="22">
        <v>58</v>
      </c>
      <c r="G61" s="24">
        <f>+G60*(1+(Tab_Resultados[Taxa de retorno]-Tab_Resultados[Inflação])/12)+$D$10/12</f>
        <v>162807.19221669468</v>
      </c>
      <c r="H61" s="23">
        <f ca="1">DATE(YEAR(TODAY()),MONTH(TODAY())+Tabela11[[#This Row],[Mês]],1)</f>
        <v>46235</v>
      </c>
      <c r="I61" s="15">
        <f>+Tabela11[[#This Row],[Mês]]</f>
        <v>58</v>
      </c>
    </row>
    <row r="62" spans="2:9" x14ac:dyDescent="0.35">
      <c r="B62" s="15"/>
      <c r="C62" s="15"/>
      <c r="D62" s="15"/>
      <c r="F62" s="22">
        <v>59</v>
      </c>
      <c r="G62" s="24">
        <f>+G61*(1+(Tab_Resultados[Taxa de retorno]-Tab_Resultados[Inflação])/12)+$D$10/12</f>
        <v>165169.30293568858</v>
      </c>
      <c r="H62" s="23">
        <f ca="1">DATE(YEAR(TODAY()),MONTH(TODAY())+Tabela11[[#This Row],[Mês]],1)</f>
        <v>46266</v>
      </c>
      <c r="I62" s="15">
        <f>+Tabela11[[#This Row],[Mês]]</f>
        <v>59</v>
      </c>
    </row>
    <row r="63" spans="2:9" x14ac:dyDescent="0.35">
      <c r="B63" s="15"/>
      <c r="C63" s="15"/>
      <c r="D63" s="15"/>
      <c r="F63" s="22">
        <v>60</v>
      </c>
      <c r="G63" s="24">
        <f>+G62*(1+(Tab_Resultados[Taxa de retorno]-Tab_Resultados[Inflação])/12)+$D$10/12</f>
        <v>167545.88158283633</v>
      </c>
      <c r="H63" s="23">
        <f ca="1">DATE(YEAR(TODAY()),MONTH(TODAY())+Tabela11[[#This Row],[Mês]],1)</f>
        <v>46296</v>
      </c>
      <c r="I63" s="15">
        <f>+Tabela11[[#This Row],[Mês]]</f>
        <v>60</v>
      </c>
    </row>
    <row r="64" spans="2:9" x14ac:dyDescent="0.35">
      <c r="B64" s="15"/>
      <c r="C64" s="15"/>
      <c r="D64" s="15"/>
      <c r="F64" s="22">
        <v>61</v>
      </c>
      <c r="G64" s="24">
        <f>+G63*(1+(Tab_Resultados[Taxa de retorno]-Tab_Resultados[Inflação])/12)+$D$10/12</f>
        <v>169937.01677419784</v>
      </c>
      <c r="H64" s="23">
        <f ca="1">DATE(YEAR(TODAY()),MONTH(TODAY())+Tabela11[[#This Row],[Mês]],1)</f>
        <v>46327</v>
      </c>
      <c r="I64" s="15">
        <f>+Tabela11[[#This Row],[Mês]]</f>
        <v>61</v>
      </c>
    </row>
    <row r="65" spans="2:9" x14ac:dyDescent="0.35">
      <c r="B65" s="15"/>
      <c r="C65" s="15"/>
      <c r="D65" s="15"/>
      <c r="F65" s="22">
        <v>62</v>
      </c>
      <c r="G65" s="24">
        <f>+G64*(1+(Tab_Resultados[Taxa de retorno]-Tab_Resultados[Inflação])/12)+$D$10/12</f>
        <v>172342.79766860645</v>
      </c>
      <c r="H65" s="23">
        <f ca="1">DATE(YEAR(TODAY()),MONTH(TODAY())+Tabela11[[#This Row],[Mês]],1)</f>
        <v>46357</v>
      </c>
      <c r="I65" s="15">
        <f>+Tabela11[[#This Row],[Mês]]</f>
        <v>62</v>
      </c>
    </row>
    <row r="66" spans="2:9" x14ac:dyDescent="0.35">
      <c r="B66" s="15"/>
      <c r="C66" s="15"/>
      <c r="D66" s="15"/>
      <c r="F66" s="22">
        <v>63</v>
      </c>
      <c r="G66" s="24">
        <f>+G65*(1+(Tab_Resultados[Taxa de retorno]-Tab_Resultados[Inflação])/12)+$D$10/12</f>
        <v>174763.3139709933</v>
      </c>
      <c r="H66" s="23">
        <f ca="1">DATE(YEAR(TODAY()),MONTH(TODAY())+Tabela11[[#This Row],[Mês]],1)</f>
        <v>46388</v>
      </c>
      <c r="I66" s="15">
        <f>+Tabela11[[#This Row],[Mês]]</f>
        <v>63</v>
      </c>
    </row>
    <row r="67" spans="2:9" x14ac:dyDescent="0.35">
      <c r="B67" s="15"/>
      <c r="C67" s="15"/>
      <c r="D67" s="15"/>
      <c r="F67" s="22">
        <v>64</v>
      </c>
      <c r="G67" s="24">
        <f>+G66*(1+(Tab_Resultados[Taxa de retorno]-Tab_Resultados[Inflação])/12)+$D$10/12</f>
        <v>177198.65593573227</v>
      </c>
      <c r="H67" s="23">
        <f ca="1">DATE(YEAR(TODAY()),MONTH(TODAY())+Tabela11[[#This Row],[Mês]],1)</f>
        <v>46419</v>
      </c>
      <c r="I67" s="15">
        <f>+Tabela11[[#This Row],[Mês]]</f>
        <v>64</v>
      </c>
    </row>
    <row r="68" spans="2:9" x14ac:dyDescent="0.35">
      <c r="B68" s="15"/>
      <c r="C68" s="15"/>
      <c r="D68" s="15"/>
      <c r="F68" s="22">
        <v>65</v>
      </c>
      <c r="G68" s="24">
        <f>+G67*(1+(Tab_Resultados[Taxa de retorno]-Tab_Resultados[Inflação])/12)+$D$10/12</f>
        <v>179648.91437000528</v>
      </c>
      <c r="H68" s="23">
        <f ca="1">DATE(YEAR(TODAY()),MONTH(TODAY())+Tabela11[[#This Row],[Mês]],1)</f>
        <v>46447</v>
      </c>
      <c r="I68" s="15">
        <f>+Tabela11[[#This Row],[Mês]]</f>
        <v>65</v>
      </c>
    </row>
    <row r="69" spans="2:9" x14ac:dyDescent="0.35">
      <c r="B69" s="15"/>
      <c r="C69" s="15"/>
      <c r="D69" s="15"/>
      <c r="F69" s="22">
        <v>66</v>
      </c>
      <c r="G69" s="24">
        <f>+G68*(1+(Tab_Resultados[Taxa de retorno]-Tab_Resultados[Inflação])/12)+$D$10/12</f>
        <v>182114.1806371882</v>
      </c>
      <c r="H69" s="23">
        <f ca="1">DATE(YEAR(TODAY()),MONTH(TODAY())+Tabela11[[#This Row],[Mês]],1)</f>
        <v>46478</v>
      </c>
      <c r="I69" s="15">
        <f>+Tabela11[[#This Row],[Mês]]</f>
        <v>66</v>
      </c>
    </row>
    <row r="70" spans="2:9" x14ac:dyDescent="0.35">
      <c r="B70" s="15"/>
      <c r="C70" s="15"/>
      <c r="D70" s="15"/>
      <c r="F70" s="22">
        <v>67</v>
      </c>
      <c r="G70" s="24">
        <f>+G69*(1+(Tab_Resultados[Taxa de retorno]-Tab_Resultados[Inflação])/12)+$D$10/12</f>
        <v>184594.54666025762</v>
      </c>
      <c r="H70" s="23">
        <f ca="1">DATE(YEAR(TODAY()),MONTH(TODAY())+Tabela11[[#This Row],[Mês]],1)</f>
        <v>46508</v>
      </c>
      <c r="I70" s="15">
        <f>+Tabela11[[#This Row],[Mês]]</f>
        <v>67</v>
      </c>
    </row>
    <row r="71" spans="2:9" x14ac:dyDescent="0.35">
      <c r="B71" s="15"/>
      <c r="C71" s="15"/>
      <c r="D71" s="15"/>
      <c r="F71" s="22">
        <v>68</v>
      </c>
      <c r="G71" s="24">
        <f>+G70*(1+(Tab_Resultados[Taxa de retorno]-Tab_Resultados[Inflação])/12)+$D$10/12</f>
        <v>187090.10492521833</v>
      </c>
      <c r="H71" s="23">
        <f ca="1">DATE(YEAR(TODAY()),MONTH(TODAY())+Tabela11[[#This Row],[Mês]],1)</f>
        <v>46539</v>
      </c>
      <c r="I71" s="15">
        <f>+Tabela11[[#This Row],[Mês]]</f>
        <v>68</v>
      </c>
    </row>
    <row r="72" spans="2:9" x14ac:dyDescent="0.35">
      <c r="B72" s="15"/>
      <c r="C72" s="15"/>
      <c r="D72" s="15"/>
      <c r="F72" s="22">
        <v>69</v>
      </c>
      <c r="G72" s="24">
        <f>+G71*(1+(Tab_Resultados[Taxa de retorno]-Tab_Resultados[Inflação])/12)+$D$10/12</f>
        <v>189600.94848455195</v>
      </c>
      <c r="H72" s="23">
        <f ca="1">DATE(YEAR(TODAY()),MONTH(TODAY())+Tabela11[[#This Row],[Mês]],1)</f>
        <v>46569</v>
      </c>
      <c r="I72" s="15">
        <f>+Tabela11[[#This Row],[Mês]]</f>
        <v>69</v>
      </c>
    </row>
    <row r="73" spans="2:9" x14ac:dyDescent="0.35">
      <c r="B73" s="15"/>
      <c r="C73" s="15"/>
      <c r="D73" s="15"/>
      <c r="F73" s="22">
        <v>70</v>
      </c>
      <c r="G73" s="24">
        <f>+G72*(1+(Tab_Resultados[Taxa de retorno]-Tab_Resultados[Inflação])/12)+$D$10/12</f>
        <v>192127.17096068646</v>
      </c>
      <c r="H73" s="23">
        <f ca="1">DATE(YEAR(TODAY()),MONTH(TODAY())+Tabela11[[#This Row],[Mês]],1)</f>
        <v>46600</v>
      </c>
      <c r="I73" s="15">
        <f>+Tabela11[[#This Row],[Mês]]</f>
        <v>70</v>
      </c>
    </row>
    <row r="74" spans="2:9" x14ac:dyDescent="0.35">
      <c r="B74" s="15"/>
      <c r="C74" s="15"/>
      <c r="D74" s="15"/>
      <c r="F74" s="22">
        <v>71</v>
      </c>
      <c r="G74" s="24">
        <f>+G73*(1+(Tab_Resultados[Taxa de retorno]-Tab_Resultados[Inflação])/12)+$D$10/12</f>
        <v>194668.86654948731</v>
      </c>
      <c r="H74" s="23">
        <f ca="1">DATE(YEAR(TODAY()),MONTH(TODAY())+Tabela11[[#This Row],[Mês]],1)</f>
        <v>46631</v>
      </c>
      <c r="I74" s="15">
        <f>+Tabela11[[#This Row],[Mês]]</f>
        <v>71</v>
      </c>
    </row>
    <row r="75" spans="2:9" x14ac:dyDescent="0.35">
      <c r="B75" s="15"/>
      <c r="C75" s="15"/>
      <c r="D75" s="15"/>
      <c r="F75" s="22">
        <v>72</v>
      </c>
      <c r="G75" s="24">
        <f>+G74*(1+(Tab_Resultados[Taxa de retorno]-Tab_Resultados[Inflação])/12)+$D$10/12</f>
        <v>197226.13002376957</v>
      </c>
      <c r="H75" s="23">
        <f ca="1">DATE(YEAR(TODAY()),MONTH(TODAY())+Tabela11[[#This Row],[Mês]],1)</f>
        <v>46661</v>
      </c>
      <c r="I75" s="15">
        <f>+Tabela11[[#This Row],[Mês]]</f>
        <v>72</v>
      </c>
    </row>
    <row r="76" spans="2:9" x14ac:dyDescent="0.35">
      <c r="B76" s="15"/>
      <c r="C76" s="15"/>
      <c r="D76" s="15"/>
      <c r="F76" s="22">
        <v>73</v>
      </c>
      <c r="G76" s="24">
        <f>+G75*(1+(Tab_Resultados[Taxa de retorno]-Tab_Resultados[Inflação])/12)+$D$10/12</f>
        <v>199799.05673683182</v>
      </c>
      <c r="H76" s="23">
        <f ca="1">DATE(YEAR(TODAY()),MONTH(TODAY())+Tabela11[[#This Row],[Mês]],1)</f>
        <v>46692</v>
      </c>
      <c r="I76" s="15">
        <f>+Tabela11[[#This Row],[Mês]]</f>
        <v>73</v>
      </c>
    </row>
    <row r="77" spans="2:9" x14ac:dyDescent="0.35">
      <c r="B77" s="15"/>
      <c r="C77" s="15"/>
      <c r="D77" s="15"/>
      <c r="F77" s="22">
        <v>74</v>
      </c>
      <c r="G77" s="24">
        <f>+G76*(1+(Tab_Resultados[Taxa de retorno]-Tab_Resultados[Inflação])/12)+$D$10/12</f>
        <v>202387.74262601155</v>
      </c>
      <c r="H77" s="23">
        <f ca="1">DATE(YEAR(TODAY()),MONTH(TODAY())+Tabela11[[#This Row],[Mês]],1)</f>
        <v>46722</v>
      </c>
      <c r="I77" s="15">
        <f>+Tabela11[[#This Row],[Mês]]</f>
        <v>74</v>
      </c>
    </row>
    <row r="78" spans="2:9" x14ac:dyDescent="0.35">
      <c r="B78" s="15"/>
      <c r="C78" s="15"/>
      <c r="D78" s="15"/>
      <c r="F78" s="22">
        <v>75</v>
      </c>
      <c r="G78" s="24">
        <f>+G77*(1+(Tab_Resultados[Taxa de retorno]-Tab_Resultados[Inflação])/12)+$D$10/12</f>
        <v>204992.28421626252</v>
      </c>
      <c r="H78" s="23">
        <f ca="1">DATE(YEAR(TODAY()),MONTH(TODAY())+Tabela11[[#This Row],[Mês]],1)</f>
        <v>46753</v>
      </c>
      <c r="I78" s="15">
        <f>+Tabela11[[#This Row],[Mês]]</f>
        <v>75</v>
      </c>
    </row>
    <row r="79" spans="2:9" x14ac:dyDescent="0.35">
      <c r="B79" s="15"/>
      <c r="C79" s="15"/>
      <c r="D79" s="15"/>
      <c r="F79" s="22">
        <v>76</v>
      </c>
      <c r="G79" s="24">
        <f>+G78*(1+(Tab_Resultados[Taxa de retorno]-Tab_Resultados[Inflação])/12)+$D$10/12</f>
        <v>207612.77862375378</v>
      </c>
      <c r="H79" s="23">
        <f ca="1">DATE(YEAR(TODAY()),MONTH(TODAY())+Tabela11[[#This Row],[Mês]],1)</f>
        <v>46784</v>
      </c>
      <c r="I79" s="15">
        <f>+Tabela11[[#This Row],[Mês]]</f>
        <v>76</v>
      </c>
    </row>
    <row r="80" spans="2:9" x14ac:dyDescent="0.35">
      <c r="B80" s="15"/>
      <c r="C80" s="15"/>
      <c r="D80" s="15"/>
      <c r="F80" s="22">
        <v>77</v>
      </c>
      <c r="G80" s="24">
        <f>+G79*(1+(Tab_Resultados[Taxa de retorno]-Tab_Resultados[Inflação])/12)+$D$10/12</f>
        <v>210249.32355949091</v>
      </c>
      <c r="H80" s="23">
        <f ca="1">DATE(YEAR(TODAY()),MONTH(TODAY())+Tabela11[[#This Row],[Mês]],1)</f>
        <v>46813</v>
      </c>
      <c r="I80" s="15">
        <f>+Tabela11[[#This Row],[Mês]]</f>
        <v>77</v>
      </c>
    </row>
    <row r="81" spans="2:9" x14ac:dyDescent="0.35">
      <c r="B81" s="15"/>
      <c r="C81" s="15"/>
      <c r="D81" s="15"/>
      <c r="F81" s="22">
        <v>78</v>
      </c>
      <c r="G81" s="24">
        <f>+G80*(1+(Tab_Resultados[Taxa de retorno]-Tab_Resultados[Inflação])/12)+$D$10/12</f>
        <v>212902.01733295943</v>
      </c>
      <c r="H81" s="23">
        <f ca="1">DATE(YEAR(TODAY()),MONTH(TODAY())+Tabela11[[#This Row],[Mês]],1)</f>
        <v>46844</v>
      </c>
      <c r="I81" s="15">
        <f>+Tabela11[[#This Row],[Mês]]</f>
        <v>78</v>
      </c>
    </row>
    <row r="82" spans="2:9" x14ac:dyDescent="0.35">
      <c r="B82" s="15"/>
      <c r="C82" s="15"/>
      <c r="D82" s="15"/>
      <c r="F82" s="22">
        <v>79</v>
      </c>
      <c r="G82" s="24">
        <f>+G81*(1+(Tab_Resultados[Taxa de retorno]-Tab_Resultados[Inflação])/12)+$D$10/12</f>
        <v>215570.95885579044</v>
      </c>
      <c r="H82" s="23">
        <f ca="1">DATE(YEAR(TODAY()),MONTH(TODAY())+Tabela11[[#This Row],[Mês]],1)</f>
        <v>46874</v>
      </c>
      <c r="I82" s="15">
        <f>+Tabela11[[#This Row],[Mês]]</f>
        <v>79</v>
      </c>
    </row>
    <row r="83" spans="2:9" x14ac:dyDescent="0.35">
      <c r="B83" s="15"/>
      <c r="C83" s="15"/>
      <c r="D83" s="15"/>
      <c r="F83" s="22">
        <v>80</v>
      </c>
      <c r="G83" s="24">
        <f>+G82*(1+(Tab_Resultados[Taxa de retorno]-Tab_Resultados[Inflação])/12)+$D$10/12</f>
        <v>218256.24764544881</v>
      </c>
      <c r="H83" s="23">
        <f ca="1">DATE(YEAR(TODAY()),MONTH(TODAY())+Tabela11[[#This Row],[Mês]],1)</f>
        <v>46905</v>
      </c>
      <c r="I83" s="15">
        <f>+Tabela11[[#This Row],[Mês]]</f>
        <v>80</v>
      </c>
    </row>
    <row r="84" spans="2:9" x14ac:dyDescent="0.35">
      <c r="B84" s="15"/>
      <c r="C84" s="15"/>
      <c r="D84" s="15"/>
      <c r="F84" s="22">
        <v>81</v>
      </c>
      <c r="G84" s="24">
        <f>+G83*(1+(Tab_Resultados[Taxa de retorno]-Tab_Resultados[Inflação])/12)+$D$10/12</f>
        <v>220957.98382894383</v>
      </c>
      <c r="H84" s="23">
        <f ca="1">DATE(YEAR(TODAY()),MONTH(TODAY())+Tabela11[[#This Row],[Mês]],1)</f>
        <v>46935</v>
      </c>
      <c r="I84" s="15">
        <f>+Tabela11[[#This Row],[Mês]]</f>
        <v>81</v>
      </c>
    </row>
    <row r="85" spans="2:9" x14ac:dyDescent="0.35">
      <c r="B85" s="15"/>
      <c r="C85" s="15"/>
      <c r="D85" s="15"/>
      <c r="F85" s="22">
        <v>82</v>
      </c>
      <c r="G85" s="24">
        <f>+G84*(1+(Tab_Resultados[Taxa de retorno]-Tab_Resultados[Inflação])/12)+$D$10/12</f>
        <v>223676.26814656277</v>
      </c>
      <c r="H85" s="23">
        <f ca="1">DATE(YEAR(TODAY()),MONTH(TODAY())+Tabela11[[#This Row],[Mês]],1)</f>
        <v>46966</v>
      </c>
      <c r="I85" s="15">
        <f>+Tabela11[[#This Row],[Mês]]</f>
        <v>82</v>
      </c>
    </row>
    <row r="86" spans="2:9" x14ac:dyDescent="0.35">
      <c r="B86" s="15"/>
      <c r="C86" s="15"/>
      <c r="D86" s="15"/>
      <c r="F86" s="22">
        <v>83</v>
      </c>
      <c r="G86" s="24">
        <f>+G85*(1+(Tab_Resultados[Taxa de retorno]-Tab_Resultados[Inflação])/12)+$D$10/12</f>
        <v>226411.2019556271</v>
      </c>
      <c r="H86" s="23">
        <f ca="1">DATE(YEAR(TODAY()),MONTH(TODAY())+Tabela11[[#This Row],[Mês]],1)</f>
        <v>46997</v>
      </c>
      <c r="I86" s="15">
        <f>+Tabela11[[#This Row],[Mês]]</f>
        <v>83</v>
      </c>
    </row>
    <row r="87" spans="2:9" x14ac:dyDescent="0.35">
      <c r="B87" s="15"/>
      <c r="C87" s="15"/>
      <c r="D87" s="15"/>
      <c r="F87" s="22">
        <v>84</v>
      </c>
      <c r="G87" s="24">
        <f>+G86*(1+(Tab_Resultados[Taxa de retorno]-Tab_Resultados[Inflação])/12)+$D$10/12</f>
        <v>229162.88723427197</v>
      </c>
      <c r="H87" s="23">
        <f ca="1">DATE(YEAR(TODAY()),MONTH(TODAY())+Tabela11[[#This Row],[Mês]],1)</f>
        <v>47027</v>
      </c>
      <c r="I87" s="15">
        <f>+Tabela11[[#This Row],[Mês]]</f>
        <v>84</v>
      </c>
    </row>
    <row r="88" spans="2:9" x14ac:dyDescent="0.35">
      <c r="B88" s="15"/>
      <c r="C88" s="15"/>
      <c r="D88" s="15"/>
      <c r="F88" s="22">
        <v>85</v>
      </c>
      <c r="G88" s="24">
        <f>+G87*(1+(Tab_Resultados[Taxa de retorno]-Tab_Resultados[Inflação])/12)+$D$10/12</f>
        <v>231931.42658524853</v>
      </c>
      <c r="H88" s="23">
        <f ca="1">DATE(YEAR(TODAY()),MONTH(TODAY())+Tabela11[[#This Row],[Mês]],1)</f>
        <v>47058</v>
      </c>
      <c r="I88" s="15">
        <f>+Tabela11[[#This Row],[Mês]]</f>
        <v>85</v>
      </c>
    </row>
    <row r="89" spans="2:9" x14ac:dyDescent="0.35">
      <c r="B89" s="15"/>
      <c r="C89" s="15"/>
      <c r="D89" s="15"/>
      <c r="F89" s="22">
        <v>86</v>
      </c>
      <c r="G89" s="24">
        <f>+G88*(1+(Tab_Resultados[Taxa de retorno]-Tab_Resultados[Inflação])/12)+$D$10/12</f>
        <v>234716.92323974983</v>
      </c>
      <c r="H89" s="23">
        <f ca="1">DATE(YEAR(TODAY()),MONTH(TODAY())+Tabela11[[#This Row],[Mês]],1)</f>
        <v>47088</v>
      </c>
      <c r="I89" s="15">
        <f>+Tabela11[[#This Row],[Mês]]</f>
        <v>86</v>
      </c>
    </row>
    <row r="90" spans="2:9" x14ac:dyDescent="0.35">
      <c r="B90" s="15"/>
      <c r="C90" s="15"/>
      <c r="D90" s="15"/>
      <c r="F90" s="22">
        <v>87</v>
      </c>
      <c r="G90" s="24">
        <f>+G89*(1+(Tab_Resultados[Taxa de retorno]-Tab_Resultados[Inflação])/12)+$D$10/12</f>
        <v>237519.48106125992</v>
      </c>
      <c r="H90" s="23">
        <f ca="1">DATE(YEAR(TODAY()),MONTH(TODAY())+Tabela11[[#This Row],[Mês]],1)</f>
        <v>47119</v>
      </c>
      <c r="I90" s="15">
        <f>+Tabela11[[#This Row],[Mês]]</f>
        <v>87</v>
      </c>
    </row>
    <row r="91" spans="2:9" x14ac:dyDescent="0.35">
      <c r="B91" s="15"/>
      <c r="C91" s="15"/>
      <c r="D91" s="15"/>
      <c r="F91" s="22">
        <v>88</v>
      </c>
      <c r="G91" s="24">
        <f>+G90*(1+(Tab_Resultados[Taxa de retorno]-Tab_Resultados[Inflação])/12)+$D$10/12</f>
        <v>240339.20454942679</v>
      </c>
      <c r="H91" s="23">
        <f ca="1">DATE(YEAR(TODAY()),MONTH(TODAY())+Tabela11[[#This Row],[Mês]],1)</f>
        <v>47150</v>
      </c>
      <c r="I91" s="15">
        <f>+Tabela11[[#This Row],[Mês]]</f>
        <v>88</v>
      </c>
    </row>
    <row r="92" spans="2:9" x14ac:dyDescent="0.35">
      <c r="B92" s="15"/>
      <c r="C92" s="15"/>
      <c r="D92" s="15"/>
      <c r="F92" s="22">
        <v>89</v>
      </c>
      <c r="G92" s="24">
        <f>+G91*(1+(Tab_Resultados[Taxa de retorno]-Tab_Resultados[Inflação])/12)+$D$10/12</f>
        <v>243176.19884395867</v>
      </c>
      <c r="H92" s="23">
        <f ca="1">DATE(YEAR(TODAY()),MONTH(TODAY())+Tabela11[[#This Row],[Mês]],1)</f>
        <v>47178</v>
      </c>
      <c r="I92" s="15">
        <f>+Tabela11[[#This Row],[Mês]]</f>
        <v>89</v>
      </c>
    </row>
    <row r="93" spans="2:9" x14ac:dyDescent="0.35">
      <c r="B93" s="15"/>
      <c r="C93" s="15"/>
      <c r="D93" s="15"/>
      <c r="F93" s="22">
        <v>90</v>
      </c>
      <c r="G93" s="24">
        <f>+G92*(1+(Tab_Resultados[Taxa de retorno]-Tab_Resultados[Inflação])/12)+$D$10/12</f>
        <v>246030.56972854456</v>
      </c>
      <c r="H93" s="23">
        <f ca="1">DATE(YEAR(TODAY()),MONTH(TODAY())+Tabela11[[#This Row],[Mês]],1)</f>
        <v>47209</v>
      </c>
      <c r="I93" s="15">
        <f>+Tabela11[[#This Row],[Mês]]</f>
        <v>90</v>
      </c>
    </row>
    <row r="94" spans="2:9" x14ac:dyDescent="0.35">
      <c r="B94" s="15"/>
      <c r="C94" s="15"/>
      <c r="D94" s="15"/>
      <c r="F94" s="22">
        <v>91</v>
      </c>
      <c r="G94" s="24">
        <f>+G93*(1+(Tab_Resultados[Taxa de retorno]-Tab_Resultados[Inflação])/12)+$D$10/12</f>
        <v>248902.42363479853</v>
      </c>
      <c r="H94" s="23">
        <f ca="1">DATE(YEAR(TODAY()),MONTH(TODAY())+Tabela11[[#This Row],[Mês]],1)</f>
        <v>47239</v>
      </c>
      <c r="I94" s="15">
        <f>+Tabela11[[#This Row],[Mês]]</f>
        <v>91</v>
      </c>
    </row>
    <row r="95" spans="2:9" x14ac:dyDescent="0.35">
      <c r="B95" s="15"/>
      <c r="C95" s="15"/>
      <c r="D95" s="15"/>
      <c r="F95" s="22">
        <v>92</v>
      </c>
      <c r="G95" s="24">
        <f>+G94*(1+(Tab_Resultados[Taxa de retorno]-Tab_Resultados[Inflação])/12)+$D$10/12</f>
        <v>251791.86764622832</v>
      </c>
      <c r="H95" s="23">
        <f ca="1">DATE(YEAR(TODAY()),MONTH(TODAY())+Tabela11[[#This Row],[Mês]],1)</f>
        <v>47270</v>
      </c>
      <c r="I95" s="15">
        <f>+Tabela11[[#This Row],[Mês]]</f>
        <v>92</v>
      </c>
    </row>
    <row r="96" spans="2:9" x14ac:dyDescent="0.35">
      <c r="B96" s="15"/>
      <c r="C96" s="15"/>
      <c r="D96" s="15"/>
      <c r="F96" s="22">
        <v>93</v>
      </c>
      <c r="G96" s="24">
        <f>+G95*(1+(Tab_Resultados[Taxa de retorno]-Tab_Resultados[Inflação])/12)+$D$10/12</f>
        <v>254699.00950222812</v>
      </c>
      <c r="H96" s="23">
        <f ca="1">DATE(YEAR(TODAY()),MONTH(TODAY())+Tabela11[[#This Row],[Mês]],1)</f>
        <v>47300</v>
      </c>
      <c r="I96" s="15">
        <f>+Tabela11[[#This Row],[Mês]]</f>
        <v>93</v>
      </c>
    </row>
    <row r="97" spans="2:9" x14ac:dyDescent="0.35">
      <c r="B97" s="15"/>
      <c r="C97" s="15"/>
      <c r="D97" s="15"/>
      <c r="F97" s="22">
        <v>94</v>
      </c>
      <c r="G97" s="24">
        <f>+G96*(1+(Tab_Resultados[Taxa de retorno]-Tab_Resultados[Inflação])/12)+$D$10/12</f>
        <v>257623.95760209591</v>
      </c>
      <c r="H97" s="23">
        <f ca="1">DATE(YEAR(TODAY()),MONTH(TODAY())+Tabela11[[#This Row],[Mês]],1)</f>
        <v>47331</v>
      </c>
      <c r="I97" s="15">
        <f>+Tabela11[[#This Row],[Mês]]</f>
        <v>94</v>
      </c>
    </row>
    <row r="98" spans="2:9" x14ac:dyDescent="0.35">
      <c r="B98" s="15"/>
      <c r="C98" s="15"/>
      <c r="D98" s="15"/>
      <c r="F98" s="22">
        <v>95</v>
      </c>
      <c r="G98" s="24">
        <f>+G97*(1+(Tab_Resultados[Taxa de retorno]-Tab_Resultados[Inflação])/12)+$D$10/12</f>
        <v>260566.82100907539</v>
      </c>
      <c r="H98" s="23">
        <f ca="1">DATE(YEAR(TODAY()),MONTH(TODAY())+Tabela11[[#This Row],[Mês]],1)</f>
        <v>47362</v>
      </c>
      <c r="I98" s="15">
        <f>+Tabela11[[#This Row],[Mês]]</f>
        <v>95</v>
      </c>
    </row>
    <row r="99" spans="2:9" x14ac:dyDescent="0.35">
      <c r="B99" s="15"/>
      <c r="C99" s="15"/>
      <c r="D99" s="15"/>
      <c r="F99" s="22">
        <v>96</v>
      </c>
      <c r="G99" s="24">
        <f>+G98*(1+(Tab_Resultados[Taxa de retorno]-Tab_Resultados[Inflação])/12)+$D$10/12</f>
        <v>263527.70945442264</v>
      </c>
      <c r="H99" s="23">
        <f ca="1">DATE(YEAR(TODAY()),MONTH(TODAY())+Tabela11[[#This Row],[Mês]],1)</f>
        <v>47392</v>
      </c>
      <c r="I99" s="15">
        <f>+Tabela11[[#This Row],[Mês]]</f>
        <v>96</v>
      </c>
    </row>
    <row r="100" spans="2:9" x14ac:dyDescent="0.35">
      <c r="B100" s="15"/>
      <c r="C100" s="15"/>
      <c r="D100" s="15"/>
      <c r="F100" s="22">
        <v>97</v>
      </c>
      <c r="G100" s="24">
        <f>+G99*(1+(Tab_Resultados[Taxa de retorno]-Tab_Resultados[Inflação])/12)+$D$10/12</f>
        <v>266506.73334149766</v>
      </c>
      <c r="H100" s="23">
        <f ca="1">DATE(YEAR(TODAY()),MONTH(TODAY())+Tabela11[[#This Row],[Mês]],1)</f>
        <v>47423</v>
      </c>
      <c r="I100" s="15">
        <f>+Tabela11[[#This Row],[Mês]]</f>
        <v>97</v>
      </c>
    </row>
    <row r="101" spans="2:9" x14ac:dyDescent="0.35">
      <c r="B101" s="15"/>
      <c r="C101" s="15"/>
      <c r="D101" s="15"/>
      <c r="F101" s="22">
        <v>98</v>
      </c>
      <c r="G101" s="24">
        <f>+G100*(1+(Tab_Resultados[Taxa de retorno]-Tab_Resultados[Inflação])/12)+$D$10/12</f>
        <v>269504.003749881</v>
      </c>
      <c r="H101" s="23">
        <f ca="1">DATE(YEAR(TODAY()),MONTH(TODAY())+Tabela11[[#This Row],[Mês]],1)</f>
        <v>47453</v>
      </c>
      <c r="I101" s="15">
        <f>+Tabela11[[#This Row],[Mês]]</f>
        <v>98</v>
      </c>
    </row>
    <row r="102" spans="2:9" x14ac:dyDescent="0.35">
      <c r="B102" s="15"/>
      <c r="C102" s="15"/>
      <c r="D102" s="15"/>
      <c r="F102" s="22">
        <v>99</v>
      </c>
      <c r="G102" s="24">
        <f>+G101*(1+(Tab_Resultados[Taxa de retorno]-Tab_Resultados[Inflação])/12)+$D$10/12</f>
        <v>272519.63243951567</v>
      </c>
      <c r="H102" s="23">
        <f ca="1">DATE(YEAR(TODAY()),MONTH(TODAY())+Tabela11[[#This Row],[Mês]],1)</f>
        <v>47484</v>
      </c>
      <c r="I102" s="15">
        <f>+Tabela11[[#This Row],[Mês]]</f>
        <v>99</v>
      </c>
    </row>
    <row r="103" spans="2:9" x14ac:dyDescent="0.35">
      <c r="B103" s="15"/>
      <c r="C103" s="15"/>
      <c r="D103" s="15"/>
      <c r="F103" s="22">
        <v>100</v>
      </c>
      <c r="G103" s="24">
        <f>+G102*(1+(Tab_Resultados[Taxa de retorno]-Tab_Resultados[Inflação])/12)+$D$10/12</f>
        <v>275553.73185487435</v>
      </c>
      <c r="H103" s="23">
        <f ca="1">DATE(YEAR(TODAY()),MONTH(TODAY())+Tabela11[[#This Row],[Mês]],1)</f>
        <v>47515</v>
      </c>
      <c r="I103" s="15">
        <f>+Tabela11[[#This Row],[Mês]]</f>
        <v>100</v>
      </c>
    </row>
    <row r="104" spans="2:9" x14ac:dyDescent="0.35">
      <c r="B104" s="15"/>
      <c r="C104" s="15"/>
      <c r="D104" s="15"/>
      <c r="F104" s="22">
        <v>101</v>
      </c>
      <c r="G104" s="24">
        <f>+G103*(1+(Tab_Resultados[Taxa de retorno]-Tab_Resultados[Inflação])/12)+$D$10/12</f>
        <v>278606.41512915213</v>
      </c>
      <c r="H104" s="23">
        <f ca="1">DATE(YEAR(TODAY()),MONTH(TODAY())+Tabela11[[#This Row],[Mês]],1)</f>
        <v>47543</v>
      </c>
      <c r="I104" s="15">
        <f>+Tabela11[[#This Row],[Mês]]</f>
        <v>101</v>
      </c>
    </row>
    <row r="105" spans="2:9" x14ac:dyDescent="0.35">
      <c r="B105" s="15"/>
      <c r="C105" s="15"/>
      <c r="D105" s="15"/>
      <c r="F105" s="22">
        <v>102</v>
      </c>
      <c r="G105" s="24">
        <f>+G104*(1+(Tab_Resultados[Taxa de retorno]-Tab_Resultados[Inflação])/12)+$D$10/12</f>
        <v>281677.79608848487</v>
      </c>
      <c r="H105" s="23">
        <f ca="1">DATE(YEAR(TODAY()),MONTH(TODAY())+Tabela11[[#This Row],[Mês]],1)</f>
        <v>47574</v>
      </c>
      <c r="I105" s="15">
        <f>+Tabela11[[#This Row],[Mês]]</f>
        <v>102</v>
      </c>
    </row>
    <row r="106" spans="2:9" x14ac:dyDescent="0.35">
      <c r="B106" s="15"/>
      <c r="C106" s="15"/>
      <c r="D106" s="15"/>
      <c r="F106" s="22">
        <v>103</v>
      </c>
      <c r="G106" s="24">
        <f>+G105*(1+(Tab_Resultados[Taxa de retorno]-Tab_Resultados[Inflação])/12)+$D$10/12</f>
        <v>284767.98925619351</v>
      </c>
      <c r="H106" s="23">
        <f ca="1">DATE(YEAR(TODAY()),MONTH(TODAY())+Tabela11[[#This Row],[Mês]],1)</f>
        <v>47604</v>
      </c>
      <c r="I106" s="15">
        <f>+Tabela11[[#This Row],[Mês]]</f>
        <v>103</v>
      </c>
    </row>
    <row r="107" spans="2:9" x14ac:dyDescent="0.35">
      <c r="B107" s="15"/>
      <c r="C107" s="15"/>
      <c r="D107" s="15"/>
      <c r="F107" s="22">
        <v>104</v>
      </c>
      <c r="G107" s="24">
        <f>+G106*(1+(Tab_Resultados[Taxa de retorno]-Tab_Resultados[Inflação])/12)+$D$10/12</f>
        <v>287877.10985705437</v>
      </c>
      <c r="H107" s="23">
        <f ca="1">DATE(YEAR(TODAY()),MONTH(TODAY())+Tabela11[[#This Row],[Mês]],1)</f>
        <v>47635</v>
      </c>
      <c r="I107" s="15">
        <f>+Tabela11[[#This Row],[Mês]]</f>
        <v>104</v>
      </c>
    </row>
    <row r="108" spans="2:9" x14ac:dyDescent="0.35">
      <c r="B108" s="15"/>
      <c r="C108" s="15"/>
      <c r="D108" s="15"/>
      <c r="F108" s="22">
        <v>105</v>
      </c>
      <c r="G108" s="24">
        <f>+G107*(1+(Tab_Resultados[Taxa de retorno]-Tab_Resultados[Inflação])/12)+$D$10/12</f>
        <v>291005.27382159547</v>
      </c>
      <c r="H108" s="23">
        <f ca="1">DATE(YEAR(TODAY()),MONTH(TODAY())+Tabela11[[#This Row],[Mês]],1)</f>
        <v>47665</v>
      </c>
      <c r="I108" s="15">
        <f>+Tabela11[[#This Row],[Mês]]</f>
        <v>105</v>
      </c>
    </row>
    <row r="109" spans="2:9" x14ac:dyDescent="0.35">
      <c r="B109" s="15"/>
      <c r="C109" s="15"/>
      <c r="D109" s="15"/>
      <c r="F109" s="22">
        <v>106</v>
      </c>
      <c r="G109" s="24">
        <f>+G108*(1+(Tab_Resultados[Taxa de retorno]-Tab_Resultados[Inflação])/12)+$D$10/12</f>
        <v>294152.59779041942</v>
      </c>
      <c r="H109" s="23">
        <f ca="1">DATE(YEAR(TODAY()),MONTH(TODAY())+Tabela11[[#This Row],[Mês]],1)</f>
        <v>47696</v>
      </c>
      <c r="I109" s="15">
        <f>+Tabela11[[#This Row],[Mês]]</f>
        <v>106</v>
      </c>
    </row>
    <row r="110" spans="2:9" x14ac:dyDescent="0.35">
      <c r="B110" s="15"/>
      <c r="C110" s="15"/>
      <c r="D110" s="15"/>
      <c r="F110" s="22">
        <v>107</v>
      </c>
      <c r="G110" s="24">
        <f>+G109*(1+(Tab_Resultados[Taxa de retorno]-Tab_Resultados[Inflação])/12)+$D$10/12</f>
        <v>297319.19911855238</v>
      </c>
      <c r="H110" s="23">
        <f ca="1">DATE(YEAR(TODAY()),MONTH(TODAY())+Tabela11[[#This Row],[Mês]],1)</f>
        <v>47727</v>
      </c>
      <c r="I110" s="15">
        <f>+Tabela11[[#This Row],[Mês]]</f>
        <v>107</v>
      </c>
    </row>
    <row r="111" spans="2:9" x14ac:dyDescent="0.35">
      <c r="B111" s="15"/>
      <c r="C111" s="15"/>
      <c r="D111" s="15"/>
      <c r="F111" s="22">
        <v>108</v>
      </c>
      <c r="G111" s="24">
        <f>+G110*(1+(Tab_Resultados[Taxa de retorno]-Tab_Resultados[Inflação])/12)+$D$10/12</f>
        <v>300505.19587982015</v>
      </c>
      <c r="H111" s="23">
        <f ca="1">DATE(YEAR(TODAY()),MONTH(TODAY())+Tabela11[[#This Row],[Mês]],1)</f>
        <v>47757</v>
      </c>
      <c r="I111" s="15">
        <f>+Tabela11[[#This Row],[Mês]]</f>
        <v>108</v>
      </c>
    </row>
    <row r="112" spans="2:9" x14ac:dyDescent="0.35">
      <c r="B112" s="15"/>
      <c r="C112" s="15"/>
      <c r="D112" s="15"/>
      <c r="F112" s="22">
        <v>109</v>
      </c>
      <c r="G112" s="24">
        <f>+G111*(1+(Tab_Resultados[Taxa de retorno]-Tab_Resultados[Inflação])/12)+$D$10/12</f>
        <v>303710.7068712507</v>
      </c>
      <c r="H112" s="23">
        <f ca="1">DATE(YEAR(TODAY()),MONTH(TODAY())+Tabela11[[#This Row],[Mês]],1)</f>
        <v>47788</v>
      </c>
      <c r="I112" s="15">
        <f>+Tabela11[[#This Row],[Mês]]</f>
        <v>109</v>
      </c>
    </row>
    <row r="113" spans="2:9" x14ac:dyDescent="0.35">
      <c r="B113" s="15"/>
      <c r="C113" s="15"/>
      <c r="D113" s="15"/>
      <c r="F113" s="22">
        <v>110</v>
      </c>
      <c r="G113" s="24">
        <f>+G112*(1+(Tab_Resultados[Taxa de retorno]-Tab_Resultados[Inflação])/12)+$D$10/12</f>
        <v>306935.85161750379</v>
      </c>
      <c r="H113" s="23">
        <f ca="1">DATE(YEAR(TODAY()),MONTH(TODAY())+Tabela11[[#This Row],[Mês]],1)</f>
        <v>47818</v>
      </c>
      <c r="I113" s="15">
        <f>+Tabela11[[#This Row],[Mês]]</f>
        <v>110</v>
      </c>
    </row>
    <row r="114" spans="2:9" x14ac:dyDescent="0.35">
      <c r="B114" s="15"/>
      <c r="C114" s="15"/>
      <c r="D114" s="15"/>
      <c r="F114" s="22">
        <v>111</v>
      </c>
      <c r="G114" s="24">
        <f>+G113*(1+(Tab_Resultados[Taxa de retorno]-Tab_Resultados[Inflação])/12)+$D$10/12</f>
        <v>310180.75037532765</v>
      </c>
      <c r="H114" s="23">
        <f ca="1">DATE(YEAR(TODAY()),MONTH(TODAY())+Tabela11[[#This Row],[Mês]],1)</f>
        <v>47849</v>
      </c>
      <c r="I114" s="15">
        <f>+Tabela11[[#This Row],[Mês]]</f>
        <v>111</v>
      </c>
    </row>
    <row r="115" spans="2:9" x14ac:dyDescent="0.35">
      <c r="B115" s="15"/>
      <c r="C115" s="15"/>
      <c r="D115" s="15"/>
      <c r="F115" s="22">
        <v>112</v>
      </c>
      <c r="G115" s="24">
        <f>+G114*(1+(Tab_Resultados[Taxa de retorno]-Tab_Resultados[Inflação])/12)+$D$10/12</f>
        <v>313445.52413804323</v>
      </c>
      <c r="H115" s="23">
        <f ca="1">DATE(YEAR(TODAY()),MONTH(TODAY())+Tabela11[[#This Row],[Mês]],1)</f>
        <v>47880</v>
      </c>
      <c r="I115" s="15">
        <f>+Tabela11[[#This Row],[Mês]]</f>
        <v>112</v>
      </c>
    </row>
    <row r="116" spans="2:9" x14ac:dyDescent="0.35">
      <c r="B116" s="15"/>
      <c r="C116" s="15"/>
      <c r="D116" s="15"/>
      <c r="F116" s="22">
        <v>113</v>
      </c>
      <c r="G116" s="24">
        <f>+G115*(1+(Tab_Resultados[Taxa de retorno]-Tab_Resultados[Inflação])/12)+$D$10/12</f>
        <v>316730.29464005539</v>
      </c>
      <c r="H116" s="23">
        <f ca="1">DATE(YEAR(TODAY()),MONTH(TODAY())+Tabela11[[#This Row],[Mês]],1)</f>
        <v>47908</v>
      </c>
      <c r="I116" s="15">
        <f>+Tabela11[[#This Row],[Mês]]</f>
        <v>113</v>
      </c>
    </row>
    <row r="117" spans="2:9" x14ac:dyDescent="0.35">
      <c r="B117" s="15"/>
      <c r="C117" s="15"/>
      <c r="D117" s="15"/>
      <c r="F117" s="22">
        <v>114</v>
      </c>
      <c r="G117" s="24">
        <f>+G116*(1+(Tab_Resultados[Taxa de retorno]-Tab_Resultados[Inflação])/12)+$D$10/12</f>
        <v>320035.1843613924</v>
      </c>
      <c r="H117" s="23">
        <f ca="1">DATE(YEAR(TODAY()),MONTH(TODAY())+Tabela11[[#This Row],[Mês]],1)</f>
        <v>47939</v>
      </c>
      <c r="I117" s="15">
        <f>+Tabela11[[#This Row],[Mês]]</f>
        <v>114</v>
      </c>
    </row>
    <row r="118" spans="2:9" x14ac:dyDescent="0.35">
      <c r="B118" s="15"/>
      <c r="C118" s="15"/>
      <c r="D118" s="15"/>
      <c r="F118" s="22">
        <v>115</v>
      </c>
      <c r="G118" s="24">
        <f>+G117*(1+(Tab_Resultados[Taxa de retorno]-Tab_Resultados[Inflação])/12)+$D$10/12</f>
        <v>323360.31653227261</v>
      </c>
      <c r="H118" s="23">
        <f ca="1">DATE(YEAR(TODAY()),MONTH(TODAY())+Tabela11[[#This Row],[Mês]],1)</f>
        <v>47969</v>
      </c>
      <c r="I118" s="15">
        <f>+Tabela11[[#This Row],[Mês]]</f>
        <v>115</v>
      </c>
    </row>
    <row r="119" spans="2:9" x14ac:dyDescent="0.35">
      <c r="B119" s="15"/>
      <c r="C119" s="15"/>
      <c r="D119" s="15"/>
      <c r="F119" s="22">
        <v>116</v>
      </c>
      <c r="G119" s="24">
        <f>+G118*(1+(Tab_Resultados[Taxa de retorno]-Tab_Resultados[Inflação])/12)+$D$10/12</f>
        <v>326705.81513769942</v>
      </c>
      <c r="H119" s="23">
        <f ca="1">DATE(YEAR(TODAY()),MONTH(TODAY())+Tabela11[[#This Row],[Mês]],1)</f>
        <v>48000</v>
      </c>
      <c r="I119" s="15">
        <f>+Tabela11[[#This Row],[Mês]]</f>
        <v>116</v>
      </c>
    </row>
    <row r="120" spans="2:9" x14ac:dyDescent="0.35">
      <c r="B120" s="15"/>
      <c r="C120" s="15"/>
      <c r="D120" s="15"/>
      <c r="F120" s="22">
        <v>117</v>
      </c>
      <c r="G120" s="24">
        <f>+G119*(1+(Tab_Resultados[Taxa de retorno]-Tab_Resultados[Inflação])/12)+$D$10/12</f>
        <v>330071.8049220845</v>
      </c>
      <c r="H120" s="23">
        <f ca="1">DATE(YEAR(TODAY()),MONTH(TODAY())+Tabela11[[#This Row],[Mês]],1)</f>
        <v>48030</v>
      </c>
      <c r="I120" s="15">
        <f>+Tabela11[[#This Row],[Mês]]</f>
        <v>117</v>
      </c>
    </row>
    <row r="121" spans="2:9" x14ac:dyDescent="0.35">
      <c r="B121" s="15"/>
      <c r="C121" s="15"/>
      <c r="D121" s="15"/>
      <c r="F121" s="22">
        <v>118</v>
      </c>
      <c r="G121" s="24">
        <f>+G120*(1+(Tab_Resultados[Taxa de retorno]-Tab_Resultados[Inflação])/12)+$D$10/12</f>
        <v>333458.41139389895</v>
      </c>
      <c r="H121" s="23">
        <f ca="1">DATE(YEAR(TODAY()),MONTH(TODAY())+Tabela11[[#This Row],[Mês]],1)</f>
        <v>48061</v>
      </c>
      <c r="I121" s="15">
        <f>+Tabela11[[#This Row],[Mês]]</f>
        <v>118</v>
      </c>
    </row>
    <row r="122" spans="2:9" x14ac:dyDescent="0.35">
      <c r="B122" s="15"/>
      <c r="C122" s="15"/>
      <c r="D122" s="15"/>
      <c r="F122" s="22">
        <v>119</v>
      </c>
      <c r="G122" s="24">
        <f>+G121*(1+(Tab_Resultados[Taxa de retorno]-Tab_Resultados[Inflação])/12)+$D$10/12</f>
        <v>336865.76083035325</v>
      </c>
      <c r="H122" s="23">
        <f ca="1">DATE(YEAR(TODAY()),MONTH(TODAY())+Tabela11[[#This Row],[Mês]],1)</f>
        <v>48092</v>
      </c>
      <c r="I122" s="15">
        <f>+Tabela11[[#This Row],[Mês]]</f>
        <v>119</v>
      </c>
    </row>
    <row r="123" spans="2:9" x14ac:dyDescent="0.35">
      <c r="B123" s="15"/>
      <c r="C123" s="15"/>
      <c r="D123" s="15"/>
      <c r="F123" s="22">
        <v>120</v>
      </c>
      <c r="G123" s="24">
        <f>+G122*(1+(Tab_Resultados[Taxa de retorno]-Tab_Resultados[Inflação])/12)+$D$10/12</f>
        <v>340293.9802821058</v>
      </c>
      <c r="H123" s="23">
        <f ca="1">DATE(YEAR(TODAY()),MONTH(TODAY())+Tabela11[[#This Row],[Mês]],1)</f>
        <v>48122</v>
      </c>
      <c r="I123" s="15">
        <f>+Tabela11[[#This Row],[Mês]]</f>
        <v>120</v>
      </c>
    </row>
    <row r="124" spans="2:9" x14ac:dyDescent="0.35">
      <c r="B124" s="15"/>
      <c r="C124" s="15"/>
      <c r="D124" s="15"/>
      <c r="F124" s="22">
        <v>121</v>
      </c>
      <c r="G124" s="24">
        <f>+G123*(1+(Tab_Resultados[Taxa de retorno]-Tab_Resultados[Inflação])/12)+$D$10/12</f>
        <v>343743.19757800037</v>
      </c>
      <c r="H124" s="23">
        <f ca="1">DATE(YEAR(TODAY()),MONTH(TODAY())+Tabela11[[#This Row],[Mês]],1)</f>
        <v>48153</v>
      </c>
      <c r="I124" s="15">
        <f>+Tabela11[[#This Row],[Mês]]</f>
        <v>121</v>
      </c>
    </row>
    <row r="125" spans="2:9" x14ac:dyDescent="0.35">
      <c r="B125" s="15"/>
      <c r="C125" s="15"/>
      <c r="D125" s="15"/>
      <c r="F125" s="22">
        <v>122</v>
      </c>
      <c r="G125" s="24">
        <f>+G124*(1+(Tab_Resultados[Taxa de retorno]-Tab_Resultados[Inflação])/12)+$D$10/12</f>
        <v>347213.54132983228</v>
      </c>
      <c r="H125" s="23">
        <f ca="1">DATE(YEAR(TODAY()),MONTH(TODAY())+Tabela11[[#This Row],[Mês]],1)</f>
        <v>48183</v>
      </c>
      <c r="I125" s="15">
        <f>+Tabela11[[#This Row],[Mês]]</f>
        <v>122</v>
      </c>
    </row>
    <row r="126" spans="2:9" x14ac:dyDescent="0.35">
      <c r="B126" s="15"/>
      <c r="C126" s="15"/>
      <c r="D126" s="15"/>
      <c r="F126" s="22">
        <v>123</v>
      </c>
      <c r="G126" s="24">
        <f>+G125*(1+(Tab_Resultados[Taxa de retorno]-Tab_Resultados[Inflação])/12)+$D$10/12</f>
        <v>350705.14093714417</v>
      </c>
      <c r="H126" s="23">
        <f ca="1">DATE(YEAR(TODAY()),MONTH(TODAY())+Tabela11[[#This Row],[Mês]],1)</f>
        <v>48214</v>
      </c>
      <c r="I126" s="15">
        <f>+Tabela11[[#This Row],[Mês]]</f>
        <v>123</v>
      </c>
    </row>
    <row r="127" spans="2:9" x14ac:dyDescent="0.35">
      <c r="B127" s="15"/>
      <c r="C127" s="15"/>
      <c r="D127" s="15"/>
      <c r="F127" s="22">
        <v>124</v>
      </c>
      <c r="G127" s="24">
        <f>+G126*(1+(Tab_Resultados[Taxa de retorno]-Tab_Resultados[Inflação])/12)+$D$10/12</f>
        <v>354218.12659205083</v>
      </c>
      <c r="H127" s="23">
        <f ca="1">DATE(YEAR(TODAY()),MONTH(TODAY())+Tabela11[[#This Row],[Mês]],1)</f>
        <v>48245</v>
      </c>
      <c r="I127" s="15">
        <f>+Tabela11[[#This Row],[Mês]]</f>
        <v>124</v>
      </c>
    </row>
    <row r="128" spans="2:9" x14ac:dyDescent="0.35">
      <c r="B128" s="15"/>
      <c r="C128" s="15"/>
      <c r="D128" s="15"/>
      <c r="F128" s="22">
        <v>125</v>
      </c>
      <c r="G128" s="24">
        <f>+G127*(1+(Tab_Resultados[Taxa de retorno]-Tab_Resultados[Inflação])/12)+$D$10/12</f>
        <v>357752.6292840938</v>
      </c>
      <c r="H128" s="23">
        <f ca="1">DATE(YEAR(TODAY()),MONTH(TODAY())+Tabela11[[#This Row],[Mês]],1)</f>
        <v>48274</v>
      </c>
      <c r="I128" s="15">
        <f>+Tabela11[[#This Row],[Mês]]</f>
        <v>125</v>
      </c>
    </row>
    <row r="129" spans="2:9" x14ac:dyDescent="0.35">
      <c r="B129" s="15"/>
      <c r="C129" s="15"/>
      <c r="D129" s="15"/>
      <c r="F129" s="22">
        <v>126</v>
      </c>
      <c r="G129" s="24">
        <f>+G128*(1+(Tab_Resultados[Taxa de retorno]-Tab_Resultados[Inflação])/12)+$D$10/12</f>
        <v>361308.78080512554</v>
      </c>
      <c r="H129" s="23">
        <f ca="1">DATE(YEAR(TODAY()),MONTH(TODAY())+Tabela11[[#This Row],[Mês]],1)</f>
        <v>48305</v>
      </c>
      <c r="I129" s="15">
        <f>+Tabela11[[#This Row],[Mês]]</f>
        <v>126</v>
      </c>
    </row>
    <row r="130" spans="2:9" x14ac:dyDescent="0.35">
      <c r="B130" s="15"/>
      <c r="C130" s="15"/>
      <c r="D130" s="15"/>
      <c r="F130" s="22">
        <v>127</v>
      </c>
      <c r="G130" s="24">
        <f>+G129*(1+(Tab_Resultados[Taxa de retorno]-Tab_Resultados[Inflação])/12)+$D$10/12</f>
        <v>364886.7137542236</v>
      </c>
      <c r="H130" s="23">
        <f ca="1">DATE(YEAR(TODAY()),MONTH(TODAY())+Tabela11[[#This Row],[Mês]],1)</f>
        <v>48335</v>
      </c>
      <c r="I130" s="15">
        <f>+Tabela11[[#This Row],[Mês]]</f>
        <v>127</v>
      </c>
    </row>
    <row r="131" spans="2:9" x14ac:dyDescent="0.35">
      <c r="B131" s="15"/>
      <c r="C131" s="15"/>
      <c r="D131" s="15"/>
      <c r="F131" s="22">
        <v>128</v>
      </c>
      <c r="G131" s="24">
        <f>+G130*(1+(Tab_Resultados[Taxa de retorno]-Tab_Resultados[Inflação])/12)+$D$10/12</f>
        <v>368486.56154263491</v>
      </c>
      <c r="H131" s="23">
        <f ca="1">DATE(YEAR(TODAY()),MONTH(TODAY())+Tabela11[[#This Row],[Mês]],1)</f>
        <v>48366</v>
      </c>
      <c r="I131" s="15">
        <f>+Tabela11[[#This Row],[Mês]]</f>
        <v>128</v>
      </c>
    </row>
    <row r="132" spans="2:9" x14ac:dyDescent="0.35">
      <c r="B132" s="15"/>
      <c r="C132" s="15"/>
      <c r="D132" s="15"/>
      <c r="F132" s="22">
        <v>129</v>
      </c>
      <c r="G132" s="24">
        <f>+G131*(1+(Tab_Resultados[Taxa de retorno]-Tab_Resultados[Inflação])/12)+$D$10/12</f>
        <v>372108.45839875023</v>
      </c>
      <c r="H132" s="23">
        <f ca="1">DATE(YEAR(TODAY()),MONTH(TODAY())+Tabela11[[#This Row],[Mês]],1)</f>
        <v>48396</v>
      </c>
      <c r="I132" s="15">
        <f>+Tabela11[[#This Row],[Mês]]</f>
        <v>129</v>
      </c>
    </row>
    <row r="133" spans="2:9" x14ac:dyDescent="0.35">
      <c r="B133" s="15"/>
      <c r="C133" s="15"/>
      <c r="D133" s="15"/>
      <c r="F133" s="22">
        <v>130</v>
      </c>
      <c r="G133" s="24">
        <f>+G132*(1+(Tab_Resultados[Taxa de retorno]-Tab_Resultados[Inflação])/12)+$D$10/12</f>
        <v>375752.53937310923</v>
      </c>
      <c r="H133" s="23">
        <f ca="1">DATE(YEAR(TODAY()),MONTH(TODAY())+Tabela11[[#This Row],[Mês]],1)</f>
        <v>48427</v>
      </c>
      <c r="I133" s="15">
        <f>+Tabela11[[#This Row],[Mês]]</f>
        <v>130</v>
      </c>
    </row>
    <row r="134" spans="2:9" x14ac:dyDescent="0.35">
      <c r="B134" s="15"/>
      <c r="C134" s="15"/>
      <c r="D134" s="15"/>
      <c r="F134" s="22">
        <v>131</v>
      </c>
      <c r="G134" s="24">
        <f>+G133*(1+(Tab_Resultados[Taxa de retorno]-Tab_Resultados[Inflação])/12)+$D$10/12</f>
        <v>379418.9403434362</v>
      </c>
      <c r="H134" s="23">
        <f ca="1">DATE(YEAR(TODAY()),MONTH(TODAY())+Tabela11[[#This Row],[Mês]],1)</f>
        <v>48458</v>
      </c>
      <c r="I134" s="15">
        <f>+Tabela11[[#This Row],[Mês]]</f>
        <v>131</v>
      </c>
    </row>
    <row r="135" spans="2:9" x14ac:dyDescent="0.35">
      <c r="B135" s="15"/>
      <c r="C135" s="15"/>
      <c r="D135" s="15"/>
      <c r="F135" s="22">
        <v>132</v>
      </c>
      <c r="G135" s="24">
        <f>+G134*(1+(Tab_Resultados[Taxa de retorno]-Tab_Resultados[Inflação])/12)+$D$10/12</f>
        <v>383107.79801970639</v>
      </c>
      <c r="H135" s="23">
        <f ca="1">DATE(YEAR(TODAY()),MONTH(TODAY())+Tabela11[[#This Row],[Mês]],1)</f>
        <v>48488</v>
      </c>
      <c r="I135" s="15">
        <f>+Tabela11[[#This Row],[Mês]]</f>
        <v>132</v>
      </c>
    </row>
    <row r="136" spans="2:9" x14ac:dyDescent="0.35">
      <c r="B136" s="15"/>
      <c r="C136" s="15"/>
      <c r="D136" s="15"/>
      <c r="F136" s="22">
        <v>133</v>
      </c>
      <c r="G136" s="24">
        <f>+G135*(1+(Tab_Resultados[Taxa de retorno]-Tab_Resultados[Inflação])/12)+$D$10/12</f>
        <v>386819.24994924373</v>
      </c>
      <c r="H136" s="23">
        <f ca="1">DATE(YEAR(TODAY()),MONTH(TODAY())+Tabela11[[#This Row],[Mês]],1)</f>
        <v>48519</v>
      </c>
      <c r="I136" s="15">
        <f>+Tabela11[[#This Row],[Mês]]</f>
        <v>133</v>
      </c>
    </row>
    <row r="137" spans="2:9" x14ac:dyDescent="0.35">
      <c r="B137" s="15"/>
      <c r="C137" s="15"/>
      <c r="D137" s="15"/>
      <c r="F137" s="22">
        <v>134</v>
      </c>
      <c r="G137" s="24">
        <f>+G136*(1+(Tab_Resultados[Taxa de retorno]-Tab_Resultados[Inflação])/12)+$D$10/12</f>
        <v>390553.4345218495</v>
      </c>
      <c r="H137" s="23">
        <f ca="1">DATE(YEAR(TODAY()),MONTH(TODAY())+Tabela11[[#This Row],[Mês]],1)</f>
        <v>48549</v>
      </c>
      <c r="I137" s="15">
        <f>+Tabela11[[#This Row],[Mês]]</f>
        <v>134</v>
      </c>
    </row>
    <row r="138" spans="2:9" x14ac:dyDescent="0.35">
      <c r="B138" s="15"/>
      <c r="C138" s="15"/>
      <c r="D138" s="15"/>
      <c r="F138" s="22">
        <v>135</v>
      </c>
      <c r="G138" s="24">
        <f>+G137*(1+(Tab_Resultados[Taxa de retorno]-Tab_Resultados[Inflação])/12)+$D$10/12</f>
        <v>394310.49097496248</v>
      </c>
      <c r="H138" s="23">
        <f ca="1">DATE(YEAR(TODAY()),MONTH(TODAY())+Tabela11[[#This Row],[Mês]],1)</f>
        <v>48580</v>
      </c>
      <c r="I138" s="15">
        <f>+Tabela11[[#This Row],[Mês]]</f>
        <v>135</v>
      </c>
    </row>
    <row r="139" spans="2:9" x14ac:dyDescent="0.35">
      <c r="B139" s="15"/>
      <c r="C139" s="15"/>
      <c r="D139" s="15"/>
      <c r="F139" s="22">
        <v>136</v>
      </c>
      <c r="G139" s="24">
        <f>+G138*(1+(Tab_Resultados[Taxa de retorno]-Tab_Resultados[Inflação])/12)+$D$10/12</f>
        <v>398090.55939885078</v>
      </c>
      <c r="H139" s="23">
        <f ca="1">DATE(YEAR(TODAY()),MONTH(TODAY())+Tabela11[[#This Row],[Mês]],1)</f>
        <v>48611</v>
      </c>
      <c r="I139" s="15">
        <f>+Tabela11[[#This Row],[Mês]]</f>
        <v>136</v>
      </c>
    </row>
    <row r="140" spans="2:9" x14ac:dyDescent="0.35">
      <c r="B140" s="15"/>
      <c r="C140" s="15"/>
      <c r="D140" s="15"/>
      <c r="F140" s="22">
        <v>137</v>
      </c>
      <c r="G140" s="24">
        <f>+G139*(1+(Tab_Resultados[Taxa de retorno]-Tab_Resultados[Inflação])/12)+$D$10/12</f>
        <v>401893.78074183542</v>
      </c>
      <c r="H140" s="23">
        <f ca="1">DATE(YEAR(TODAY()),MONTH(TODAY())+Tabela11[[#This Row],[Mês]],1)</f>
        <v>48639</v>
      </c>
      <c r="I140" s="15">
        <f>+Tabela11[[#This Row],[Mês]]</f>
        <v>137</v>
      </c>
    </row>
    <row r="141" spans="2:9" x14ac:dyDescent="0.35">
      <c r="B141" s="15"/>
      <c r="C141" s="15"/>
      <c r="D141" s="15"/>
      <c r="F141" s="22">
        <v>138</v>
      </c>
      <c r="G141" s="24">
        <f>+G140*(1+(Tab_Resultados[Taxa de retorno]-Tab_Resultados[Inflação])/12)+$D$10/12</f>
        <v>405720.29681554582</v>
      </c>
      <c r="H141" s="23">
        <f ca="1">DATE(YEAR(TODAY()),MONTH(TODAY())+Tabela11[[#This Row],[Mês]],1)</f>
        <v>48670</v>
      </c>
      <c r="I141" s="15">
        <f>+Tabela11[[#This Row],[Mês]]</f>
        <v>138</v>
      </c>
    </row>
    <row r="142" spans="2:9" x14ac:dyDescent="0.35">
      <c r="B142" s="15"/>
      <c r="C142" s="15"/>
      <c r="D142" s="15"/>
      <c r="F142" s="22">
        <v>139</v>
      </c>
      <c r="G142" s="24">
        <f>+G141*(1+(Tab_Resultados[Taxa de retorno]-Tab_Resultados[Inflação])/12)+$D$10/12</f>
        <v>409570.2503002077</v>
      </c>
      <c r="H142" s="23">
        <f ca="1">DATE(YEAR(TODAY()),MONTH(TODAY())+Tabela11[[#This Row],[Mês]],1)</f>
        <v>48700</v>
      </c>
      <c r="I142" s="15">
        <f>+Tabela11[[#This Row],[Mês]]</f>
        <v>139</v>
      </c>
    </row>
    <row r="143" spans="2:9" x14ac:dyDescent="0.35">
      <c r="B143" s="15"/>
      <c r="C143" s="15"/>
      <c r="D143" s="15"/>
      <c r="F143" s="22">
        <v>140</v>
      </c>
      <c r="G143" s="24">
        <f>+G142*(1+(Tab_Resultados[Taxa de retorno]-Tab_Resultados[Inflação])/12)+$D$10/12</f>
        <v>413443.78474996315</v>
      </c>
      <c r="H143" s="23">
        <f ca="1">DATE(YEAR(TODAY()),MONTH(TODAY())+Tabela11[[#This Row],[Mês]],1)</f>
        <v>48731</v>
      </c>
      <c r="I143" s="15">
        <f>+Tabela11[[#This Row],[Mês]]</f>
        <v>140</v>
      </c>
    </row>
    <row r="144" spans="2:9" x14ac:dyDescent="0.35">
      <c r="B144" s="15"/>
      <c r="C144" s="15"/>
      <c r="D144" s="15"/>
      <c r="F144" s="22">
        <v>141</v>
      </c>
      <c r="G144" s="24">
        <f>+G143*(1+(Tab_Resultados[Taxa de retorno]-Tab_Resultados[Inflação])/12)+$D$10/12</f>
        <v>417341.04459822335</v>
      </c>
      <c r="H144" s="23">
        <f ca="1">DATE(YEAR(TODAY()),MONTH(TODAY())+Tabela11[[#This Row],[Mês]],1)</f>
        <v>48761</v>
      </c>
      <c r="I144" s="15">
        <f>+Tabela11[[#This Row],[Mês]]</f>
        <v>141</v>
      </c>
    </row>
    <row r="145" spans="2:9" x14ac:dyDescent="0.35">
      <c r="B145" s="15"/>
      <c r="C145" s="15"/>
      <c r="D145" s="15"/>
      <c r="F145" s="22">
        <v>142</v>
      </c>
      <c r="G145" s="24">
        <f>+G144*(1+(Tab_Resultados[Taxa de retorno]-Tab_Resultados[Inflação])/12)+$D$10/12</f>
        <v>421262.17516305414</v>
      </c>
      <c r="H145" s="23">
        <f ca="1">DATE(YEAR(TODAY()),MONTH(TODAY())+Tabela11[[#This Row],[Mês]],1)</f>
        <v>48792</v>
      </c>
      <c r="I145" s="15">
        <f>+Tabela11[[#This Row],[Mês]]</f>
        <v>142</v>
      </c>
    </row>
    <row r="146" spans="2:9" x14ac:dyDescent="0.35">
      <c r="B146" s="15"/>
      <c r="C146" s="15"/>
      <c r="D146" s="15"/>
      <c r="F146" s="22">
        <v>143</v>
      </c>
      <c r="G146" s="24">
        <f>+G145*(1+(Tab_Resultados[Taxa de retorno]-Tab_Resultados[Inflação])/12)+$D$10/12</f>
        <v>425207.32265259448</v>
      </c>
      <c r="H146" s="23">
        <f ca="1">DATE(YEAR(TODAY()),MONTH(TODAY())+Tabela11[[#This Row],[Mês]],1)</f>
        <v>48823</v>
      </c>
      <c r="I146" s="15">
        <f>+Tabela11[[#This Row],[Mês]]</f>
        <v>143</v>
      </c>
    </row>
    <row r="147" spans="2:9" x14ac:dyDescent="0.35">
      <c r="B147" s="15"/>
      <c r="C147" s="15"/>
      <c r="D147" s="15"/>
      <c r="F147" s="22">
        <v>144</v>
      </c>
      <c r="G147" s="24">
        <f>+G146*(1+(Tab_Resultados[Taxa de retorno]-Tab_Resultados[Inflação])/12)+$D$10/12</f>
        <v>429176.6341705083</v>
      </c>
      <c r="H147" s="23">
        <f ca="1">DATE(YEAR(TODAY()),MONTH(TODAY())+Tabela11[[#This Row],[Mês]],1)</f>
        <v>48853</v>
      </c>
      <c r="I147" s="15">
        <f>+Tabela11[[#This Row],[Mês]]</f>
        <v>144</v>
      </c>
    </row>
    <row r="148" spans="2:9" x14ac:dyDescent="0.35">
      <c r="B148" s="15"/>
      <c r="C148" s="15"/>
      <c r="D148" s="15"/>
      <c r="F148" s="22">
        <v>145</v>
      </c>
      <c r="G148" s="24">
        <f>+G147*(1+(Tab_Resultados[Taxa de retorno]-Tab_Resultados[Inflação])/12)+$D$10/12</f>
        <v>433170.25772146933</v>
      </c>
      <c r="H148" s="23">
        <f ca="1">DATE(YEAR(TODAY()),MONTH(TODAY())+Tabela11[[#This Row],[Mês]],1)</f>
        <v>48884</v>
      </c>
      <c r="I148" s="15">
        <f>+Tabela11[[#This Row],[Mês]]</f>
        <v>145</v>
      </c>
    </row>
    <row r="149" spans="2:9" x14ac:dyDescent="0.35">
      <c r="B149" s="15"/>
      <c r="C149" s="15"/>
      <c r="D149" s="15"/>
      <c r="F149" s="22">
        <v>146</v>
      </c>
      <c r="G149" s="24">
        <f>+G148*(1+(Tab_Resultados[Taxa de retorno]-Tab_Resultados[Inflação])/12)+$D$10/12</f>
        <v>437188.34221668</v>
      </c>
      <c r="H149" s="23">
        <f ca="1">DATE(YEAR(TODAY()),MONTH(TODAY())+Tabela11[[#This Row],[Mês]],1)</f>
        <v>48914</v>
      </c>
      <c r="I149" s="15">
        <f>+Tabela11[[#This Row],[Mês]]</f>
        <v>146</v>
      </c>
    </row>
    <row r="150" spans="2:9" x14ac:dyDescent="0.35">
      <c r="B150" s="15"/>
      <c r="C150" s="15"/>
      <c r="D150" s="15"/>
      <c r="F150" s="22">
        <v>147</v>
      </c>
      <c r="G150" s="24">
        <f>+G149*(1+(Tab_Resultados[Taxa de retorno]-Tab_Resultados[Inflação])/12)+$D$10/12</f>
        <v>441231.0374794238</v>
      </c>
      <c r="H150" s="23">
        <f ca="1">DATE(YEAR(TODAY()),MONTH(TODAY())+Tabela11[[#This Row],[Mês]],1)</f>
        <v>48945</v>
      </c>
      <c r="I150" s="15">
        <f>+Tabela11[[#This Row],[Mês]]</f>
        <v>147</v>
      </c>
    </row>
    <row r="151" spans="2:9" x14ac:dyDescent="0.35">
      <c r="B151" s="15"/>
      <c r="C151" s="15"/>
      <c r="D151" s="15"/>
      <c r="F151" s="22">
        <v>148</v>
      </c>
      <c r="G151" s="24">
        <f>+G150*(1+(Tab_Resultados[Taxa de retorno]-Tab_Resultados[Inflação])/12)+$D$10/12</f>
        <v>445298.49425065191</v>
      </c>
      <c r="H151" s="23">
        <f ca="1">DATE(YEAR(TODAY()),MONTH(TODAY())+Tabela11[[#This Row],[Mês]],1)</f>
        <v>48976</v>
      </c>
      <c r="I151" s="15">
        <f>+Tabela11[[#This Row],[Mês]]</f>
        <v>148</v>
      </c>
    </row>
    <row r="152" spans="2:9" x14ac:dyDescent="0.35">
      <c r="B152" s="15"/>
      <c r="C152" s="15"/>
      <c r="D152" s="15"/>
      <c r="F152" s="22">
        <v>149</v>
      </c>
      <c r="G152" s="24">
        <f>+G151*(1+(Tab_Resultados[Taxa de retorno]-Tab_Resultados[Inflação])/12)+$D$10/12</f>
        <v>449390.86419460381</v>
      </c>
      <c r="H152" s="23">
        <f ca="1">DATE(YEAR(TODAY()),MONTH(TODAY())+Tabela11[[#This Row],[Mês]],1)</f>
        <v>49004</v>
      </c>
      <c r="I152" s="15">
        <f>+Tabela11[[#This Row],[Mês]]</f>
        <v>149</v>
      </c>
    </row>
    <row r="153" spans="2:9" x14ac:dyDescent="0.35">
      <c r="B153" s="15"/>
      <c r="C153" s="15"/>
      <c r="D153" s="15"/>
      <c r="F153" s="22">
        <v>150</v>
      </c>
      <c r="G153" s="24">
        <f>+G152*(1+(Tab_Resultados[Taxa de retorno]-Tab_Resultados[Inflação])/12)+$D$10/12</f>
        <v>453508.29990446242</v>
      </c>
      <c r="H153" s="23">
        <f ca="1">DATE(YEAR(TODAY()),MONTH(TODAY())+Tabela11[[#This Row],[Mês]],1)</f>
        <v>49035</v>
      </c>
      <c r="I153" s="15">
        <f>+Tabela11[[#This Row],[Mês]]</f>
        <v>150</v>
      </c>
    </row>
    <row r="154" spans="2:9" x14ac:dyDescent="0.35">
      <c r="B154" s="15"/>
      <c r="C154" s="15"/>
      <c r="D154" s="15"/>
      <c r="F154" s="22">
        <v>151</v>
      </c>
      <c r="G154" s="24">
        <f>+G153*(1+(Tab_Resultados[Taxa de retorno]-Tab_Resultados[Inflação])/12)+$D$10/12</f>
        <v>457650.9549080439</v>
      </c>
      <c r="H154" s="23">
        <f ca="1">DATE(YEAR(TODAY()),MONTH(TODAY())+Tabela11[[#This Row],[Mês]],1)</f>
        <v>49065</v>
      </c>
      <c r="I154" s="15">
        <f>+Tabela11[[#This Row],[Mês]]</f>
        <v>151</v>
      </c>
    </row>
    <row r="155" spans="2:9" x14ac:dyDescent="0.35">
      <c r="B155" s="15"/>
      <c r="C155" s="15"/>
      <c r="D155" s="15"/>
      <c r="F155" s="22">
        <v>152</v>
      </c>
      <c r="G155" s="24">
        <f>+G154*(1+(Tab_Resultados[Taxa de retorno]-Tab_Resultados[Inflação])/12)+$D$10/12</f>
        <v>461818.98367352231</v>
      </c>
      <c r="H155" s="23">
        <f ca="1">DATE(YEAR(TODAY()),MONTH(TODAY())+Tabela11[[#This Row],[Mês]],1)</f>
        <v>49096</v>
      </c>
      <c r="I155" s="15">
        <f>+Tabela11[[#This Row],[Mês]]</f>
        <v>152</v>
      </c>
    </row>
    <row r="156" spans="2:9" x14ac:dyDescent="0.35">
      <c r="B156" s="15"/>
      <c r="C156" s="15"/>
      <c r="D156" s="15"/>
      <c r="F156" s="22">
        <v>153</v>
      </c>
      <c r="G156" s="24">
        <f>+G155*(1+(Tab_Resultados[Taxa de retorno]-Tab_Resultados[Inflação])/12)+$D$10/12</f>
        <v>466012.54161518929</v>
      </c>
      <c r="H156" s="23">
        <f ca="1">DATE(YEAR(TODAY()),MONTH(TODAY())+Tabela11[[#This Row],[Mês]],1)</f>
        <v>49126</v>
      </c>
      <c r="I156" s="15">
        <f>+Tabela11[[#This Row],[Mês]]</f>
        <v>153</v>
      </c>
    </row>
    <row r="157" spans="2:9" x14ac:dyDescent="0.35">
      <c r="B157" s="15"/>
      <c r="C157" s="15"/>
      <c r="D157" s="15"/>
      <c r="F157" s="22">
        <v>154</v>
      </c>
      <c r="G157" s="24">
        <f>+G156*(1+(Tab_Resultados[Taxa de retorno]-Tab_Resultados[Inflação])/12)+$D$10/12</f>
        <v>470231.78509924898</v>
      </c>
      <c r="H157" s="23">
        <f ca="1">DATE(YEAR(TODAY()),MONTH(TODAY())+Tabela11[[#This Row],[Mês]],1)</f>
        <v>49157</v>
      </c>
      <c r="I157" s="15">
        <f>+Tabela11[[#This Row],[Mês]]</f>
        <v>154</v>
      </c>
    </row>
    <row r="158" spans="2:9" x14ac:dyDescent="0.35">
      <c r="B158" s="15"/>
      <c r="C158" s="15"/>
      <c r="D158" s="15"/>
      <c r="F158" s="22">
        <v>155</v>
      </c>
      <c r="G158" s="24">
        <f>+G157*(1+(Tab_Resultados[Taxa de retorno]-Tab_Resultados[Inflação])/12)+$D$10/12</f>
        <v>474476.87144964852</v>
      </c>
      <c r="H158" s="23">
        <f ca="1">DATE(YEAR(TODAY()),MONTH(TODAY())+Tabela11[[#This Row],[Mês]],1)</f>
        <v>49188</v>
      </c>
      <c r="I158" s="15">
        <f>+Tabela11[[#This Row],[Mês]]</f>
        <v>155</v>
      </c>
    </row>
    <row r="159" spans="2:9" x14ac:dyDescent="0.35">
      <c r="B159" s="15"/>
      <c r="C159" s="15"/>
      <c r="D159" s="15"/>
      <c r="F159" s="22">
        <v>156</v>
      </c>
      <c r="G159" s="24">
        <f>+G158*(1+(Tab_Resultados[Taxa de retorno]-Tab_Resultados[Inflação])/12)+$D$10/12</f>
        <v>478747.95895394427</v>
      </c>
      <c r="H159" s="23">
        <f ca="1">DATE(YEAR(TODAY()),MONTH(TODAY())+Tabela11[[#This Row],[Mês]],1)</f>
        <v>49218</v>
      </c>
      <c r="I159" s="15">
        <f>+Tabela11[[#This Row],[Mês]]</f>
        <v>156</v>
      </c>
    </row>
    <row r="160" spans="2:9" x14ac:dyDescent="0.35">
      <c r="B160" s="15"/>
      <c r="C160" s="15"/>
      <c r="D160" s="15"/>
      <c r="F160" s="22">
        <v>157</v>
      </c>
      <c r="G160" s="24">
        <f>+G159*(1+(Tab_Resultados[Taxa de retorno]-Tab_Resultados[Inflação])/12)+$D$10/12</f>
        <v>483045.20686920383</v>
      </c>
      <c r="H160" s="23">
        <f ca="1">DATE(YEAR(TODAY()),MONTH(TODAY())+Tabela11[[#This Row],[Mês]],1)</f>
        <v>49249</v>
      </c>
      <c r="I160" s="15">
        <f>+Tabela11[[#This Row],[Mês]]</f>
        <v>157</v>
      </c>
    </row>
    <row r="161" spans="2:9" x14ac:dyDescent="0.35">
      <c r="B161" s="15"/>
      <c r="C161" s="15"/>
      <c r="D161" s="15"/>
      <c r="F161" s="22">
        <v>158</v>
      </c>
      <c r="G161" s="24">
        <f>+G160*(1+(Tab_Resultados[Taxa de retorno]-Tab_Resultados[Inflação])/12)+$D$10/12</f>
        <v>487368.77542794438</v>
      </c>
      <c r="H161" s="23">
        <f ca="1">DATE(YEAR(TODAY()),MONTH(TODAY())+Tabela11[[#This Row],[Mês]],1)</f>
        <v>49279</v>
      </c>
      <c r="I161" s="15">
        <f>+Tabela11[[#This Row],[Mês]]</f>
        <v>158</v>
      </c>
    </row>
    <row r="162" spans="2:9" x14ac:dyDescent="0.35">
      <c r="B162" s="15"/>
      <c r="C162" s="15"/>
      <c r="D162" s="15"/>
      <c r="F162" s="22">
        <v>159</v>
      </c>
      <c r="G162" s="24">
        <f>+G161*(1+(Tab_Resultados[Taxa de retorno]-Tab_Resultados[Inflação])/12)+$D$10/12</f>
        <v>491718.8258441072</v>
      </c>
      <c r="H162" s="23">
        <f ca="1">DATE(YEAR(TODAY()),MONTH(TODAY())+Tabela11[[#This Row],[Mês]],1)</f>
        <v>49310</v>
      </c>
      <c r="I162" s="15">
        <f>+Tabela11[[#This Row],[Mês]]</f>
        <v>159</v>
      </c>
    </row>
    <row r="163" spans="2:9" x14ac:dyDescent="0.35">
      <c r="B163" s="15"/>
      <c r="C163" s="15"/>
      <c r="D163" s="15"/>
      <c r="F163" s="22">
        <v>160</v>
      </c>
      <c r="G163" s="24">
        <f>+G162*(1+(Tab_Resultados[Taxa de retorno]-Tab_Resultados[Inflação])/12)+$D$10/12</f>
        <v>496095.52031906898</v>
      </c>
      <c r="H163" s="23">
        <f ca="1">DATE(YEAR(TODAY()),MONTH(TODAY())+Tabela11[[#This Row],[Mês]],1)</f>
        <v>49341</v>
      </c>
      <c r="I163" s="15">
        <f>+Tabela11[[#This Row],[Mês]]</f>
        <v>160</v>
      </c>
    </row>
    <row r="164" spans="2:9" x14ac:dyDescent="0.35">
      <c r="B164" s="15"/>
      <c r="C164" s="15"/>
      <c r="D164" s="15"/>
      <c r="F164" s="22">
        <v>161</v>
      </c>
      <c r="G164" s="24">
        <f>+G163*(1+(Tab_Resultados[Taxa de retorno]-Tab_Resultados[Inflação])/12)+$D$10/12</f>
        <v>500499.02204768994</v>
      </c>
      <c r="H164" s="23">
        <f ca="1">DATE(YEAR(TODAY()),MONTH(TODAY())+Tabela11[[#This Row],[Mês]],1)</f>
        <v>49369</v>
      </c>
      <c r="I164" s="15">
        <f>+Tabela11[[#This Row],[Mês]]</f>
        <v>161</v>
      </c>
    </row>
    <row r="165" spans="2:9" x14ac:dyDescent="0.35">
      <c r="B165" s="15"/>
      <c r="C165" s="15"/>
      <c r="D165" s="15"/>
      <c r="F165" s="22">
        <v>162</v>
      </c>
      <c r="G165" s="24">
        <f>+G164*(1+(Tab_Resultados[Taxa de retorno]-Tab_Resultados[Inflação])/12)+$D$10/12</f>
        <v>504929.49522439868</v>
      </c>
      <c r="H165" s="23">
        <f ca="1">DATE(YEAR(TODAY()),MONTH(TODAY())+Tabela11[[#This Row],[Mês]],1)</f>
        <v>49400</v>
      </c>
      <c r="I165" s="15">
        <f>+Tabela11[[#This Row],[Mês]]</f>
        <v>162</v>
      </c>
    </row>
    <row r="166" spans="2:9" x14ac:dyDescent="0.35">
      <c r="B166" s="15"/>
      <c r="C166" s="15"/>
      <c r="D166" s="15"/>
      <c r="F166" s="22">
        <v>163</v>
      </c>
      <c r="G166" s="24">
        <f>+G165*(1+(Tab_Resultados[Taxa de retorno]-Tab_Resultados[Inflação])/12)+$D$10/12</f>
        <v>509387.10504931479</v>
      </c>
      <c r="H166" s="23">
        <f ca="1">DATE(YEAR(TODAY()),MONTH(TODAY())+Tabela11[[#This Row],[Mês]],1)</f>
        <v>49430</v>
      </c>
      <c r="I166" s="15">
        <f>+Tabela11[[#This Row],[Mês]]</f>
        <v>163</v>
      </c>
    </row>
    <row r="167" spans="2:9" x14ac:dyDescent="0.35">
      <c r="B167" s="15"/>
      <c r="C167" s="15"/>
      <c r="D167" s="15"/>
      <c r="F167" s="22">
        <v>164</v>
      </c>
      <c r="G167" s="24">
        <f>+G166*(1+(Tab_Resultados[Taxa de retorno]-Tab_Resultados[Inflação])/12)+$D$10/12</f>
        <v>513872.0177344085</v>
      </c>
      <c r="H167" s="23">
        <f ca="1">DATE(YEAR(TODAY()),MONTH(TODAY())+Tabela11[[#This Row],[Mês]],1)</f>
        <v>49461</v>
      </c>
      <c r="I167" s="15">
        <f>+Tabela11[[#This Row],[Mês]]</f>
        <v>164</v>
      </c>
    </row>
    <row r="168" spans="2:9" x14ac:dyDescent="0.35">
      <c r="B168" s="15"/>
      <c r="C168" s="15"/>
      <c r="D168" s="15"/>
      <c r="F168" s="22">
        <v>165</v>
      </c>
      <c r="G168" s="24">
        <f>+G167*(1+(Tab_Resultados[Taxa de retorno]-Tab_Resultados[Inflação])/12)+$D$10/12</f>
        <v>518384.40050969837</v>
      </c>
      <c r="H168" s="23">
        <f ca="1">DATE(YEAR(TODAY()),MONTH(TODAY())+Tabela11[[#This Row],[Mês]],1)</f>
        <v>49491</v>
      </c>
      <c r="I168" s="15">
        <f>+Tabela11[[#This Row],[Mês]]</f>
        <v>165</v>
      </c>
    </row>
    <row r="169" spans="2:9" x14ac:dyDescent="0.35">
      <c r="B169" s="15"/>
      <c r="C169" s="15"/>
      <c r="D169" s="15"/>
      <c r="F169" s="22">
        <v>166</v>
      </c>
      <c r="G169" s="24">
        <f>+G168*(1+(Tab_Resultados[Taxa de retorno]-Tab_Resultados[Inflação])/12)+$D$10/12</f>
        <v>522924.42162948695</v>
      </c>
      <c r="H169" s="23">
        <f ca="1">DATE(YEAR(TODAY()),MONTH(TODAY())+Tabela11[[#This Row],[Mês]],1)</f>
        <v>49522</v>
      </c>
      <c r="I169" s="15">
        <f>+Tabela11[[#This Row],[Mês]]</f>
        <v>166</v>
      </c>
    </row>
    <row r="170" spans="2:9" x14ac:dyDescent="0.35">
      <c r="B170" s="15"/>
      <c r="C170" s="15"/>
      <c r="D170" s="15"/>
      <c r="F170" s="22">
        <v>167</v>
      </c>
      <c r="G170" s="24">
        <f>+G169*(1+(Tab_Resultados[Taxa de retorno]-Tab_Resultados[Inflação])/12)+$D$10/12</f>
        <v>527492.2503786342</v>
      </c>
      <c r="H170" s="23">
        <f ca="1">DATE(YEAR(TODAY()),MONTH(TODAY())+Tabela11[[#This Row],[Mês]],1)</f>
        <v>49553</v>
      </c>
      <c r="I170" s="15">
        <f>+Tabela11[[#This Row],[Mês]]</f>
        <v>167</v>
      </c>
    </row>
    <row r="171" spans="2:9" x14ac:dyDescent="0.35">
      <c r="B171" s="15"/>
      <c r="C171" s="15"/>
      <c r="D171" s="15"/>
      <c r="F171" s="22">
        <v>168</v>
      </c>
      <c r="G171" s="24">
        <f>+G170*(1+(Tab_Resultados[Taxa de retorno]-Tab_Resultados[Inflação])/12)+$D$10/12</f>
        <v>532088.0570788699</v>
      </c>
      <c r="H171" s="23">
        <f ca="1">DATE(YEAR(TODAY()),MONTH(TODAY())+Tabela11[[#This Row],[Mês]],1)</f>
        <v>49583</v>
      </c>
      <c r="I171" s="15">
        <f>+Tabela11[[#This Row],[Mês]]</f>
        <v>168</v>
      </c>
    </row>
    <row r="172" spans="2:9" x14ac:dyDescent="0.35">
      <c r="B172" s="15"/>
      <c r="C172" s="15"/>
      <c r="D172" s="15"/>
      <c r="F172" s="22">
        <v>169</v>
      </c>
      <c r="G172" s="24">
        <f>+G171*(1+(Tab_Resultados[Taxa de retorno]-Tab_Resultados[Inflação])/12)+$D$10/12</f>
        <v>536712.01309514453</v>
      </c>
      <c r="H172" s="23">
        <f ca="1">DATE(YEAR(TODAY()),MONTH(TODAY())+Tabela11[[#This Row],[Mês]],1)</f>
        <v>49614</v>
      </c>
      <c r="I172" s="15">
        <f>+Tabela11[[#This Row],[Mês]]</f>
        <v>169</v>
      </c>
    </row>
    <row r="173" spans="2:9" x14ac:dyDescent="0.35">
      <c r="B173" s="15"/>
      <c r="C173" s="15"/>
      <c r="D173" s="15"/>
      <c r="F173" s="22">
        <v>170</v>
      </c>
      <c r="G173" s="24">
        <f>+G172*(1+(Tab_Resultados[Taxa de retorno]-Tab_Resultados[Inflação])/12)+$D$10/12</f>
        <v>541364.29084201891</v>
      </c>
      <c r="H173" s="23">
        <f ca="1">DATE(YEAR(TODAY()),MONTH(TODAY())+Tabela11[[#This Row],[Mês]],1)</f>
        <v>49644</v>
      </c>
      <c r="I173" s="15">
        <f>+Tabela11[[#This Row],[Mês]]</f>
        <v>170</v>
      </c>
    </row>
    <row r="174" spans="2:9" x14ac:dyDescent="0.35">
      <c r="B174" s="15"/>
      <c r="C174" s="15"/>
      <c r="D174" s="15"/>
      <c r="F174" s="22">
        <v>171</v>
      </c>
      <c r="G174" s="24">
        <f>+G173*(1+(Tab_Resultados[Taxa de retorno]-Tab_Resultados[Inflação])/12)+$D$10/12</f>
        <v>546045.06379009283</v>
      </c>
      <c r="H174" s="23">
        <f ca="1">DATE(YEAR(TODAY()),MONTH(TODAY())+Tabela11[[#This Row],[Mês]],1)</f>
        <v>49675</v>
      </c>
      <c r="I174" s="15">
        <f>+Tabela11[[#This Row],[Mês]]</f>
        <v>171</v>
      </c>
    </row>
    <row r="175" spans="2:9" x14ac:dyDescent="0.35">
      <c r="B175" s="15"/>
      <c r="C175" s="15"/>
      <c r="D175" s="15"/>
      <c r="F175" s="22">
        <v>172</v>
      </c>
      <c r="G175" s="24">
        <f>+G174*(1+(Tab_Resultados[Taxa de retorno]-Tab_Resultados[Inflação])/12)+$D$10/12</f>
        <v>550754.50647247373</v>
      </c>
      <c r="H175" s="23">
        <f ca="1">DATE(YEAR(TODAY()),MONTH(TODAY())+Tabela11[[#This Row],[Mês]],1)</f>
        <v>49706</v>
      </c>
      <c r="I175" s="15">
        <f>+Tabela11[[#This Row],[Mês]]</f>
        <v>172</v>
      </c>
    </row>
    <row r="176" spans="2:9" x14ac:dyDescent="0.35">
      <c r="B176" s="15"/>
      <c r="C176" s="15"/>
      <c r="D176" s="15"/>
      <c r="F176" s="22">
        <v>173</v>
      </c>
      <c r="G176" s="24">
        <f>+G175*(1+(Tab_Resultados[Taxa de retorno]-Tab_Resultados[Inflação])/12)+$D$10/12</f>
        <v>555492.79449128418</v>
      </c>
      <c r="H176" s="23">
        <f ca="1">DATE(YEAR(TODAY()),MONTH(TODAY())+Tabela11[[#This Row],[Mês]],1)</f>
        <v>49735</v>
      </c>
      <c r="I176" s="15">
        <f>+Tabela11[[#This Row],[Mês]]</f>
        <v>173</v>
      </c>
    </row>
    <row r="177" spans="2:9" x14ac:dyDescent="0.35">
      <c r="B177" s="15"/>
      <c r="C177" s="15"/>
      <c r="D177" s="15"/>
      <c r="F177" s="22">
        <v>174</v>
      </c>
      <c r="G177" s="24">
        <f>+G176*(1+(Tab_Resultados[Taxa de retorno]-Tab_Resultados[Inflação])/12)+$D$10/12</f>
        <v>560260.10452420986</v>
      </c>
      <c r="H177" s="23">
        <f ca="1">DATE(YEAR(TODAY()),MONTH(TODAY())+Tabela11[[#This Row],[Mês]],1)</f>
        <v>49766</v>
      </c>
      <c r="I177" s="15">
        <f>+Tabela11[[#This Row],[Mês]]</f>
        <v>174</v>
      </c>
    </row>
    <row r="178" spans="2:9" x14ac:dyDescent="0.35">
      <c r="B178" s="15"/>
      <c r="C178" s="15"/>
      <c r="D178" s="15"/>
      <c r="F178" s="22">
        <v>175</v>
      </c>
      <c r="G178" s="24">
        <f>+G177*(1+(Tab_Resultados[Taxa de retorno]-Tab_Resultados[Inflação])/12)+$D$10/12</f>
        <v>565056.61433108721</v>
      </c>
      <c r="H178" s="23">
        <f ca="1">DATE(YEAR(TODAY()),MONTH(TODAY())+Tabela11[[#This Row],[Mês]],1)</f>
        <v>49796</v>
      </c>
      <c r="I178" s="15">
        <f>+Tabela11[[#This Row],[Mês]]</f>
        <v>175</v>
      </c>
    </row>
    <row r="179" spans="2:9" x14ac:dyDescent="0.35">
      <c r="B179" s="15"/>
      <c r="C179" s="15"/>
      <c r="D179" s="15"/>
      <c r="F179" s="22">
        <v>176</v>
      </c>
      <c r="G179" s="24">
        <f>+G178*(1+(Tab_Resultados[Taxa de retorno]-Tab_Resultados[Inflação])/12)+$D$10/12</f>
        <v>569882.50276053173</v>
      </c>
      <c r="H179" s="23">
        <f ca="1">DATE(YEAR(TODAY()),MONTH(TODAY())+Tabela11[[#This Row],[Mês]],1)</f>
        <v>49827</v>
      </c>
      <c r="I179" s="15">
        <f>+Tabela11[[#This Row],[Mês]]</f>
        <v>176</v>
      </c>
    </row>
    <row r="180" spans="2:9" x14ac:dyDescent="0.35">
      <c r="B180" s="15"/>
      <c r="C180" s="15"/>
      <c r="D180" s="15"/>
      <c r="F180" s="22">
        <v>177</v>
      </c>
      <c r="G180" s="24">
        <f>+G179*(1+(Tab_Resultados[Taxa de retorno]-Tab_Resultados[Inflação])/12)+$D$10/12</f>
        <v>574737.9497566066</v>
      </c>
      <c r="H180" s="23">
        <f ca="1">DATE(YEAR(TODAY()),MONTH(TODAY())+Tabela11[[#This Row],[Mês]],1)</f>
        <v>49857</v>
      </c>
      <c r="I180" s="15">
        <f>+Tabela11[[#This Row],[Mês]]</f>
        <v>177</v>
      </c>
    </row>
    <row r="181" spans="2:9" x14ac:dyDescent="0.35">
      <c r="B181" s="15"/>
      <c r="C181" s="15"/>
      <c r="D181" s="15"/>
      <c r="F181" s="22">
        <v>178</v>
      </c>
      <c r="G181" s="24">
        <f>+G180*(1+(Tab_Resultados[Taxa de retorno]-Tab_Resultados[Inflação])/12)+$D$10/12</f>
        <v>579623.13636553241</v>
      </c>
      <c r="H181" s="23">
        <f ca="1">DATE(YEAR(TODAY()),MONTH(TODAY())+Tabela11[[#This Row],[Mês]],1)</f>
        <v>49888</v>
      </c>
      <c r="I181" s="15">
        <f>+Tabela11[[#This Row],[Mês]]</f>
        <v>178</v>
      </c>
    </row>
    <row r="182" spans="2:9" x14ac:dyDescent="0.35">
      <c r="B182" s="15"/>
      <c r="C182" s="15"/>
      <c r="D182" s="15"/>
      <c r="F182" s="22">
        <v>179</v>
      </c>
      <c r="G182" s="24">
        <f>+G181*(1+(Tab_Resultados[Taxa de retorno]-Tab_Resultados[Inflação])/12)+$D$10/12</f>
        <v>584538.24474243785</v>
      </c>
      <c r="H182" s="23">
        <f ca="1">DATE(YEAR(TODAY()),MONTH(TODAY())+Tabela11[[#This Row],[Mês]],1)</f>
        <v>49919</v>
      </c>
      <c r="I182" s="15">
        <f>+Tabela11[[#This Row],[Mês]]</f>
        <v>179</v>
      </c>
    </row>
    <row r="183" spans="2:9" x14ac:dyDescent="0.35">
      <c r="B183" s="15"/>
      <c r="C183" s="15"/>
      <c r="D183" s="15"/>
      <c r="F183" s="22">
        <v>180</v>
      </c>
      <c r="G183" s="24">
        <f>+G182*(1+(Tab_Resultados[Taxa de retorno]-Tab_Resultados[Inflação])/12)+$D$10/12</f>
        <v>589483.45815815183</v>
      </c>
      <c r="H183" s="23">
        <f ca="1">DATE(YEAR(TODAY()),MONTH(TODAY())+Tabela11[[#This Row],[Mês]],1)</f>
        <v>49949</v>
      </c>
      <c r="I183" s="15">
        <f>+Tabela11[[#This Row],[Mês]]</f>
        <v>180</v>
      </c>
    </row>
    <row r="184" spans="2:9" x14ac:dyDescent="0.35">
      <c r="B184" s="15"/>
      <c r="C184" s="15"/>
      <c r="D184" s="15"/>
      <c r="F184" s="22">
        <v>181</v>
      </c>
      <c r="G184" s="24">
        <f>+G183*(1+(Tab_Resultados[Taxa de retorno]-Tab_Resultados[Inflação])/12)+$D$10/12</f>
        <v>594458.96100603708</v>
      </c>
      <c r="H184" s="23">
        <f ca="1">DATE(YEAR(TODAY()),MONTH(TODAY())+Tabela11[[#This Row],[Mês]],1)</f>
        <v>49980</v>
      </c>
      <c r="I184" s="15">
        <f>+Tabela11[[#This Row],[Mês]]</f>
        <v>181</v>
      </c>
    </row>
    <row r="185" spans="2:9" x14ac:dyDescent="0.35">
      <c r="B185" s="15"/>
      <c r="C185" s="15"/>
      <c r="D185" s="15"/>
      <c r="F185" s="22">
        <v>182</v>
      </c>
      <c r="G185" s="24">
        <f>+G184*(1+(Tab_Resultados[Taxa de retorno]-Tab_Resultados[Inflação])/12)+$D$10/12</f>
        <v>599464.93880886561</v>
      </c>
      <c r="H185" s="23">
        <f ca="1">DATE(YEAR(TODAY()),MONTH(TODAY())+Tabela11[[#This Row],[Mês]],1)</f>
        <v>50010</v>
      </c>
      <c r="I185" s="15">
        <f>+Tabela11[[#This Row],[Mês]]</f>
        <v>182</v>
      </c>
    </row>
    <row r="186" spans="2:9" x14ac:dyDescent="0.35">
      <c r="B186" s="15"/>
      <c r="C186" s="15"/>
      <c r="D186" s="15"/>
      <c r="F186" s="22">
        <v>183</v>
      </c>
      <c r="G186" s="24">
        <f>+G185*(1+(Tab_Resultados[Taxa de retorno]-Tab_Resultados[Inflação])/12)+$D$10/12</f>
        <v>604501.57822573651</v>
      </c>
      <c r="H186" s="23">
        <f ca="1">DATE(YEAR(TODAY()),MONTH(TODAY())+Tabela11[[#This Row],[Mês]],1)</f>
        <v>50041</v>
      </c>
      <c r="I186" s="15">
        <f>+Tabela11[[#This Row],[Mês]]</f>
        <v>183</v>
      </c>
    </row>
    <row r="187" spans="2:9" x14ac:dyDescent="0.35">
      <c r="B187" s="15"/>
      <c r="C187" s="15"/>
      <c r="D187" s="15"/>
      <c r="F187" s="22">
        <v>184</v>
      </c>
      <c r="G187" s="24">
        <f>+G186*(1+(Tab_Resultados[Taxa de retorno]-Tab_Resultados[Inflação])/12)+$D$10/12</f>
        <v>609569.06705903576</v>
      </c>
      <c r="H187" s="23">
        <f ca="1">DATE(YEAR(TODAY()),MONTH(TODAY())+Tabela11[[#This Row],[Mês]],1)</f>
        <v>50072</v>
      </c>
      <c r="I187" s="15">
        <f>+Tabela11[[#This Row],[Mês]]</f>
        <v>184</v>
      </c>
    </row>
    <row r="188" spans="2:9" x14ac:dyDescent="0.35">
      <c r="B188" s="15"/>
      <c r="C188" s="15"/>
      <c r="D188" s="15"/>
      <c r="F188" s="22">
        <v>185</v>
      </c>
      <c r="G188" s="24">
        <f>+G187*(1+(Tab_Resultados[Taxa de retorno]-Tab_Resultados[Inflação])/12)+$D$10/12</f>
        <v>614667.59426143894</v>
      </c>
      <c r="H188" s="23">
        <f ca="1">DATE(YEAR(TODAY()),MONTH(TODAY())+Tabela11[[#This Row],[Mês]],1)</f>
        <v>50100</v>
      </c>
      <c r="I188" s="15">
        <f>+Tabela11[[#This Row],[Mês]]</f>
        <v>185</v>
      </c>
    </row>
    <row r="189" spans="2:9" x14ac:dyDescent="0.35">
      <c r="B189" s="15"/>
      <c r="C189" s="15"/>
      <c r="D189" s="15"/>
      <c r="F189" s="22">
        <v>186</v>
      </c>
      <c r="G189" s="24">
        <f>+G188*(1+(Tab_Resultados[Taxa de retorno]-Tab_Resultados[Inflação])/12)+$D$10/12</f>
        <v>619797.34994295682</v>
      </c>
      <c r="H189" s="23">
        <f ca="1">DATE(YEAR(TODAY()),MONTH(TODAY())+Tabela11[[#This Row],[Mês]],1)</f>
        <v>50131</v>
      </c>
      <c r="I189" s="15">
        <f>+Tabela11[[#This Row],[Mês]]</f>
        <v>186</v>
      </c>
    </row>
    <row r="190" spans="2:9" x14ac:dyDescent="0.35">
      <c r="B190" s="15"/>
      <c r="C190" s="15"/>
      <c r="D190" s="15"/>
      <c r="F190" s="22">
        <v>187</v>
      </c>
      <c r="G190" s="24">
        <f>+G189*(1+(Tab_Resultados[Taxa de retorno]-Tab_Resultados[Inflação])/12)+$D$10/12</f>
        <v>624958.52537802397</v>
      </c>
      <c r="H190" s="23">
        <f ca="1">DATE(YEAR(TODAY()),MONTH(TODAY())+Tabela11[[#This Row],[Mês]],1)</f>
        <v>50161</v>
      </c>
      <c r="I190" s="15">
        <f>+Tabela11[[#This Row],[Mês]]</f>
        <v>187</v>
      </c>
    </row>
    <row r="191" spans="2:9" x14ac:dyDescent="0.35">
      <c r="B191" s="15"/>
      <c r="C191" s="15"/>
      <c r="D191" s="15"/>
      <c r="F191" s="22">
        <v>188</v>
      </c>
      <c r="G191" s="24">
        <f>+G190*(1+(Tab_Resultados[Taxa de retorno]-Tab_Resultados[Inflação])/12)+$D$10/12</f>
        <v>630151.31301263091</v>
      </c>
      <c r="H191" s="23">
        <f ca="1">DATE(YEAR(TODAY()),MONTH(TODAY())+Tabela11[[#This Row],[Mês]],1)</f>
        <v>50192</v>
      </c>
      <c r="I191" s="15">
        <f>+Tabela11[[#This Row],[Mês]]</f>
        <v>188</v>
      </c>
    </row>
    <row r="192" spans="2:9" x14ac:dyDescent="0.35">
      <c r="B192" s="15"/>
      <c r="C192" s="15"/>
      <c r="D192" s="15"/>
      <c r="F192" s="22">
        <v>189</v>
      </c>
      <c r="G192" s="24">
        <f>+G191*(1+(Tab_Resultados[Taxa de retorno]-Tab_Resultados[Inflação])/12)+$D$10/12</f>
        <v>635375.90647149982</v>
      </c>
      <c r="H192" s="23">
        <f ca="1">DATE(YEAR(TODAY()),MONTH(TODAY())+Tabela11[[#This Row],[Mês]],1)</f>
        <v>50222</v>
      </c>
      <c r="I192" s="15">
        <f>+Tabela11[[#This Row],[Mês]]</f>
        <v>189</v>
      </c>
    </row>
    <row r="193" spans="2:9" x14ac:dyDescent="0.35">
      <c r="B193" s="15"/>
      <c r="C193" s="15"/>
      <c r="D193" s="15"/>
      <c r="F193" s="22">
        <v>190</v>
      </c>
      <c r="G193" s="24">
        <f>+G192*(1+(Tab_Resultados[Taxa de retorno]-Tab_Resultados[Inflação])/12)+$D$10/12</f>
        <v>640632.5005653043</v>
      </c>
      <c r="H193" s="23">
        <f ca="1">DATE(YEAR(TODAY()),MONTH(TODAY())+Tabela11[[#This Row],[Mês]],1)</f>
        <v>50253</v>
      </c>
      <c r="I193" s="15">
        <f>+Tabela11[[#This Row],[Mês]]</f>
        <v>190</v>
      </c>
    </row>
    <row r="194" spans="2:9" x14ac:dyDescent="0.35">
      <c r="B194" s="15"/>
      <c r="C194" s="15"/>
      <c r="D194" s="15"/>
      <c r="F194" s="22">
        <v>191</v>
      </c>
      <c r="G194" s="24">
        <f>+G193*(1+(Tab_Resultados[Taxa de retorno]-Tab_Resultados[Inflação])/12)+$D$10/12</f>
        <v>645921.29129793344</v>
      </c>
      <c r="H194" s="23">
        <f ca="1">DATE(YEAR(TODAY()),MONTH(TODAY())+Tabela11[[#This Row],[Mês]],1)</f>
        <v>50284</v>
      </c>
      <c r="I194" s="15">
        <f>+Tabela11[[#This Row],[Mês]]</f>
        <v>191</v>
      </c>
    </row>
    <row r="195" spans="2:9" x14ac:dyDescent="0.35">
      <c r="B195" s="15"/>
      <c r="C195" s="15"/>
      <c r="D195" s="15"/>
      <c r="F195" s="22">
        <v>192</v>
      </c>
      <c r="G195" s="24">
        <f>+G194*(1+(Tab_Resultados[Taxa de retorno]-Tab_Resultados[Inflação])/12)+$D$10/12</f>
        <v>651242.47587379988</v>
      </c>
      <c r="H195" s="23">
        <f ca="1">DATE(YEAR(TODAY()),MONTH(TODAY())+Tabela11[[#This Row],[Mês]],1)</f>
        <v>50314</v>
      </c>
      <c r="I195" s="15">
        <f>+Tabela11[[#This Row],[Mês]]</f>
        <v>192</v>
      </c>
    </row>
    <row r="196" spans="2:9" x14ac:dyDescent="0.35">
      <c r="B196" s="15"/>
      <c r="C196" s="15"/>
      <c r="D196" s="15"/>
      <c r="F196" s="22">
        <v>193</v>
      </c>
      <c r="G196" s="24">
        <f>+G195*(1+(Tab_Resultados[Taxa de retorno]-Tab_Resultados[Inflação])/12)+$D$10/12</f>
        <v>656596.25270519347</v>
      </c>
      <c r="H196" s="23">
        <f ca="1">DATE(YEAR(TODAY()),MONTH(TODAY())+Tabela11[[#This Row],[Mês]],1)</f>
        <v>50345</v>
      </c>
      <c r="I196" s="15">
        <f>+Tabela11[[#This Row],[Mês]]</f>
        <v>193</v>
      </c>
    </row>
    <row r="197" spans="2:9" x14ac:dyDescent="0.35">
      <c r="B197" s="15"/>
      <c r="C197" s="15"/>
      <c r="D197" s="15"/>
      <c r="F197" s="22">
        <v>194</v>
      </c>
      <c r="G197" s="24">
        <f>+G196*(1+(Tab_Resultados[Taxa de retorno]-Tab_Resultados[Inflação])/12)+$D$10/12</f>
        <v>661982.82141967933</v>
      </c>
      <c r="H197" s="23">
        <f ca="1">DATE(YEAR(TODAY()),MONTH(TODAY())+Tabela11[[#This Row],[Mês]],1)</f>
        <v>50375</v>
      </c>
      <c r="I197" s="15">
        <f>+Tabela11[[#This Row],[Mês]]</f>
        <v>194</v>
      </c>
    </row>
    <row r="198" spans="2:9" x14ac:dyDescent="0.35">
      <c r="B198" s="15"/>
      <c r="C198" s="15"/>
      <c r="D198" s="15"/>
      <c r="F198" s="22">
        <v>195</v>
      </c>
      <c r="G198" s="24">
        <f>+G197*(1+(Tab_Resultados[Taxa de retorno]-Tab_Resultados[Inflação])/12)+$D$10/12</f>
        <v>667402.3828675414</v>
      </c>
      <c r="H198" s="23">
        <f ca="1">DATE(YEAR(TODAY()),MONTH(TODAY())+Tabela11[[#This Row],[Mês]],1)</f>
        <v>50406</v>
      </c>
      <c r="I198" s="15">
        <f>+Tabela11[[#This Row],[Mês]]</f>
        <v>195</v>
      </c>
    </row>
    <row r="199" spans="2:9" x14ac:dyDescent="0.35">
      <c r="B199" s="15"/>
      <c r="C199" s="15"/>
      <c r="D199" s="15"/>
      <c r="F199" s="22">
        <v>196</v>
      </c>
      <c r="G199" s="24">
        <f>+G198*(1+(Tab_Resultados[Taxa de retorno]-Tab_Resultados[Inflação])/12)+$D$10/12</f>
        <v>672855.13912927173</v>
      </c>
      <c r="H199" s="23">
        <f ca="1">DATE(YEAR(TODAY()),MONTH(TODAY())+Tabela11[[#This Row],[Mês]],1)</f>
        <v>50437</v>
      </c>
      <c r="I199" s="15">
        <f>+Tabela11[[#This Row],[Mês]]</f>
        <v>196</v>
      </c>
    </row>
    <row r="200" spans="2:9" x14ac:dyDescent="0.35">
      <c r="B200" s="15"/>
      <c r="C200" s="15"/>
      <c r="D200" s="15"/>
      <c r="F200" s="22">
        <v>197</v>
      </c>
      <c r="G200" s="24">
        <f>+G199*(1+(Tab_Resultados[Taxa de retorno]-Tab_Resultados[Inflação])/12)+$D$10/12</f>
        <v>678341.29352310509</v>
      </c>
      <c r="H200" s="23">
        <f ca="1">DATE(YEAR(TODAY()),MONTH(TODAY())+Tabela11[[#This Row],[Mês]],1)</f>
        <v>50465</v>
      </c>
      <c r="I200" s="15">
        <f>+Tabela11[[#This Row],[Mês]]</f>
        <v>197</v>
      </c>
    </row>
    <row r="201" spans="2:9" x14ac:dyDescent="0.35">
      <c r="B201" s="15"/>
      <c r="C201" s="15"/>
      <c r="D201" s="15"/>
      <c r="F201" s="22">
        <v>198</v>
      </c>
      <c r="G201" s="24">
        <f>+G200*(1+(Tab_Resultados[Taxa de retorno]-Tab_Resultados[Inflação])/12)+$D$10/12</f>
        <v>683861.05061260075</v>
      </c>
      <c r="H201" s="23">
        <f ca="1">DATE(YEAR(TODAY()),MONTH(TODAY())+Tabela11[[#This Row],[Mês]],1)</f>
        <v>50496</v>
      </c>
      <c r="I201" s="15">
        <f>+Tabela11[[#This Row],[Mês]]</f>
        <v>198</v>
      </c>
    </row>
    <row r="202" spans="2:9" x14ac:dyDescent="0.35">
      <c r="B202" s="15"/>
      <c r="C202" s="15"/>
      <c r="D202" s="15"/>
      <c r="F202" s="22">
        <v>199</v>
      </c>
      <c r="G202" s="24">
        <f>+G201*(1+(Tab_Resultados[Taxa de retorno]-Tab_Resultados[Inflação])/12)+$D$10/12</f>
        <v>689414.61621426954</v>
      </c>
      <c r="H202" s="23">
        <f ca="1">DATE(YEAR(TODAY()),MONTH(TODAY())+Tabela11[[#This Row],[Mês]],1)</f>
        <v>50526</v>
      </c>
      <c r="I202" s="15">
        <f>+Tabela11[[#This Row],[Mês]]</f>
        <v>199</v>
      </c>
    </row>
    <row r="203" spans="2:9" x14ac:dyDescent="0.35">
      <c r="B203" s="15"/>
      <c r="C203" s="15"/>
      <c r="D203" s="15"/>
      <c r="F203" s="22">
        <v>200</v>
      </c>
      <c r="G203" s="24">
        <f>+G202*(1+(Tab_Resultados[Taxa de retorno]-Tab_Resultados[Inflação])/12)+$D$10/12</f>
        <v>695002.19740524853</v>
      </c>
      <c r="H203" s="23">
        <f ca="1">DATE(YEAR(TODAY()),MONTH(TODAY())+Tabela11[[#This Row],[Mês]],1)</f>
        <v>50557</v>
      </c>
      <c r="I203" s="15">
        <f>+Tabela11[[#This Row],[Mês]]</f>
        <v>200</v>
      </c>
    </row>
    <row r="204" spans="2:9" x14ac:dyDescent="0.35">
      <c r="B204" s="15"/>
      <c r="C204" s="15"/>
      <c r="D204" s="15"/>
      <c r="F204" s="22">
        <v>201</v>
      </c>
      <c r="G204" s="24">
        <f>+G203*(1+(Tab_Resultados[Taxa de retorno]-Tab_Resultados[Inflação])/12)+$D$10/12</f>
        <v>700624.0025310223</v>
      </c>
      <c r="H204" s="23">
        <f ca="1">DATE(YEAR(TODAY()),MONTH(TODAY())+Tabela11[[#This Row],[Mês]],1)</f>
        <v>50587</v>
      </c>
      <c r="I204" s="15">
        <f>+Tabela11[[#This Row],[Mês]]</f>
        <v>201</v>
      </c>
    </row>
    <row r="205" spans="2:9" x14ac:dyDescent="0.35">
      <c r="B205" s="15"/>
      <c r="C205" s="15"/>
      <c r="D205" s="15"/>
      <c r="F205" s="22">
        <v>202</v>
      </c>
      <c r="G205" s="24">
        <f>+G204*(1+(Tab_Resultados[Taxa de retorno]-Tab_Resultados[Inflação])/12)+$D$10/12</f>
        <v>706280.24121319142</v>
      </c>
      <c r="H205" s="23">
        <f ca="1">DATE(YEAR(TODAY()),MONTH(TODAY())+Tabela11[[#This Row],[Mês]],1)</f>
        <v>50618</v>
      </c>
      <c r="I205" s="15">
        <f>+Tabela11[[#This Row],[Mês]]</f>
        <v>202</v>
      </c>
    </row>
    <row r="206" spans="2:9" x14ac:dyDescent="0.35">
      <c r="B206" s="15"/>
      <c r="C206" s="15"/>
      <c r="D206" s="15"/>
      <c r="F206" s="22">
        <v>203</v>
      </c>
      <c r="G206" s="24">
        <f>+G205*(1+(Tab_Resultados[Taxa de retorno]-Tab_Resultados[Inflação])/12)+$D$10/12</f>
        <v>711971.12435728882</v>
      </c>
      <c r="H206" s="23">
        <f ca="1">DATE(YEAR(TODAY()),MONTH(TODAY())+Tabela11[[#This Row],[Mês]],1)</f>
        <v>50649</v>
      </c>
      <c r="I206" s="15">
        <f>+Tabela11[[#This Row],[Mês]]</f>
        <v>203</v>
      </c>
    </row>
    <row r="207" spans="2:9" x14ac:dyDescent="0.35">
      <c r="B207" s="15"/>
      <c r="C207" s="15"/>
      <c r="D207" s="15"/>
      <c r="F207" s="22">
        <v>204</v>
      </c>
      <c r="G207" s="24">
        <f>+G206*(1+(Tab_Resultados[Taxa de retorno]-Tab_Resultados[Inflação])/12)+$D$10/12</f>
        <v>717696.86416064377</v>
      </c>
      <c r="H207" s="23">
        <f ca="1">DATE(YEAR(TODAY()),MONTH(TODAY())+Tabela11[[#This Row],[Mês]],1)</f>
        <v>50679</v>
      </c>
      <c r="I207" s="15">
        <f>+Tabela11[[#This Row],[Mês]]</f>
        <v>204</v>
      </c>
    </row>
    <row r="208" spans="2:9" x14ac:dyDescent="0.35">
      <c r="B208" s="15"/>
      <c r="C208" s="15"/>
      <c r="D208" s="15"/>
      <c r="F208" s="22">
        <v>205</v>
      </c>
      <c r="G208" s="24">
        <f>+G207*(1+(Tab_Resultados[Taxa de retorno]-Tab_Resultados[Inflação])/12)+$D$10/12</f>
        <v>723457.67412029428</v>
      </c>
      <c r="H208" s="23">
        <f ca="1">DATE(YEAR(TODAY()),MONTH(TODAY())+Tabela11[[#This Row],[Mês]],1)</f>
        <v>50710</v>
      </c>
      <c r="I208" s="15">
        <f>+Tabela11[[#This Row],[Mês]]</f>
        <v>205</v>
      </c>
    </row>
    <row r="209" spans="2:9" x14ac:dyDescent="0.35">
      <c r="B209" s="15"/>
      <c r="C209" s="15"/>
      <c r="D209" s="15"/>
      <c r="F209" s="22">
        <v>206</v>
      </c>
      <c r="G209" s="24">
        <f>+G208*(1+(Tab_Resultados[Taxa de retorno]-Tab_Resultados[Inflação])/12)+$D$10/12</f>
        <v>729253.76904094766</v>
      </c>
      <c r="H209" s="23">
        <f ca="1">DATE(YEAR(TODAY()),MONTH(TODAY())+Tabela11[[#This Row],[Mês]],1)</f>
        <v>50740</v>
      </c>
      <c r="I209" s="15">
        <f>+Tabela11[[#This Row],[Mês]]</f>
        <v>206</v>
      </c>
    </row>
    <row r="210" spans="2:9" x14ac:dyDescent="0.35">
      <c r="B210" s="15"/>
      <c r="C210" s="15"/>
      <c r="D210" s="15"/>
      <c r="F210" s="22">
        <v>207</v>
      </c>
      <c r="G210" s="24">
        <f>+G209*(1+(Tab_Resultados[Taxa de retorno]-Tab_Resultados[Inflação])/12)+$D$10/12</f>
        <v>735085.36504299007</v>
      </c>
      <c r="H210" s="23">
        <f ca="1">DATE(YEAR(TODAY()),MONTH(TODAY())+Tabela11[[#This Row],[Mês]],1)</f>
        <v>50771</v>
      </c>
      <c r="I210" s="15">
        <f>+Tabela11[[#This Row],[Mês]]</f>
        <v>207</v>
      </c>
    </row>
    <row r="211" spans="2:9" x14ac:dyDescent="0.35">
      <c r="B211" s="15"/>
      <c r="C211" s="15"/>
      <c r="D211" s="15"/>
      <c r="F211" s="22">
        <v>208</v>
      </c>
      <c r="G211" s="24">
        <f>+G210*(1+(Tab_Resultados[Taxa de retorno]-Tab_Resultados[Inflação])/12)+$D$10/12</f>
        <v>740952.67957054498</v>
      </c>
      <c r="H211" s="23">
        <f ca="1">DATE(YEAR(TODAY()),MONTH(TODAY())+Tabela11[[#This Row],[Mês]],1)</f>
        <v>50802</v>
      </c>
      <c r="I211" s="15">
        <f>+Tabela11[[#This Row],[Mês]]</f>
        <v>208</v>
      </c>
    </row>
    <row r="212" spans="2:9" x14ac:dyDescent="0.35">
      <c r="B212" s="15"/>
      <c r="C212" s="15"/>
      <c r="D212" s="15"/>
      <c r="F212" s="22">
        <v>209</v>
      </c>
      <c r="G212" s="24">
        <f>+G211*(1+(Tab_Resultados[Taxa de retorno]-Tab_Resultados[Inflação])/12)+$D$10/12</f>
        <v>746855.93139958114</v>
      </c>
      <c r="H212" s="23">
        <f ca="1">DATE(YEAR(TODAY()),MONTH(TODAY())+Tabela11[[#This Row],[Mês]],1)</f>
        <v>50830</v>
      </c>
      <c r="I212" s="15">
        <f>+Tabela11[[#This Row],[Mês]]</f>
        <v>209</v>
      </c>
    </row>
    <row r="213" spans="2:9" x14ac:dyDescent="0.35">
      <c r="B213" s="15"/>
      <c r="C213" s="15"/>
      <c r="D213" s="15"/>
      <c r="F213" s="22">
        <v>210</v>
      </c>
      <c r="G213" s="24">
        <f>+G212*(1+(Tab_Resultados[Taxa de retorno]-Tab_Resultados[Inflação])/12)+$D$10/12</f>
        <v>752795.3406460702</v>
      </c>
      <c r="H213" s="23">
        <f ca="1">DATE(YEAR(TODAY()),MONTH(TODAY())+Tabela11[[#This Row],[Mês]],1)</f>
        <v>50861</v>
      </c>
      <c r="I213" s="15">
        <f>+Tabela11[[#This Row],[Mês]]</f>
        <v>210</v>
      </c>
    </row>
    <row r="214" spans="2:9" x14ac:dyDescent="0.35">
      <c r="B214" s="15"/>
      <c r="C214" s="15"/>
      <c r="D214" s="15"/>
      <c r="F214" s="22">
        <v>211</v>
      </c>
      <c r="G214" s="24">
        <f>+G213*(1+(Tab_Resultados[Taxa de retorno]-Tab_Resultados[Inflação])/12)+$D$10/12</f>
        <v>758771.12877419393</v>
      </c>
      <c r="H214" s="23">
        <f ca="1">DATE(YEAR(TODAY()),MONTH(TODAY())+Tabela11[[#This Row],[Mês]],1)</f>
        <v>50891</v>
      </c>
      <c r="I214" s="15">
        <f>+Tabela11[[#This Row],[Mês]]</f>
        <v>211</v>
      </c>
    </row>
    <row r="215" spans="2:9" x14ac:dyDescent="0.35">
      <c r="B215" s="15"/>
      <c r="C215" s="15"/>
      <c r="D215" s="15"/>
      <c r="F215" s="22">
        <v>212</v>
      </c>
      <c r="G215" s="24">
        <f>+G214*(1+(Tab_Resultados[Taxa de retorno]-Tab_Resultados[Inflação])/12)+$D$10/12</f>
        <v>764783.51860460243</v>
      </c>
      <c r="H215" s="23">
        <f ca="1">DATE(YEAR(TODAY()),MONTH(TODAY())+Tabela11[[#This Row],[Mês]],1)</f>
        <v>50922</v>
      </c>
      <c r="I215" s="15">
        <f>+Tabela11[[#This Row],[Mês]]</f>
        <v>212</v>
      </c>
    </row>
    <row r="216" spans="2:9" x14ac:dyDescent="0.35">
      <c r="B216" s="15"/>
      <c r="C216" s="15"/>
      <c r="D216" s="15"/>
      <c r="F216" s="22">
        <v>213</v>
      </c>
      <c r="G216" s="24">
        <f>+G215*(1+(Tab_Resultados[Taxa de retorno]-Tab_Resultados[Inflação])/12)+$D$10/12</f>
        <v>770832.73432272219</v>
      </c>
      <c r="H216" s="23">
        <f ca="1">DATE(YEAR(TODAY()),MONTH(TODAY())+Tabela11[[#This Row],[Mês]],1)</f>
        <v>50952</v>
      </c>
      <c r="I216" s="15">
        <f>+Tabela11[[#This Row],[Mês]]</f>
        <v>213</v>
      </c>
    </row>
    <row r="217" spans="2:9" x14ac:dyDescent="0.35">
      <c r="B217" s="15"/>
      <c r="C217" s="15"/>
      <c r="D217" s="15"/>
      <c r="F217" s="22">
        <v>214</v>
      </c>
      <c r="G217" s="24">
        <f>+G216*(1+(Tab_Resultados[Taxa de retorno]-Tab_Resultados[Inflação])/12)+$D$10/12</f>
        <v>776919.0014871154</v>
      </c>
      <c r="H217" s="23">
        <f ca="1">DATE(YEAR(TODAY()),MONTH(TODAY())+Tabela11[[#This Row],[Mês]],1)</f>
        <v>50983</v>
      </c>
      <c r="I217" s="15">
        <f>+Tabela11[[#This Row],[Mês]]</f>
        <v>214</v>
      </c>
    </row>
    <row r="218" spans="2:9" x14ac:dyDescent="0.35">
      <c r="B218" s="15"/>
      <c r="C218" s="15"/>
      <c r="D218" s="15"/>
      <c r="F218" s="22">
        <v>215</v>
      </c>
      <c r="G218" s="24">
        <f>+G217*(1+(Tab_Resultados[Taxa de retorno]-Tab_Resultados[Inflação])/12)+$D$10/12</f>
        <v>783042.54703789053</v>
      </c>
      <c r="H218" s="23">
        <f ca="1">DATE(YEAR(TODAY()),MONTH(TODAY())+Tabela11[[#This Row],[Mês]],1)</f>
        <v>51014</v>
      </c>
      <c r="I218" s="15">
        <f>+Tabela11[[#This Row],[Mês]]</f>
        <v>215</v>
      </c>
    </row>
    <row r="219" spans="2:9" x14ac:dyDescent="0.35">
      <c r="B219" s="15"/>
      <c r="C219" s="15"/>
      <c r="D219" s="15"/>
      <c r="F219" s="22">
        <v>216</v>
      </c>
      <c r="G219" s="24">
        <f>+G218*(1+(Tab_Resultados[Taxa de retorno]-Tab_Resultados[Inflação])/12)+$D$10/12</f>
        <v>789203.59930516419</v>
      </c>
      <c r="H219" s="23">
        <f ca="1">DATE(YEAR(TODAY()),MONTH(TODAY())+Tabela11[[#This Row],[Mês]],1)</f>
        <v>51044</v>
      </c>
      <c r="I219" s="15">
        <f>+Tabela11[[#This Row],[Mês]]</f>
        <v>216</v>
      </c>
    </row>
    <row r="220" spans="2:9" x14ac:dyDescent="0.35">
      <c r="B220" s="15"/>
      <c r="C220" s="15"/>
      <c r="D220" s="15"/>
      <c r="F220" s="22">
        <v>217</v>
      </c>
      <c r="G220" s="24">
        <f>+G219*(1+(Tab_Resultados[Taxa de retorno]-Tab_Resultados[Inflação])/12)+$D$10/12</f>
        <v>795402.38801757491</v>
      </c>
      <c r="H220" s="23">
        <f ca="1">DATE(YEAR(TODAY()),MONTH(TODAY())+Tabela11[[#This Row],[Mês]],1)</f>
        <v>51075</v>
      </c>
      <c r="I220" s="15">
        <f>+Tabela11[[#This Row],[Mês]]</f>
        <v>217</v>
      </c>
    </row>
    <row r="221" spans="2:9" x14ac:dyDescent="0.35">
      <c r="B221" s="15"/>
      <c r="C221" s="15"/>
      <c r="D221" s="15"/>
      <c r="F221" s="22">
        <v>218</v>
      </c>
      <c r="G221" s="24">
        <f>+G220*(1+(Tab_Resultados[Taxa de retorno]-Tab_Resultados[Inflação])/12)+$D$10/12</f>
        <v>801639.14431084914</v>
      </c>
      <c r="H221" s="23">
        <f ca="1">DATE(YEAR(TODAY()),MONTH(TODAY())+Tabela11[[#This Row],[Mês]],1)</f>
        <v>51105</v>
      </c>
      <c r="I221" s="15">
        <f>+Tabela11[[#This Row],[Mês]]</f>
        <v>218</v>
      </c>
    </row>
    <row r="222" spans="2:9" x14ac:dyDescent="0.35">
      <c r="B222" s="15"/>
      <c r="C222" s="15"/>
      <c r="D222" s="15"/>
      <c r="F222" s="22">
        <v>219</v>
      </c>
      <c r="G222" s="24">
        <f>+G221*(1+(Tab_Resultados[Taxa de retorno]-Tab_Resultados[Inflação])/12)+$D$10/12</f>
        <v>807914.10073641967</v>
      </c>
      <c r="H222" s="23">
        <f ca="1">DATE(YEAR(TODAY()),MONTH(TODAY())+Tabela11[[#This Row],[Mês]],1)</f>
        <v>51136</v>
      </c>
      <c r="I222" s="15">
        <f>+Tabela11[[#This Row],[Mês]]</f>
        <v>219</v>
      </c>
    </row>
    <row r="223" spans="2:9" x14ac:dyDescent="0.35">
      <c r="B223" s="15"/>
      <c r="C223" s="15"/>
      <c r="D223" s="15"/>
      <c r="F223" s="22">
        <v>220</v>
      </c>
      <c r="G223" s="24">
        <f>+G222*(1+(Tab_Resultados[Taxa de retorno]-Tab_Resultados[Inflação])/12)+$D$10/12</f>
        <v>814227.49127009686</v>
      </c>
      <c r="H223" s="23">
        <f ca="1">DATE(YEAR(TODAY()),MONTH(TODAY())+Tabela11[[#This Row],[Mês]],1)</f>
        <v>51167</v>
      </c>
      <c r="I223" s="15">
        <f>+Tabela11[[#This Row],[Mês]]</f>
        <v>220</v>
      </c>
    </row>
    <row r="224" spans="2:9" x14ac:dyDescent="0.35">
      <c r="B224" s="15"/>
      <c r="C224" s="15"/>
      <c r="D224" s="15"/>
      <c r="F224" s="22">
        <v>221</v>
      </c>
      <c r="G224" s="24">
        <f>+G223*(1+(Tab_Resultados[Taxa de retorno]-Tab_Resultados[Inflação])/12)+$D$10/12</f>
        <v>820579.55132079276</v>
      </c>
      <c r="H224" s="23">
        <f ca="1">DATE(YEAR(TODAY()),MONTH(TODAY())+Tabela11[[#This Row],[Mês]],1)</f>
        <v>51196</v>
      </c>
      <c r="I224" s="15">
        <f>+Tabela11[[#This Row],[Mês]]</f>
        <v>221</v>
      </c>
    </row>
    <row r="225" spans="2:9" x14ac:dyDescent="0.35">
      <c r="B225" s="15"/>
      <c r="C225" s="15"/>
      <c r="D225" s="15"/>
      <c r="F225" s="22">
        <v>222</v>
      </c>
      <c r="G225" s="24">
        <f>+G224*(1+(Tab_Resultados[Taxa de retorno]-Tab_Resultados[Inflação])/12)+$D$10/12</f>
        <v>826970.51773929922</v>
      </c>
      <c r="H225" s="23">
        <f ca="1">DATE(YEAR(TODAY()),MONTH(TODAY())+Tabela11[[#This Row],[Mês]],1)</f>
        <v>51227</v>
      </c>
      <c r="I225" s="15">
        <f>+Tabela11[[#This Row],[Mês]]</f>
        <v>222</v>
      </c>
    </row>
    <row r="226" spans="2:9" x14ac:dyDescent="0.35">
      <c r="B226" s="15"/>
      <c r="C226" s="15"/>
      <c r="D226" s="15"/>
      <c r="F226" s="22">
        <v>223</v>
      </c>
      <c r="G226" s="24">
        <f>+G225*(1+(Tab_Resultados[Taxa de retorno]-Tab_Resultados[Inflação])/12)+$D$10/12</f>
        <v>833400.62882711901</v>
      </c>
      <c r="H226" s="23">
        <f ca="1">DATE(YEAR(TODAY()),MONTH(TODAY())+Tabela11[[#This Row],[Mês]],1)</f>
        <v>51257</v>
      </c>
      <c r="I226" s="15">
        <f>+Tabela11[[#This Row],[Mês]]</f>
        <v>223</v>
      </c>
    </row>
    <row r="227" spans="2:9" x14ac:dyDescent="0.35">
      <c r="B227" s="15"/>
      <c r="C227" s="15"/>
      <c r="D227" s="15"/>
      <c r="F227" s="22">
        <v>224</v>
      </c>
      <c r="G227" s="24">
        <f>+G226*(1+(Tab_Resultados[Taxa de retorno]-Tab_Resultados[Inflação])/12)+$D$10/12</f>
        <v>839870.12434535171</v>
      </c>
      <c r="H227" s="23">
        <f ca="1">DATE(YEAR(TODAY()),MONTH(TODAY())+Tabela11[[#This Row],[Mês]],1)</f>
        <v>51288</v>
      </c>
      <c r="I227" s="15">
        <f>+Tabela11[[#This Row],[Mês]]</f>
        <v>224</v>
      </c>
    </row>
    <row r="228" spans="2:9" x14ac:dyDescent="0.35">
      <c r="B228" s="15"/>
      <c r="C228" s="15"/>
      <c r="D228" s="15"/>
      <c r="F228" s="22">
        <v>225</v>
      </c>
      <c r="G228" s="24">
        <f>+G227*(1+(Tab_Resultados[Taxa de retorno]-Tab_Resultados[Inflação])/12)+$D$10/12</f>
        <v>846379.24552363355</v>
      </c>
      <c r="H228" s="23">
        <f ca="1">DATE(YEAR(TODAY()),MONTH(TODAY())+Tabela11[[#This Row],[Mês]],1)</f>
        <v>51318</v>
      </c>
      <c r="I228" s="15">
        <f>+Tabela11[[#This Row],[Mês]]</f>
        <v>225</v>
      </c>
    </row>
    <row r="229" spans="2:9" x14ac:dyDescent="0.35">
      <c r="B229" s="15"/>
      <c r="C229" s="15"/>
      <c r="D229" s="15"/>
      <c r="F229" s="22">
        <v>226</v>
      </c>
      <c r="G229" s="24">
        <f>+G228*(1+(Tab_Resultados[Taxa de retorno]-Tab_Resultados[Inflação])/12)+$D$10/12</f>
        <v>852928.23506913241</v>
      </c>
      <c r="H229" s="23">
        <f ca="1">DATE(YEAR(TODAY()),MONTH(TODAY())+Tabela11[[#This Row],[Mês]],1)</f>
        <v>51349</v>
      </c>
      <c r="I229" s="15">
        <f>+Tabela11[[#This Row],[Mês]]</f>
        <v>226</v>
      </c>
    </row>
    <row r="230" spans="2:9" x14ac:dyDescent="0.35">
      <c r="B230" s="15"/>
      <c r="C230" s="15"/>
      <c r="D230" s="15"/>
      <c r="F230" s="22">
        <v>227</v>
      </c>
      <c r="G230" s="24">
        <f>+G229*(1+(Tab_Resultados[Taxa de retorno]-Tab_Resultados[Inflação])/12)+$D$10/12</f>
        <v>859517.33717559744</v>
      </c>
      <c r="H230" s="23">
        <f ca="1">DATE(YEAR(TODAY()),MONTH(TODAY())+Tabela11[[#This Row],[Mês]],1)</f>
        <v>51380</v>
      </c>
      <c r="I230" s="15">
        <f>+Tabela11[[#This Row],[Mês]]</f>
        <v>227</v>
      </c>
    </row>
    <row r="231" spans="2:9" x14ac:dyDescent="0.35">
      <c r="B231" s="15"/>
      <c r="C231" s="15"/>
      <c r="D231" s="15"/>
      <c r="F231" s="22">
        <v>228</v>
      </c>
      <c r="G231" s="24">
        <f>+G230*(1+(Tab_Resultados[Taxa de retorno]-Tab_Resultados[Inflação])/12)+$D$10/12</f>
        <v>866146.79753246449</v>
      </c>
      <c r="H231" s="23">
        <f ca="1">DATE(YEAR(TODAY()),MONTH(TODAY())+Tabela11[[#This Row],[Mês]],1)</f>
        <v>51410</v>
      </c>
      <c r="I231" s="15">
        <f>+Tabela11[[#This Row],[Mês]]</f>
        <v>228</v>
      </c>
    </row>
    <row r="232" spans="2:9" x14ac:dyDescent="0.35">
      <c r="B232" s="15"/>
      <c r="C232" s="15"/>
      <c r="D232" s="15"/>
      <c r="F232" s="22">
        <v>229</v>
      </c>
      <c r="G232" s="24">
        <f>+G231*(1+(Tab_Resultados[Taxa de retorno]-Tab_Resultados[Inflação])/12)+$D$10/12</f>
        <v>872816.86333401746</v>
      </c>
      <c r="H232" s="23">
        <f ca="1">DATE(YEAR(TODAY()),MONTH(TODAY())+Tabela11[[#This Row],[Mês]],1)</f>
        <v>51441</v>
      </c>
      <c r="I232" s="15">
        <f>+Tabela11[[#This Row],[Mês]]</f>
        <v>229</v>
      </c>
    </row>
    <row r="233" spans="2:9" x14ac:dyDescent="0.35">
      <c r="B233" s="15"/>
      <c r="C233" s="15"/>
      <c r="D233" s="15"/>
      <c r="F233" s="22">
        <v>230</v>
      </c>
      <c r="G233" s="24">
        <f>+G232*(1+(Tab_Resultados[Taxa de retorno]-Tab_Resultados[Inflação])/12)+$D$10/12</f>
        <v>879527.78328860493</v>
      </c>
      <c r="H233" s="23">
        <f ca="1">DATE(YEAR(TODAY()),MONTH(TODAY())+Tabela11[[#This Row],[Mês]],1)</f>
        <v>51471</v>
      </c>
      <c r="I233" s="15">
        <f>+Tabela11[[#This Row],[Mês]]</f>
        <v>230</v>
      </c>
    </row>
    <row r="234" spans="2:9" x14ac:dyDescent="0.35">
      <c r="B234" s="15"/>
      <c r="C234" s="15"/>
      <c r="D234" s="15"/>
      <c r="F234" s="22">
        <v>231</v>
      </c>
      <c r="G234" s="24">
        <f>+G233*(1+(Tab_Resultados[Taxa de retorno]-Tab_Resultados[Inflação])/12)+$D$10/12</f>
        <v>886279.80762791424</v>
      </c>
      <c r="H234" s="23">
        <f ca="1">DATE(YEAR(TODAY()),MONTH(TODAY())+Tabela11[[#This Row],[Mês]],1)</f>
        <v>51502</v>
      </c>
      <c r="I234" s="15">
        <f>+Tabela11[[#This Row],[Mês]]</f>
        <v>231</v>
      </c>
    </row>
    <row r="235" spans="2:9" x14ac:dyDescent="0.35">
      <c r="B235" s="15"/>
      <c r="C235" s="15"/>
      <c r="D235" s="15"/>
      <c r="F235" s="22">
        <v>232</v>
      </c>
      <c r="G235" s="24">
        <f>+G234*(1+(Tab_Resultados[Taxa de retorno]-Tab_Resultados[Inflação])/12)+$D$10/12</f>
        <v>893073.18811630178</v>
      </c>
      <c r="H235" s="23">
        <f ca="1">DATE(YEAR(TODAY()),MONTH(TODAY())+Tabela11[[#This Row],[Mês]],1)</f>
        <v>51533</v>
      </c>
      <c r="I235" s="15">
        <f>+Tabela11[[#This Row],[Mês]]</f>
        <v>232</v>
      </c>
    </row>
    <row r="236" spans="2:9" x14ac:dyDescent="0.35">
      <c r="B236" s="15"/>
      <c r="C236" s="15"/>
      <c r="D236" s="15"/>
      <c r="F236" s="22">
        <v>233</v>
      </c>
      <c r="G236" s="24">
        <f>+G235*(1+(Tab_Resultados[Taxa de retorno]-Tab_Resultados[Inflação])/12)+$D$10/12</f>
        <v>899908.17806018074</v>
      </c>
      <c r="H236" s="23">
        <f ca="1">DATE(YEAR(TODAY()),MONTH(TODAY())+Tabela11[[#This Row],[Mês]],1)</f>
        <v>51561</v>
      </c>
      <c r="I236" s="15">
        <f>+Tabela11[[#This Row],[Mês]]</f>
        <v>233</v>
      </c>
    </row>
    <row r="237" spans="2:9" x14ac:dyDescent="0.35">
      <c r="B237" s="15"/>
      <c r="C237" s="15"/>
      <c r="D237" s="15"/>
      <c r="F237" s="22">
        <v>234</v>
      </c>
      <c r="G237" s="24">
        <f>+G236*(1+(Tab_Resultados[Taxa de retorno]-Tab_Resultados[Inflação])/12)+$D$10/12</f>
        <v>906785.03231746587</v>
      </c>
      <c r="H237" s="23">
        <f ca="1">DATE(YEAR(TODAY()),MONTH(TODAY())+Tabela11[[#This Row],[Mês]],1)</f>
        <v>51592</v>
      </c>
      <c r="I237" s="15">
        <f>+Tabela11[[#This Row],[Mês]]</f>
        <v>234</v>
      </c>
    </row>
    <row r="238" spans="2:9" x14ac:dyDescent="0.35">
      <c r="B238" s="15"/>
      <c r="C238" s="15"/>
      <c r="D238" s="15"/>
      <c r="F238" s="22">
        <v>235</v>
      </c>
      <c r="G238" s="24">
        <f>+G237*(1+(Tab_Resultados[Taxa de retorno]-Tab_Resultados[Inflação])/12)+$D$10/12</f>
        <v>913704.00730707694</v>
      </c>
      <c r="H238" s="23">
        <f ca="1">DATE(YEAR(TODAY()),MONTH(TODAY())+Tabela11[[#This Row],[Mês]],1)</f>
        <v>51622</v>
      </c>
      <c r="I238" s="15">
        <f>+Tabela11[[#This Row],[Mês]]</f>
        <v>235</v>
      </c>
    </row>
    <row r="239" spans="2:9" x14ac:dyDescent="0.35">
      <c r="B239" s="15"/>
      <c r="C239" s="15"/>
      <c r="D239" s="15"/>
      <c r="F239" s="22">
        <v>236</v>
      </c>
      <c r="G239" s="24">
        <f>+G238*(1+(Tab_Resultados[Taxa de retorno]-Tab_Resultados[Inflação])/12)+$D$10/12</f>
        <v>920665.36101849936</v>
      </c>
      <c r="H239" s="23">
        <f ca="1">DATE(YEAR(TODAY()),MONTH(TODAY())+Tabela11[[#This Row],[Mês]],1)</f>
        <v>51653</v>
      </c>
      <c r="I239" s="15">
        <f>+Tabela11[[#This Row],[Mês]]</f>
        <v>236</v>
      </c>
    </row>
    <row r="240" spans="2:9" x14ac:dyDescent="0.35">
      <c r="B240" s="15"/>
      <c r="C240" s="15"/>
      <c r="D240" s="15"/>
      <c r="F240" s="22">
        <v>237</v>
      </c>
      <c r="G240" s="24">
        <f>+G239*(1+(Tab_Resultados[Taxa de retorno]-Tab_Resultados[Inflação])/12)+$D$10/12</f>
        <v>927669.35302140424</v>
      </c>
      <c r="H240" s="23">
        <f ca="1">DATE(YEAR(TODAY()),MONTH(TODAY())+Tabela11[[#This Row],[Mês]],1)</f>
        <v>51683</v>
      </c>
      <c r="I240" s="15">
        <f>+Tabela11[[#This Row],[Mês]]</f>
        <v>237</v>
      </c>
    </row>
    <row r="241" spans="2:9" x14ac:dyDescent="0.35">
      <c r="B241" s="15"/>
      <c r="C241" s="15"/>
      <c r="D241" s="15"/>
      <c r="F241" s="22">
        <v>238</v>
      </c>
      <c r="G241" s="24">
        <f>+G240*(1+(Tab_Resultados[Taxa de retorno]-Tab_Resultados[Inflação])/12)+$D$10/12</f>
        <v>934716.24447532697</v>
      </c>
      <c r="H241" s="23">
        <f ca="1">DATE(YEAR(TODAY()),MONTH(TODAY())+Tabela11[[#This Row],[Mês]],1)</f>
        <v>51714</v>
      </c>
      <c r="I241" s="15">
        <f>+Tabela11[[#This Row],[Mês]]</f>
        <v>238</v>
      </c>
    </row>
    <row r="242" spans="2:9" x14ac:dyDescent="0.35">
      <c r="B242" s="15"/>
      <c r="C242" s="15"/>
      <c r="D242" s="15"/>
      <c r="F242" s="22">
        <v>239</v>
      </c>
      <c r="G242" s="24">
        <f>+G241*(1+(Tab_Resultados[Taxa de retorno]-Tab_Resultados[Inflação])/12)+$D$10/12</f>
        <v>941806.29813940485</v>
      </c>
      <c r="H242" s="23">
        <f ca="1">DATE(YEAR(TODAY()),MONTH(TODAY())+Tabela11[[#This Row],[Mês]],1)</f>
        <v>51745</v>
      </c>
      <c r="I242" s="15">
        <f>+Tabela11[[#This Row],[Mês]]</f>
        <v>239</v>
      </c>
    </row>
    <row r="243" spans="2:9" x14ac:dyDescent="0.35">
      <c r="B243" s="15"/>
      <c r="C243" s="15"/>
      <c r="D243" s="15"/>
      <c r="F243" s="22">
        <v>240</v>
      </c>
      <c r="G243" s="24">
        <f>+G242*(1+(Tab_Resultados[Taxa de retorno]-Tab_Resultados[Inflação])/12)+$D$10/12</f>
        <v>948939.77838217525</v>
      </c>
      <c r="H243" s="23">
        <f ca="1">DATE(YEAR(TODAY()),MONTH(TODAY())+Tabela11[[#This Row],[Mês]],1)</f>
        <v>51775</v>
      </c>
      <c r="I243" s="15">
        <f>+Tabela11[[#This Row],[Mês]]</f>
        <v>240</v>
      </c>
    </row>
    <row r="244" spans="2:9" x14ac:dyDescent="0.35">
      <c r="B244" s="15"/>
      <c r="C244" s="15"/>
      <c r="D244" s="15"/>
      <c r="F244" s="22">
        <v>241</v>
      </c>
      <c r="G244" s="24">
        <f>+G243*(1+(Tab_Resultados[Taxa de retorno]-Tab_Resultados[Inflação])/12)+$D$10/12</f>
        <v>956116.95119143266</v>
      </c>
      <c r="H244" s="23">
        <f ca="1">DATE(YEAR(TODAY()),MONTH(TODAY())+Tabela11[[#This Row],[Mês]],1)</f>
        <v>51806</v>
      </c>
      <c r="I244" s="15">
        <f>+Tabela11[[#This Row],[Mês]]</f>
        <v>241</v>
      </c>
    </row>
    <row r="245" spans="2:9" x14ac:dyDescent="0.35">
      <c r="B245" s="15"/>
      <c r="C245" s="15"/>
      <c r="D245" s="15"/>
      <c r="F245" s="22">
        <v>242</v>
      </c>
      <c r="G245" s="24">
        <f>+G244*(1+(Tab_Resultados[Taxa de retorno]-Tab_Resultados[Inflação])/12)+$D$10/12</f>
        <v>963338.08418414672</v>
      </c>
      <c r="H245" s="23">
        <f ca="1">DATE(YEAR(TODAY()),MONTH(TODAY())+Tabela11[[#This Row],[Mês]],1)</f>
        <v>51836</v>
      </c>
      <c r="I245" s="15">
        <f>+Tabela11[[#This Row],[Mês]]</f>
        <v>242</v>
      </c>
    </row>
    <row r="246" spans="2:9" x14ac:dyDescent="0.35">
      <c r="B246" s="15"/>
      <c r="C246" s="15"/>
      <c r="D246" s="15"/>
      <c r="F246" s="22">
        <v>243</v>
      </c>
      <c r="G246" s="24">
        <f>+G245*(1+(Tab_Resultados[Taxa de retorno]-Tab_Resultados[Inflação])/12)+$D$10/12</f>
        <v>970603.44661644113</v>
      </c>
      <c r="H246" s="23">
        <f ca="1">DATE(YEAR(TODAY()),MONTH(TODAY())+Tabela11[[#This Row],[Mês]],1)</f>
        <v>51867</v>
      </c>
      <c r="I246" s="15">
        <f>+Tabela11[[#This Row],[Mês]]</f>
        <v>243</v>
      </c>
    </row>
    <row r="247" spans="2:9" x14ac:dyDescent="0.35">
      <c r="B247" s="15"/>
      <c r="C247" s="15"/>
      <c r="D247" s="15"/>
      <c r="F247" s="22">
        <v>244</v>
      </c>
      <c r="G247" s="24">
        <f>+G246*(1+(Tab_Resultados[Taxa de retorno]-Tab_Resultados[Inflação])/12)+$D$10/12</f>
        <v>977913.30939363339</v>
      </c>
      <c r="H247" s="23">
        <f ca="1">DATE(YEAR(TODAY()),MONTH(TODAY())+Tabela11[[#This Row],[Mês]],1)</f>
        <v>51898</v>
      </c>
      <c r="I247" s="15">
        <f>+Tabela11[[#This Row],[Mês]]</f>
        <v>244</v>
      </c>
    </row>
    <row r="248" spans="2:9" x14ac:dyDescent="0.35">
      <c r="B248" s="15"/>
      <c r="C248" s="15"/>
      <c r="D248" s="15"/>
      <c r="F248" s="22">
        <v>245</v>
      </c>
      <c r="G248" s="24">
        <f>+G247*(1+(Tab_Resultados[Taxa de retorno]-Tab_Resultados[Inflação])/12)+$D$10/12</f>
        <v>985267.94508033595</v>
      </c>
      <c r="H248" s="23">
        <f ca="1">DATE(YEAR(TODAY()),MONTH(TODAY())+Tabela11[[#This Row],[Mês]],1)</f>
        <v>51926</v>
      </c>
      <c r="I248" s="15">
        <f>+Tabela11[[#This Row],[Mês]]</f>
        <v>245</v>
      </c>
    </row>
    <row r="249" spans="2:9" x14ac:dyDescent="0.35">
      <c r="B249" s="15"/>
      <c r="C249" s="15"/>
      <c r="D249" s="15"/>
      <c r="F249" s="22">
        <v>246</v>
      </c>
      <c r="G249" s="24">
        <f>+G248*(1+(Tab_Resultados[Taxa de retorno]-Tab_Resultados[Inflação])/12)+$D$10/12</f>
        <v>992667.6279106196</v>
      </c>
      <c r="H249" s="23">
        <f ca="1">DATE(YEAR(TODAY()),MONTH(TODAY())+Tabela11[[#This Row],[Mês]],1)</f>
        <v>51957</v>
      </c>
      <c r="I249" s="15">
        <f>+Tabela11[[#This Row],[Mês]]</f>
        <v>246</v>
      </c>
    </row>
    <row r="250" spans="2:9" x14ac:dyDescent="0.35">
      <c r="B250" s="15"/>
      <c r="C250" s="15"/>
      <c r="D250" s="15"/>
      <c r="F250" s="22">
        <v>247</v>
      </c>
      <c r="G250" s="24">
        <f>+G249*(1+(Tab_Resultados[Taxa de retorno]-Tab_Resultados[Inflação])/12)+$D$10/12</f>
        <v>1000112.6337982387</v>
      </c>
      <c r="H250" s="23">
        <f ca="1">DATE(YEAR(TODAY()),MONTH(TODAY())+Tabela11[[#This Row],[Mês]],1)</f>
        <v>51987</v>
      </c>
      <c r="I250" s="15">
        <f>+Tabela11[[#This Row],[Mês]]</f>
        <v>247</v>
      </c>
    </row>
    <row r="251" spans="2:9" x14ac:dyDescent="0.35">
      <c r="B251" s="15"/>
      <c r="C251" s="15"/>
      <c r="D251" s="15"/>
      <c r="F251" s="22">
        <v>248</v>
      </c>
      <c r="G251" s="24">
        <f>+G250*(1+(Tab_Resultados[Taxa de retorno]-Tab_Resultados[Inflação])/12)+$D$10/12</f>
        <v>1007603.2403469195</v>
      </c>
      <c r="H251" s="23">
        <f ca="1">DATE(YEAR(TODAY()),MONTH(TODAY())+Tabela11[[#This Row],[Mês]],1)</f>
        <v>52018</v>
      </c>
      <c r="I251" s="15">
        <f>+Tabela11[[#This Row],[Mês]]</f>
        <v>248</v>
      </c>
    </row>
    <row r="252" spans="2:9" x14ac:dyDescent="0.35">
      <c r="B252" s="15"/>
      <c r="C252" s="15"/>
      <c r="D252" s="15"/>
      <c r="F252" s="22">
        <v>249</v>
      </c>
      <c r="G252" s="24">
        <f>+G251*(1+(Tab_Resultados[Taxa de retorno]-Tab_Resultados[Inflação])/12)+$D$10/12</f>
        <v>1015139.726860711</v>
      </c>
      <c r="H252" s="23">
        <f ca="1">DATE(YEAR(TODAY()),MONTH(TODAY())+Tabela11[[#This Row],[Mês]],1)</f>
        <v>52048</v>
      </c>
      <c r="I252" s="15">
        <f>+Tabela11[[#This Row],[Mês]]</f>
        <v>249</v>
      </c>
    </row>
    <row r="253" spans="2:9" x14ac:dyDescent="0.35">
      <c r="B253" s="15"/>
      <c r="C253" s="15"/>
      <c r="D253" s="15"/>
      <c r="F253" s="22">
        <v>250</v>
      </c>
      <c r="G253" s="24">
        <f>+G252*(1+(Tab_Resultados[Taxa de retorno]-Tab_Resultados[Inflação])/12)+$D$10/12</f>
        <v>1022722.3743543994</v>
      </c>
      <c r="H253" s="23">
        <f ca="1">DATE(YEAR(TODAY()),MONTH(TODAY())+Tabela11[[#This Row],[Mês]],1)</f>
        <v>52079</v>
      </c>
      <c r="I253" s="15">
        <f>+Tabela11[[#This Row],[Mês]]</f>
        <v>250</v>
      </c>
    </row>
    <row r="254" spans="2:9" x14ac:dyDescent="0.35">
      <c r="B254" s="15"/>
      <c r="C254" s="15"/>
      <c r="D254" s="15"/>
      <c r="F254" s="22">
        <v>251</v>
      </c>
      <c r="G254" s="24">
        <f>+G253*(1+(Tab_Resultados[Taxa de retorno]-Tab_Resultados[Inflação])/12)+$D$10/12</f>
        <v>1030351.4655639867</v>
      </c>
      <c r="H254" s="23">
        <f ca="1">DATE(YEAR(TODAY()),MONTH(TODAY())+Tabela11[[#This Row],[Mês]],1)</f>
        <v>52110</v>
      </c>
      <c r="I254" s="15">
        <f>+Tabela11[[#This Row],[Mês]]</f>
        <v>251</v>
      </c>
    </row>
    <row r="255" spans="2:9" x14ac:dyDescent="0.35">
      <c r="B255" s="15"/>
      <c r="C255" s="15"/>
      <c r="D255" s="15"/>
      <c r="F255" s="22">
        <v>252</v>
      </c>
      <c r="G255" s="24">
        <f>+G254*(1+(Tab_Resultados[Taxa de retorno]-Tab_Resultados[Inflação])/12)+$D$10/12</f>
        <v>1038027.2849572327</v>
      </c>
      <c r="H255" s="23">
        <f ca="1">DATE(YEAR(TODAY()),MONTH(TODAY())+Tabela11[[#This Row],[Mês]],1)</f>
        <v>52140</v>
      </c>
      <c r="I255" s="15">
        <f>+Tabela11[[#This Row],[Mês]]</f>
        <v>252</v>
      </c>
    </row>
    <row r="256" spans="2:9" x14ac:dyDescent="0.35">
      <c r="B256" s="15"/>
      <c r="C256" s="15"/>
      <c r="D256" s="15"/>
      <c r="F256" s="22">
        <v>253</v>
      </c>
      <c r="G256" s="24">
        <f>+G255*(1+(Tab_Resultados[Taxa de retorno]-Tab_Resultados[Inflação])/12)+$D$10/12</f>
        <v>1045750.1187442623</v>
      </c>
      <c r="H256" s="23">
        <f ca="1">DATE(YEAR(TODAY()),MONTH(TODAY())+Tabela11[[#This Row],[Mês]],1)</f>
        <v>52171</v>
      </c>
      <c r="I256" s="15">
        <f>+Tabela11[[#This Row],[Mês]]</f>
        <v>253</v>
      </c>
    </row>
    <row r="257" spans="2:9" x14ac:dyDescent="0.35">
      <c r="B257" s="15"/>
      <c r="C257" s="15"/>
      <c r="D257" s="15"/>
      <c r="F257" s="22">
        <v>254</v>
      </c>
      <c r="G257" s="24">
        <f>+G256*(1+(Tab_Resultados[Taxa de retorno]-Tab_Resultados[Inflação])/12)+$D$10/12</f>
        <v>1053520.2548882375</v>
      </c>
      <c r="H257" s="23">
        <f ca="1">DATE(YEAR(TODAY()),MONTH(TODAY())+Tabela11[[#This Row],[Mês]],1)</f>
        <v>52201</v>
      </c>
      <c r="I257" s="15">
        <f>+Tabela11[[#This Row],[Mês]]</f>
        <v>254</v>
      </c>
    </row>
    <row r="258" spans="2:9" x14ac:dyDescent="0.35">
      <c r="B258" s="15"/>
      <c r="C258" s="15"/>
      <c r="D258" s="15"/>
      <c r="F258" s="22">
        <v>255</v>
      </c>
      <c r="G258" s="24">
        <f>+G257*(1+(Tab_Resultados[Taxa de retorno]-Tab_Resultados[Inflação])/12)+$D$10/12</f>
        <v>1061337.9831160945</v>
      </c>
      <c r="H258" s="23">
        <f ca="1">DATE(YEAR(TODAY()),MONTH(TODAY())+Tabela11[[#This Row],[Mês]],1)</f>
        <v>52232</v>
      </c>
      <c r="I258" s="15">
        <f>+Tabela11[[#This Row],[Mês]]</f>
        <v>255</v>
      </c>
    </row>
    <row r="259" spans="2:9" x14ac:dyDescent="0.35">
      <c r="B259" s="15"/>
      <c r="C259" s="15"/>
      <c r="D259" s="15"/>
      <c r="F259" s="22">
        <v>256</v>
      </c>
      <c r="G259" s="24">
        <f>+G258*(1+(Tab_Resultados[Taxa de retorno]-Tab_Resultados[Inflação])/12)+$D$10/12</f>
        <v>1069203.5949293473</v>
      </c>
      <c r="H259" s="23">
        <f ca="1">DATE(YEAR(TODAY()),MONTH(TODAY())+Tabela11[[#This Row],[Mês]],1)</f>
        <v>52263</v>
      </c>
      <c r="I259" s="15">
        <f>+Tabela11[[#This Row],[Mês]]</f>
        <v>256</v>
      </c>
    </row>
    <row r="260" spans="2:9" x14ac:dyDescent="0.35">
      <c r="B260" s="15"/>
      <c r="C260" s="15"/>
      <c r="D260" s="15"/>
      <c r="F260" s="22">
        <v>257</v>
      </c>
      <c r="G260" s="24">
        <f>+G259*(1+(Tab_Resultados[Taxa de retorno]-Tab_Resultados[Inflação])/12)+$D$10/12</f>
        <v>1077117.3836149562</v>
      </c>
      <c r="H260" s="23">
        <f ca="1">DATE(YEAR(TODAY()),MONTH(TODAY())+Tabela11[[#This Row],[Mês]],1)</f>
        <v>52291</v>
      </c>
      <c r="I260" s="15">
        <f>+Tabela11[[#This Row],[Mês]]</f>
        <v>257</v>
      </c>
    </row>
    <row r="261" spans="2:9" x14ac:dyDescent="0.35">
      <c r="B261" s="15"/>
      <c r="C261" s="15"/>
      <c r="D261" s="15"/>
      <c r="F261" s="22">
        <v>258</v>
      </c>
      <c r="G261" s="24">
        <f>+G260*(1+(Tab_Resultados[Taxa de retorno]-Tab_Resultados[Inflação])/12)+$D$10/12</f>
        <v>1085079.6442562644</v>
      </c>
      <c r="H261" s="23">
        <f ca="1">DATE(YEAR(TODAY()),MONTH(TODAY())+Tabela11[[#This Row],[Mês]],1)</f>
        <v>52322</v>
      </c>
      <c r="I261" s="15">
        <f>+Tabela11[[#This Row],[Mês]]</f>
        <v>258</v>
      </c>
    </row>
    <row r="262" spans="2:9" x14ac:dyDescent="0.35">
      <c r="B262" s="15"/>
      <c r="C262" s="15"/>
      <c r="D262" s="15"/>
      <c r="F262" s="22">
        <v>259</v>
      </c>
      <c r="G262" s="24">
        <f>+G261*(1+(Tab_Resultados[Taxa de retorno]-Tab_Resultados[Inflação])/12)+$D$10/12</f>
        <v>1093090.6737440007</v>
      </c>
      <c r="H262" s="23">
        <f ca="1">DATE(YEAR(TODAY()),MONTH(TODAY())+Tabela11[[#This Row],[Mês]],1)</f>
        <v>52352</v>
      </c>
      <c r="I262" s="15">
        <f>+Tabela11[[#This Row],[Mês]]</f>
        <v>259</v>
      </c>
    </row>
    <row r="263" spans="2:9" x14ac:dyDescent="0.35">
      <c r="B263" s="15"/>
      <c r="C263" s="15"/>
      <c r="D263" s="15"/>
      <c r="F263" s="22">
        <v>260</v>
      </c>
      <c r="G263" s="24">
        <f>+G262*(1+(Tab_Resultados[Taxa de retorno]-Tab_Resultados[Inflação])/12)+$D$10/12</f>
        <v>1101150.7707873494</v>
      </c>
      <c r="H263" s="23">
        <f ca="1">DATE(YEAR(TODAY()),MONTH(TODAY())+Tabela11[[#This Row],[Mês]],1)</f>
        <v>52383</v>
      </c>
      <c r="I263" s="15">
        <f>+Tabela11[[#This Row],[Mês]]</f>
        <v>260</v>
      </c>
    </row>
    <row r="264" spans="2:9" x14ac:dyDescent="0.35">
      <c r="B264" s="15"/>
      <c r="C264" s="15"/>
      <c r="D264" s="15"/>
      <c r="F264" s="22">
        <v>261</v>
      </c>
      <c r="G264" s="24">
        <f>+G263*(1+(Tab_Resultados[Taxa de retorno]-Tab_Resultados[Inflação])/12)+$D$10/12</f>
        <v>1109260.2359250886</v>
      </c>
      <c r="H264" s="23">
        <f ca="1">DATE(YEAR(TODAY()),MONTH(TODAY())+Tabela11[[#This Row],[Mês]],1)</f>
        <v>52413</v>
      </c>
      <c r="I264" s="15">
        <f>+Tabela11[[#This Row],[Mês]]</f>
        <v>261</v>
      </c>
    </row>
    <row r="265" spans="2:9" x14ac:dyDescent="0.35">
      <c r="B265" s="15"/>
      <c r="C265" s="15"/>
      <c r="D265" s="15"/>
      <c r="F265" s="22">
        <v>262</v>
      </c>
      <c r="G265" s="24">
        <f>+G264*(1+(Tab_Resultados[Taxa de retorno]-Tab_Resultados[Inflação])/12)+$D$10/12</f>
        <v>1117419.3715367964</v>
      </c>
      <c r="H265" s="23">
        <f ca="1">DATE(YEAR(TODAY()),MONTH(TODAY())+Tabela11[[#This Row],[Mês]],1)</f>
        <v>52444</v>
      </c>
      <c r="I265" s="15">
        <f>+Tabela11[[#This Row],[Mês]]</f>
        <v>262</v>
      </c>
    </row>
    <row r="266" spans="2:9" x14ac:dyDescent="0.35">
      <c r="B266" s="15"/>
      <c r="C266" s="15"/>
      <c r="D266" s="15"/>
      <c r="F266" s="22">
        <v>263</v>
      </c>
      <c r="G266" s="24">
        <f>+G265*(1+(Tab_Resultados[Taxa de retorno]-Tab_Resultados[Inflação])/12)+$D$10/12</f>
        <v>1125628.4818541261</v>
      </c>
      <c r="H266" s="23">
        <f ca="1">DATE(YEAR(TODAY()),MONTH(TODAY())+Tabela11[[#This Row],[Mês]],1)</f>
        <v>52475</v>
      </c>
      <c r="I266" s="15">
        <f>+Tabela11[[#This Row],[Mês]]</f>
        <v>263</v>
      </c>
    </row>
    <row r="267" spans="2:9" x14ac:dyDescent="0.35">
      <c r="B267" s="15"/>
      <c r="C267" s="15"/>
      <c r="D267" s="15"/>
      <c r="F267" s="22">
        <v>264</v>
      </c>
      <c r="G267" s="24">
        <f>+G266*(1+(Tab_Resultados[Taxa de retorno]-Tab_Resultados[Inflação])/12)+$D$10/12</f>
        <v>1133887.8729721492</v>
      </c>
      <c r="H267" s="23">
        <f ca="1">DATE(YEAR(TODAY()),MONTH(TODAY())+Tabela11[[#This Row],[Mês]],1)</f>
        <v>52505</v>
      </c>
      <c r="I267" s="15">
        <f>+Tabela11[[#This Row],[Mês]]</f>
        <v>264</v>
      </c>
    </row>
    <row r="268" spans="2:9" x14ac:dyDescent="0.35">
      <c r="B268" s="15"/>
      <c r="C268" s="15"/>
      <c r="D268" s="15"/>
      <c r="F268" s="22">
        <v>265</v>
      </c>
      <c r="G268" s="24">
        <f>+G267*(1+(Tab_Resultados[Taxa de retorno]-Tab_Resultados[Inflação])/12)+$D$10/12</f>
        <v>1142197.8528607702</v>
      </c>
      <c r="H268" s="23">
        <f ca="1">DATE(YEAR(TODAY()),MONTH(TODAY())+Tabela11[[#This Row],[Mês]],1)</f>
        <v>52536</v>
      </c>
      <c r="I268" s="15">
        <f>+Tabela11[[#This Row],[Mês]]</f>
        <v>265</v>
      </c>
    </row>
    <row r="269" spans="2:9" x14ac:dyDescent="0.35">
      <c r="B269" s="15"/>
      <c r="C269" s="15"/>
      <c r="D269" s="15"/>
      <c r="F269" s="22">
        <v>266</v>
      </c>
      <c r="G269" s="24">
        <f>+G268*(1+(Tab_Resultados[Taxa de retorno]-Tab_Resultados[Inflação])/12)+$D$10/12</f>
        <v>1150558.7313762091</v>
      </c>
      <c r="H269" s="23">
        <f ca="1">DATE(YEAR(TODAY()),MONTH(TODAY())+Tabela11[[#This Row],[Mês]],1)</f>
        <v>52566</v>
      </c>
      <c r="I269" s="15">
        <f>+Tabela11[[#This Row],[Mês]]</f>
        <v>266</v>
      </c>
    </row>
    <row r="270" spans="2:9" x14ac:dyDescent="0.35">
      <c r="B270" s="15"/>
      <c r="C270" s="15"/>
      <c r="D270" s="15"/>
      <c r="F270" s="22">
        <v>267</v>
      </c>
      <c r="G270" s="24">
        <f>+G269*(1+(Tab_Resultados[Taxa de retorno]-Tab_Resultados[Inflação])/12)+$D$10/12</f>
        <v>1158970.8202725551</v>
      </c>
      <c r="H270" s="23">
        <f ca="1">DATE(YEAR(TODAY()),MONTH(TODAY())+Tabela11[[#This Row],[Mês]],1)</f>
        <v>52597</v>
      </c>
      <c r="I270" s="15">
        <f>+Tabela11[[#This Row],[Mês]]</f>
        <v>267</v>
      </c>
    </row>
    <row r="271" spans="2:9" x14ac:dyDescent="0.35">
      <c r="B271" s="15"/>
      <c r="C271" s="15"/>
      <c r="D271" s="15"/>
      <c r="F271" s="22">
        <v>268</v>
      </c>
      <c r="G271" s="24">
        <f>+G270*(1+(Tab_Resultados[Taxa de retorno]-Tab_Resultados[Inflação])/12)+$D$10/12</f>
        <v>1167434.4332133911</v>
      </c>
      <c r="H271" s="23">
        <f ca="1">DATE(YEAR(TODAY()),MONTH(TODAY())+Tabela11[[#This Row],[Mês]],1)</f>
        <v>52628</v>
      </c>
      <c r="I271" s="15">
        <f>+Tabela11[[#This Row],[Mês]]</f>
        <v>268</v>
      </c>
    </row>
    <row r="272" spans="2:9" x14ac:dyDescent="0.35">
      <c r="B272" s="15"/>
      <c r="C272" s="15"/>
      <c r="D272" s="15"/>
      <c r="F272" s="22">
        <v>269</v>
      </c>
      <c r="G272" s="24">
        <f>+G271*(1+(Tab_Resultados[Taxa de retorno]-Tab_Resultados[Inflação])/12)+$D$10/12</f>
        <v>1175949.8857834898</v>
      </c>
      <c r="H272" s="23">
        <f ca="1">DATE(YEAR(TODAY()),MONTH(TODAY())+Tabela11[[#This Row],[Mês]],1)</f>
        <v>52657</v>
      </c>
      <c r="I272" s="15">
        <f>+Tabela11[[#This Row],[Mês]]</f>
        <v>269</v>
      </c>
    </row>
    <row r="273" spans="2:9" x14ac:dyDescent="0.35">
      <c r="B273" s="15"/>
      <c r="C273" s="15"/>
      <c r="D273" s="15"/>
      <c r="F273" s="22">
        <v>270</v>
      </c>
      <c r="G273" s="24">
        <f>+G272*(1+(Tab_Resultados[Taxa de retorno]-Tab_Resultados[Inflação])/12)+$D$10/12</f>
        <v>1184517.4955005804</v>
      </c>
      <c r="H273" s="23">
        <f ca="1">DATE(YEAR(TODAY()),MONTH(TODAY())+Tabela11[[#This Row],[Mês]],1)</f>
        <v>52688</v>
      </c>
      <c r="I273" s="15">
        <f>+Tabela11[[#This Row],[Mês]]</f>
        <v>270</v>
      </c>
    </row>
    <row r="274" spans="2:9" x14ac:dyDescent="0.35">
      <c r="B274" s="15"/>
      <c r="C274" s="15"/>
      <c r="D274" s="15"/>
      <c r="F274" s="22">
        <v>271</v>
      </c>
      <c r="G274" s="24">
        <f>+G273*(1+(Tab_Resultados[Taxa de retorno]-Tab_Resultados[Inflação])/12)+$D$10/12</f>
        <v>1193137.5818271881</v>
      </c>
      <c r="H274" s="23">
        <f ca="1">DATE(YEAR(TODAY()),MONTH(TODAY())+Tabela11[[#This Row],[Mês]],1)</f>
        <v>52718</v>
      </c>
      <c r="I274" s="15">
        <f>+Tabela11[[#This Row],[Mês]]</f>
        <v>271</v>
      </c>
    </row>
    <row r="275" spans="2:9" x14ac:dyDescent="0.35">
      <c r="B275" s="15"/>
      <c r="C275" s="15"/>
      <c r="D275" s="15"/>
      <c r="F275" s="22">
        <v>272</v>
      </c>
      <c r="G275" s="24">
        <f>+G274*(1+(Tab_Resultados[Taxa de retorno]-Tab_Resultados[Inflação])/12)+$D$10/12</f>
        <v>1201810.4661825462</v>
      </c>
      <c r="H275" s="23">
        <f ca="1">DATE(YEAR(TODAY()),MONTH(TODAY())+Tabela11[[#This Row],[Mês]],1)</f>
        <v>52749</v>
      </c>
      <c r="I275" s="15">
        <f>+Tabela11[[#This Row],[Mês]]</f>
        <v>272</v>
      </c>
    </row>
    <row r="276" spans="2:9" x14ac:dyDescent="0.35">
      <c r="B276" s="15"/>
      <c r="C276" s="15"/>
      <c r="D276" s="15"/>
      <c r="F276" s="22">
        <v>273</v>
      </c>
      <c r="G276" s="24">
        <f>+G275*(1+(Tab_Resultados[Taxa de retorno]-Tab_Resultados[Inflação])/12)+$D$10/12</f>
        <v>1210536.4719545811</v>
      </c>
      <c r="H276" s="23">
        <f ca="1">DATE(YEAR(TODAY()),MONTH(TODAY())+Tabela11[[#This Row],[Mês]],1)</f>
        <v>52779</v>
      </c>
      <c r="I276" s="15">
        <f>+Tabela11[[#This Row],[Mês]]</f>
        <v>273</v>
      </c>
    </row>
    <row r="277" spans="2:9" x14ac:dyDescent="0.35">
      <c r="B277" s="15"/>
      <c r="C277" s="15"/>
      <c r="D277" s="15"/>
      <c r="F277" s="22">
        <v>274</v>
      </c>
      <c r="G277" s="24">
        <f>+G276*(1+(Tab_Resultados[Taxa de retorno]-Tab_Resultados[Inflação])/12)+$D$10/12</f>
        <v>1219315.9245119696</v>
      </c>
      <c r="H277" s="23">
        <f ca="1">DATE(YEAR(TODAY()),MONTH(TODAY())+Tabela11[[#This Row],[Mês]],1)</f>
        <v>52810</v>
      </c>
      <c r="I277" s="15">
        <f>+Tabela11[[#This Row],[Mês]]</f>
        <v>274</v>
      </c>
    </row>
    <row r="278" spans="2:9" x14ac:dyDescent="0.35">
      <c r="B278" s="15"/>
      <c r="C278" s="15"/>
      <c r="D278" s="15"/>
      <c r="F278" s="22">
        <v>275</v>
      </c>
      <c r="G278" s="24">
        <f>+G277*(1+(Tab_Resultados[Taxa de retorno]-Tab_Resultados[Inflação])/12)+$D$10/12</f>
        <v>1228149.151216272</v>
      </c>
      <c r="H278" s="23">
        <f ca="1">DATE(YEAR(TODAY()),MONTH(TODAY())+Tabela11[[#This Row],[Mês]],1)</f>
        <v>52841</v>
      </c>
      <c r="I278" s="15">
        <f>+Tabela11[[#This Row],[Mês]]</f>
        <v>275</v>
      </c>
    </row>
    <row r="279" spans="2:9" x14ac:dyDescent="0.35">
      <c r="B279" s="15"/>
      <c r="C279" s="15"/>
      <c r="D279" s="15"/>
      <c r="F279" s="22">
        <v>276</v>
      </c>
      <c r="G279" s="24">
        <f>+G278*(1+(Tab_Resultados[Taxa de retorno]-Tab_Resultados[Inflação])/12)+$D$10/12</f>
        <v>1237036.4814341383</v>
      </c>
      <c r="H279" s="23">
        <f ca="1">DATE(YEAR(TODAY()),MONTH(TODAY())+Tabela11[[#This Row],[Mês]],1)</f>
        <v>52871</v>
      </c>
      <c r="I279" s="15">
        <f>+Tabela11[[#This Row],[Mês]]</f>
        <v>276</v>
      </c>
    </row>
    <row r="280" spans="2:9" x14ac:dyDescent="0.35">
      <c r="B280" s="15"/>
      <c r="C280" s="15"/>
      <c r="D280" s="15"/>
      <c r="F280" s="22">
        <v>277</v>
      </c>
      <c r="G280" s="24">
        <f>+G279*(1+(Tab_Resultados[Taxa de retorno]-Tab_Resultados[Inflação])/12)+$D$10/12</f>
        <v>1245978.2465495891</v>
      </c>
      <c r="H280" s="23">
        <f ca="1">DATE(YEAR(TODAY()),MONTH(TODAY())+Tabela11[[#This Row],[Mês]],1)</f>
        <v>52902</v>
      </c>
      <c r="I280" s="15">
        <f>+Tabela11[[#This Row],[Mês]]</f>
        <v>277</v>
      </c>
    </row>
    <row r="281" spans="2:9" x14ac:dyDescent="0.35">
      <c r="B281" s="15"/>
      <c r="C281" s="15"/>
      <c r="D281" s="15"/>
      <c r="F281" s="22">
        <v>278</v>
      </c>
      <c r="G281" s="24">
        <f>+G280*(1+(Tab_Resultados[Taxa de retorno]-Tab_Resultados[Inflação])/12)+$D$10/12</f>
        <v>1254974.7799763719</v>
      </c>
      <c r="H281" s="23">
        <f ca="1">DATE(YEAR(TODAY()),MONTH(TODAY())+Tabela11[[#This Row],[Mês]],1)</f>
        <v>52932</v>
      </c>
      <c r="I281" s="15">
        <f>+Tabela11[[#This Row],[Mês]]</f>
        <v>278</v>
      </c>
    </row>
    <row r="282" spans="2:9" x14ac:dyDescent="0.35">
      <c r="B282" s="15"/>
      <c r="C282" s="15"/>
      <c r="D282" s="15"/>
      <c r="F282" s="22">
        <v>279</v>
      </c>
      <c r="G282" s="24">
        <f>+G281*(1+(Tab_Resultados[Taxa de retorno]-Tab_Resultados[Inflação])/12)+$D$10/12</f>
        <v>1264026.4171703937</v>
      </c>
      <c r="H282" s="23">
        <f ca="1">DATE(YEAR(TODAY()),MONTH(TODAY())+Tabela11[[#This Row],[Mês]],1)</f>
        <v>52963</v>
      </c>
      <c r="I282" s="15">
        <f>+Tabela11[[#This Row],[Mês]]</f>
        <v>279</v>
      </c>
    </row>
    <row r="283" spans="2:9" x14ac:dyDescent="0.35">
      <c r="B283" s="15"/>
      <c r="C283" s="15"/>
      <c r="D283" s="15"/>
      <c r="F283" s="22">
        <v>280</v>
      </c>
      <c r="G283" s="24">
        <f>+G282*(1+(Tab_Resultados[Taxa de retorno]-Tab_Resultados[Inflação])/12)+$D$10/12</f>
        <v>1273133.495642229</v>
      </c>
      <c r="H283" s="23">
        <f ca="1">DATE(YEAR(TODAY()),MONTH(TODAY())+Tabela11[[#This Row],[Mês]],1)</f>
        <v>52994</v>
      </c>
      <c r="I283" s="15">
        <f>+Tabela11[[#This Row],[Mês]]</f>
        <v>280</v>
      </c>
    </row>
    <row r="284" spans="2:9" x14ac:dyDescent="0.35">
      <c r="B284" s="15"/>
      <c r="C284" s="15"/>
      <c r="D284" s="15"/>
      <c r="F284" s="22">
        <v>281</v>
      </c>
      <c r="G284" s="24">
        <f>+G283*(1+(Tab_Resultados[Taxa de retorno]-Tab_Resultados[Inflação])/12)+$D$10/12</f>
        <v>1282296.3549697043</v>
      </c>
      <c r="H284" s="23">
        <f ca="1">DATE(YEAR(TODAY()),MONTH(TODAY())+Tabela11[[#This Row],[Mês]],1)</f>
        <v>53022</v>
      </c>
      <c r="I284" s="15">
        <f>+Tabela11[[#This Row],[Mês]]</f>
        <v>281</v>
      </c>
    </row>
    <row r="285" spans="2:9" x14ac:dyDescent="0.35">
      <c r="B285" s="15"/>
      <c r="C285" s="15"/>
      <c r="D285" s="15"/>
      <c r="F285" s="22">
        <v>282</v>
      </c>
      <c r="G285" s="24">
        <f>+G284*(1+(Tab_Resultados[Taxa de retorno]-Tab_Resultados[Inflação])/12)+$D$10/12</f>
        <v>1291515.3368105604</v>
      </c>
      <c r="H285" s="23">
        <f ca="1">DATE(YEAR(TODAY()),MONTH(TODAY())+Tabela11[[#This Row],[Mês]],1)</f>
        <v>53053</v>
      </c>
      <c r="I285" s="15">
        <f>+Tabela11[[#This Row],[Mês]]</f>
        <v>282</v>
      </c>
    </row>
    <row r="286" spans="2:9" x14ac:dyDescent="0.35">
      <c r="B286" s="15"/>
      <c r="C286" s="15"/>
      <c r="D286" s="15"/>
      <c r="F286" s="22">
        <v>283</v>
      </c>
      <c r="G286" s="24">
        <f>+G285*(1+(Tab_Resultados[Taxa de retorno]-Tab_Resultados[Inflação])/12)+$D$10/12</f>
        <v>1300790.7849151918</v>
      </c>
      <c r="H286" s="23">
        <f ca="1">DATE(YEAR(TODAY()),MONTH(TODAY())+Tabela11[[#This Row],[Mês]],1)</f>
        <v>53083</v>
      </c>
      <c r="I286" s="15">
        <f>+Tabela11[[#This Row],[Mês]]</f>
        <v>283</v>
      </c>
    </row>
    <row r="287" spans="2:9" x14ac:dyDescent="0.35">
      <c r="B287" s="15"/>
      <c r="C287" s="15"/>
      <c r="D287" s="15"/>
      <c r="F287" s="22">
        <v>284</v>
      </c>
      <c r="G287" s="24">
        <f>+G286*(1+(Tab_Resultados[Taxa de retorno]-Tab_Resultados[Inflação])/12)+$D$10/12</f>
        <v>1310123.0451394641</v>
      </c>
      <c r="H287" s="23">
        <f ca="1">DATE(YEAR(TODAY()),MONTH(TODAY())+Tabela11[[#This Row],[Mês]],1)</f>
        <v>53114</v>
      </c>
      <c r="I287" s="15">
        <f>+Tabela11[[#This Row],[Mês]]</f>
        <v>284</v>
      </c>
    </row>
    <row r="288" spans="2:9" x14ac:dyDescent="0.35">
      <c r="B288" s="15"/>
      <c r="C288" s="15"/>
      <c r="D288" s="15"/>
      <c r="F288" s="22">
        <v>285</v>
      </c>
      <c r="G288" s="24">
        <f>+G287*(1+(Tab_Resultados[Taxa de retorno]-Tab_Resultados[Inflação])/12)+$D$10/12</f>
        <v>1319512.4654576099</v>
      </c>
      <c r="H288" s="23">
        <f ca="1">DATE(YEAR(TODAY()),MONTH(TODAY())+Tabela11[[#This Row],[Mês]],1)</f>
        <v>53144</v>
      </c>
      <c r="I288" s="15">
        <f>+Tabela11[[#This Row],[Mês]]</f>
        <v>285</v>
      </c>
    </row>
    <row r="289" spans="2:9" x14ac:dyDescent="0.35">
      <c r="B289" s="15"/>
      <c r="C289" s="15"/>
      <c r="D289" s="15"/>
      <c r="F289" s="22">
        <v>286</v>
      </c>
      <c r="G289" s="24">
        <f>+G288*(1+(Tab_Resultados[Taxa de retorno]-Tab_Resultados[Inflação])/12)+$D$10/12</f>
        <v>1328959.3959752044</v>
      </c>
      <c r="H289" s="23">
        <f ca="1">DATE(YEAR(TODAY()),MONTH(TODAY())+Tabela11[[#This Row],[Mês]],1)</f>
        <v>53175</v>
      </c>
      <c r="I289" s="15">
        <f>+Tabela11[[#This Row],[Mês]]</f>
        <v>286</v>
      </c>
    </row>
    <row r="290" spans="2:9" x14ac:dyDescent="0.35">
      <c r="B290" s="15"/>
      <c r="C290" s="15"/>
      <c r="D290" s="15"/>
      <c r="F290" s="22">
        <v>287</v>
      </c>
      <c r="G290" s="24">
        <f>+G289*(1+(Tab_Resultados[Taxa de retorno]-Tab_Resultados[Inflação])/12)+$D$10/12</f>
        <v>1338464.1889422191</v>
      </c>
      <c r="H290" s="23">
        <f ca="1">DATE(YEAR(TODAY()),MONTH(TODAY())+Tabela11[[#This Row],[Mês]],1)</f>
        <v>53206</v>
      </c>
      <c r="I290" s="15">
        <f>+Tabela11[[#This Row],[Mês]]</f>
        <v>287</v>
      </c>
    </row>
    <row r="291" spans="2:9" x14ac:dyDescent="0.35">
      <c r="B291" s="15"/>
      <c r="C291" s="15"/>
      <c r="D291" s="15"/>
      <c r="F291" s="22">
        <v>288</v>
      </c>
      <c r="G291" s="24">
        <f>+G290*(1+(Tab_Resultados[Taxa de retorno]-Tab_Resultados[Inflação])/12)+$D$10/12</f>
        <v>1348027.1987661568</v>
      </c>
      <c r="H291" s="23">
        <f ca="1">DATE(YEAR(TODAY()),MONTH(TODAY())+Tabela11[[#This Row],[Mês]],1)</f>
        <v>53236</v>
      </c>
      <c r="I291" s="15">
        <f>+Tabela11[[#This Row],[Mês]]</f>
        <v>288</v>
      </c>
    </row>
    <row r="292" spans="2:9" x14ac:dyDescent="0.35">
      <c r="B292" s="15"/>
      <c r="C292" s="15"/>
      <c r="D292" s="15"/>
      <c r="F292" s="22">
        <v>289</v>
      </c>
      <c r="G292" s="24">
        <f>+G291*(1+(Tab_Resultados[Taxa de retorno]-Tab_Resultados[Inflação])/12)+$D$10/12</f>
        <v>1357648.7820252662</v>
      </c>
      <c r="H292" s="23">
        <f ca="1">DATE(YEAR(TODAY()),MONTH(TODAY())+Tabela11[[#This Row],[Mês]],1)</f>
        <v>53267</v>
      </c>
      <c r="I292" s="15">
        <f>+Tabela11[[#This Row],[Mês]]</f>
        <v>289</v>
      </c>
    </row>
    <row r="293" spans="2:9" x14ac:dyDescent="0.35">
      <c r="B293" s="15"/>
      <c r="C293" s="15"/>
      <c r="D293" s="15"/>
      <c r="F293" s="22">
        <v>290</v>
      </c>
      <c r="G293" s="24">
        <f>+G292*(1+(Tab_Resultados[Taxa de retorno]-Tab_Resultados[Inflação])/12)+$D$10/12</f>
        <v>1367329.2974818377</v>
      </c>
      <c r="H293" s="23">
        <f ca="1">DATE(YEAR(TODAY()),MONTH(TODAY())+Tabela11[[#This Row],[Mês]],1)</f>
        <v>53297</v>
      </c>
      <c r="I293" s="15">
        <f>+Tabela11[[#This Row],[Mês]]</f>
        <v>290</v>
      </c>
    </row>
    <row r="294" spans="2:9" x14ac:dyDescent="0.35">
      <c r="B294" s="15"/>
      <c r="C294" s="15"/>
      <c r="D294" s="15"/>
      <c r="F294" s="22">
        <v>291</v>
      </c>
      <c r="G294" s="24">
        <f>+G293*(1+(Tab_Resultados[Taxa de retorno]-Tab_Resultados[Inflação])/12)+$D$10/12</f>
        <v>1377069.1060955806</v>
      </c>
      <c r="H294" s="23">
        <f ca="1">DATE(YEAR(TODAY()),MONTH(TODAY())+Tabela11[[#This Row],[Mês]],1)</f>
        <v>53328</v>
      </c>
      <c r="I294" s="15">
        <f>+Tabela11[[#This Row],[Mês]]</f>
        <v>291</v>
      </c>
    </row>
    <row r="295" spans="2:9" x14ac:dyDescent="0.35">
      <c r="B295" s="15"/>
      <c r="C295" s="15"/>
      <c r="D295" s="15"/>
      <c r="F295" s="22">
        <v>292</v>
      </c>
      <c r="G295" s="24">
        <f>+G294*(1+(Tab_Resultados[Taxa de retorno]-Tab_Resultados[Inflação])/12)+$D$10/12</f>
        <v>1386868.5710370827</v>
      </c>
      <c r="H295" s="23">
        <f ca="1">DATE(YEAR(TODAY()),MONTH(TODAY())+Tabela11[[#This Row],[Mês]],1)</f>
        <v>53359</v>
      </c>
      <c r="I295" s="15">
        <f>+Tabela11[[#This Row],[Mês]]</f>
        <v>292</v>
      </c>
    </row>
    <row r="296" spans="2:9" x14ac:dyDescent="0.35">
      <c r="B296" s="15"/>
      <c r="C296" s="15"/>
      <c r="D296" s="15"/>
      <c r="F296" s="22">
        <v>293</v>
      </c>
      <c r="G296" s="24">
        <f>+G295*(1+(Tab_Resultados[Taxa de retorno]-Tab_Resultados[Inflação])/12)+$D$10/12</f>
        <v>1396728.0577013516</v>
      </c>
      <c r="H296" s="23">
        <f ca="1">DATE(YEAR(TODAY()),MONTH(TODAY())+Tabela11[[#This Row],[Mês]],1)</f>
        <v>53387</v>
      </c>
      <c r="I296" s="15">
        <f>+Tabela11[[#This Row],[Mês]]</f>
        <v>293</v>
      </c>
    </row>
    <row r="297" spans="2:9" x14ac:dyDescent="0.35">
      <c r="B297" s="15"/>
      <c r="C297" s="15"/>
      <c r="D297" s="15"/>
      <c r="F297" s="22">
        <v>294</v>
      </c>
      <c r="G297" s="24">
        <f>+G296*(1+(Tab_Resultados[Taxa de retorno]-Tab_Resultados[Inflação])/12)+$D$10/12</f>
        <v>1406647.933721439</v>
      </c>
      <c r="H297" s="23">
        <f ca="1">DATE(YEAR(TODAY()),MONTH(TODAY())+Tabela11[[#This Row],[Mês]],1)</f>
        <v>53418</v>
      </c>
      <c r="I297" s="15">
        <f>+Tabela11[[#This Row],[Mês]]</f>
        <v>294</v>
      </c>
    </row>
    <row r="298" spans="2:9" x14ac:dyDescent="0.35">
      <c r="B298" s="15"/>
      <c r="C298" s="15"/>
      <c r="D298" s="15"/>
      <c r="F298" s="22">
        <v>295</v>
      </c>
      <c r="G298" s="24">
        <f>+G297*(1+(Tab_Resultados[Taxa de retorno]-Tab_Resultados[Inflação])/12)+$D$10/12</f>
        <v>1416628.5689821495</v>
      </c>
      <c r="H298" s="23">
        <f ca="1">DATE(YEAR(TODAY()),MONTH(TODAY())+Tabela11[[#This Row],[Mês]],1)</f>
        <v>53448</v>
      </c>
      <c r="I298" s="15">
        <f>+Tabela11[[#This Row],[Mês]]</f>
        <v>295</v>
      </c>
    </row>
    <row r="299" spans="2:9" x14ac:dyDescent="0.35">
      <c r="B299" s="15"/>
      <c r="C299" s="15"/>
      <c r="D299" s="15"/>
      <c r="F299" s="22">
        <v>296</v>
      </c>
      <c r="G299" s="24">
        <f>+G298*(1+(Tab_Resultados[Taxa de retorno]-Tab_Resultados[Inflação])/12)+$D$10/12</f>
        <v>1426670.3356338318</v>
      </c>
      <c r="H299" s="23">
        <f ca="1">DATE(YEAR(TODAY()),MONTH(TODAY())+Tabela11[[#This Row],[Mês]],1)</f>
        <v>53479</v>
      </c>
      <c r="I299" s="15">
        <f>+Tabela11[[#This Row],[Mês]]</f>
        <v>296</v>
      </c>
    </row>
    <row r="300" spans="2:9" x14ac:dyDescent="0.35">
      <c r="B300" s="15"/>
      <c r="C300" s="15"/>
      <c r="D300" s="15"/>
      <c r="F300" s="22">
        <v>297</v>
      </c>
      <c r="G300" s="24">
        <f>+G299*(1+(Tab_Resultados[Taxa de retorno]-Tab_Resultados[Inflação])/12)+$D$10/12</f>
        <v>1436773.6081062558</v>
      </c>
      <c r="H300" s="23">
        <f ca="1">DATE(YEAR(TODAY()),MONTH(TODAY())+Tabela11[[#This Row],[Mês]],1)</f>
        <v>53509</v>
      </c>
      <c r="I300" s="15">
        <f>+Tabela11[[#This Row],[Mês]]</f>
        <v>297</v>
      </c>
    </row>
    <row r="301" spans="2:9" x14ac:dyDescent="0.35">
      <c r="B301" s="15"/>
      <c r="C301" s="15"/>
      <c r="D301" s="15"/>
      <c r="F301" s="22">
        <v>298</v>
      </c>
      <c r="G301" s="24">
        <f>+G300*(1+(Tab_Resultados[Taxa de retorno]-Tab_Resultados[Inflação])/12)+$D$10/12</f>
        <v>1446938.7631225733</v>
      </c>
      <c r="H301" s="23">
        <f ca="1">DATE(YEAR(TODAY()),MONTH(TODAY())+Tabela11[[#This Row],[Mês]],1)</f>
        <v>53540</v>
      </c>
      <c r="I301" s="15">
        <f>+Tabela11[[#This Row],[Mês]]</f>
        <v>298</v>
      </c>
    </row>
    <row r="302" spans="2:9" x14ac:dyDescent="0.35">
      <c r="B302" s="15"/>
      <c r="C302" s="15"/>
      <c r="D302" s="15"/>
      <c r="F302" s="22">
        <v>299</v>
      </c>
      <c r="G302" s="24">
        <f>+G301*(1+(Tab_Resultados[Taxa de retorno]-Tab_Resultados[Inflação])/12)+$D$10/12</f>
        <v>1457166.1797133656</v>
      </c>
      <c r="H302" s="23">
        <f ca="1">DATE(YEAR(TODAY()),MONTH(TODAY())+Tabela11[[#This Row],[Mês]],1)</f>
        <v>53571</v>
      </c>
      <c r="I302" s="15">
        <f>+Tabela11[[#This Row],[Mês]]</f>
        <v>299</v>
      </c>
    </row>
    <row r="303" spans="2:9" x14ac:dyDescent="0.35">
      <c r="B303" s="15"/>
      <c r="C303" s="15"/>
      <c r="D303" s="15"/>
      <c r="F303" s="22">
        <v>300</v>
      </c>
      <c r="G303" s="24">
        <f>+G302*(1+(Tab_Resultados[Taxa de retorno]-Tab_Resultados[Inflação])/12)+$D$10/12</f>
        <v>1467456.2392307767</v>
      </c>
      <c r="H303" s="23">
        <f ca="1">DATE(YEAR(TODAY()),MONTH(TODAY())+Tabela11[[#This Row],[Mês]],1)</f>
        <v>53601</v>
      </c>
      <c r="I303" s="15">
        <f>+Tabela11[[#This Row],[Mês]]</f>
        <v>300</v>
      </c>
    </row>
    <row r="304" spans="2:9" x14ac:dyDescent="0.35">
      <c r="B304" s="15"/>
      <c r="C304" s="15"/>
      <c r="D304" s="15"/>
      <c r="F304" s="22">
        <v>301</v>
      </c>
      <c r="G304" s="24">
        <f>+G303*(1+(Tab_Resultados[Taxa de retorno]-Tab_Resultados[Inflação])/12)+$D$10/12</f>
        <v>1477809.3253627319</v>
      </c>
      <c r="H304" s="23">
        <f ca="1">DATE(YEAR(TODAY()),MONTH(TODAY())+Tabela11[[#This Row],[Mês]],1)</f>
        <v>53632</v>
      </c>
      <c r="I304" s="15">
        <f>+Tabela11[[#This Row],[Mês]]</f>
        <v>301</v>
      </c>
    </row>
    <row r="305" spans="2:9" x14ac:dyDescent="0.35">
      <c r="B305" s="15"/>
      <c r="C305" s="15"/>
      <c r="D305" s="15"/>
      <c r="F305" s="22">
        <v>302</v>
      </c>
      <c r="G305" s="24">
        <f>+G304*(1+(Tab_Resultados[Taxa de retorno]-Tab_Resultados[Inflação])/12)+$D$10/12</f>
        <v>1488225.8241472454</v>
      </c>
      <c r="H305" s="23">
        <f ca="1">DATE(YEAR(TODAY()),MONTH(TODAY())+Tabela11[[#This Row],[Mês]],1)</f>
        <v>53662</v>
      </c>
      <c r="I305" s="15">
        <f>+Tabela11[[#This Row],[Mês]]</f>
        <v>302</v>
      </c>
    </row>
    <row r="306" spans="2:9" x14ac:dyDescent="0.35">
      <c r="B306" s="15"/>
      <c r="C306" s="15"/>
      <c r="D306" s="15"/>
      <c r="F306" s="22">
        <v>303</v>
      </c>
      <c r="G306" s="24">
        <f>+G305*(1+(Tab_Resultados[Taxa de retorno]-Tab_Resultados[Inflação])/12)+$D$10/12</f>
        <v>1498706.1239868139</v>
      </c>
      <c r="H306" s="23">
        <f ca="1">DATE(YEAR(TODAY()),MONTH(TODAY())+Tabela11[[#This Row],[Mês]],1)</f>
        <v>53693</v>
      </c>
      <c r="I306" s="15">
        <f>+Tabela11[[#This Row],[Mês]]</f>
        <v>303</v>
      </c>
    </row>
    <row r="307" spans="2:9" x14ac:dyDescent="0.35">
      <c r="B307" s="15"/>
      <c r="C307" s="15"/>
      <c r="D307" s="15"/>
      <c r="F307" s="22">
        <v>304</v>
      </c>
      <c r="G307" s="24">
        <f>+G306*(1+(Tab_Resultados[Taxa de retorno]-Tab_Resultados[Inflação])/12)+$D$10/12</f>
        <v>1509250.6156628998</v>
      </c>
      <c r="H307" s="23">
        <f ca="1">DATE(YEAR(TODAY()),MONTH(TODAY())+Tabela11[[#This Row],[Mês]],1)</f>
        <v>53724</v>
      </c>
      <c r="I307" s="15">
        <f>+Tabela11[[#This Row],[Mês]]</f>
        <v>304</v>
      </c>
    </row>
    <row r="308" spans="2:9" x14ac:dyDescent="0.35">
      <c r="B308" s="15"/>
      <c r="C308" s="15"/>
      <c r="D308" s="15"/>
      <c r="F308" s="22">
        <v>305</v>
      </c>
      <c r="G308" s="24">
        <f>+G307*(1+(Tab_Resultados[Taxa de retorno]-Tab_Resultados[Inflação])/12)+$D$10/12</f>
        <v>1519859.6923505017</v>
      </c>
      <c r="H308" s="23">
        <f ca="1">DATE(YEAR(TODAY()),MONTH(TODAY())+Tabela11[[#This Row],[Mês]],1)</f>
        <v>53752</v>
      </c>
      <c r="I308" s="15">
        <f>+Tabela11[[#This Row],[Mês]]</f>
        <v>305</v>
      </c>
    </row>
    <row r="309" spans="2:9" x14ac:dyDescent="0.35">
      <c r="B309" s="15"/>
      <c r="C309" s="15"/>
      <c r="D309" s="15"/>
      <c r="F309" s="22">
        <v>306</v>
      </c>
      <c r="G309" s="24">
        <f>+G308*(1+(Tab_Resultados[Taxa de retorno]-Tab_Resultados[Inflação])/12)+$D$10/12</f>
        <v>1530533.7496328151</v>
      </c>
      <c r="H309" s="23">
        <f ca="1">DATE(YEAR(TODAY()),MONTH(TODAY())+Tabela11[[#This Row],[Mês]],1)</f>
        <v>53783</v>
      </c>
      <c r="I309" s="15">
        <f>+Tabela11[[#This Row],[Mês]]</f>
        <v>306</v>
      </c>
    </row>
    <row r="310" spans="2:9" x14ac:dyDescent="0.35">
      <c r="B310" s="15"/>
      <c r="C310" s="15"/>
      <c r="D310" s="15"/>
      <c r="F310" s="22">
        <v>307</v>
      </c>
      <c r="G310" s="24">
        <f>+G309*(1+(Tab_Resultados[Taxa de retorno]-Tab_Resultados[Inflação])/12)+$D$10/12</f>
        <v>1541273.1855159828</v>
      </c>
      <c r="H310" s="23">
        <f ca="1">DATE(YEAR(TODAY()),MONTH(TODAY())+Tabela11[[#This Row],[Mês]],1)</f>
        <v>53813</v>
      </c>
      <c r="I310" s="15">
        <f>+Tabela11[[#This Row],[Mês]]</f>
        <v>307</v>
      </c>
    </row>
    <row r="311" spans="2:9" x14ac:dyDescent="0.35">
      <c r="B311" s="15"/>
      <c r="C311" s="15"/>
      <c r="D311" s="15"/>
      <c r="F311" s="22">
        <v>308</v>
      </c>
      <c r="G311" s="24">
        <f>+G310*(1+(Tab_Resultados[Taxa de retorno]-Tab_Resultados[Inflação])/12)+$D$10/12</f>
        <v>1552078.4004439348</v>
      </c>
      <c r="H311" s="23">
        <f ca="1">DATE(YEAR(TODAY()),MONTH(TODAY())+Tabela11[[#This Row],[Mês]],1)</f>
        <v>53844</v>
      </c>
      <c r="I311" s="15">
        <f>+Tabela11[[#This Row],[Mês]]</f>
        <v>308</v>
      </c>
    </row>
    <row r="312" spans="2:9" x14ac:dyDescent="0.35">
      <c r="B312" s="15"/>
      <c r="C312" s="15"/>
      <c r="D312" s="15"/>
      <c r="F312" s="22">
        <v>309</v>
      </c>
      <c r="G312" s="24">
        <f>+G311*(1+(Tab_Resultados[Taxa de retorno]-Tab_Resultados[Inflação])/12)+$D$10/12</f>
        <v>1562949.7973133207</v>
      </c>
      <c r="H312" s="23">
        <f ca="1">DATE(YEAR(TODAY()),MONTH(TODAY())+Tabela11[[#This Row],[Mês]],1)</f>
        <v>53874</v>
      </c>
      <c r="I312" s="15">
        <f>+Tabela11[[#This Row],[Mês]]</f>
        <v>309</v>
      </c>
    </row>
    <row r="313" spans="2:9" x14ac:dyDescent="0.35">
      <c r="B313" s="15"/>
      <c r="C313" s="15"/>
      <c r="D313" s="15"/>
      <c r="F313" s="22">
        <v>310</v>
      </c>
      <c r="G313" s="24">
        <f>+G312*(1+(Tab_Resultados[Taxa de retorno]-Tab_Resultados[Inflação])/12)+$D$10/12</f>
        <v>1573887.7814885315</v>
      </c>
      <c r="H313" s="23">
        <f ca="1">DATE(YEAR(TODAY()),MONTH(TODAY())+Tabela11[[#This Row],[Mês]],1)</f>
        <v>53905</v>
      </c>
      <c r="I313" s="15">
        <f>+Tabela11[[#This Row],[Mês]]</f>
        <v>310</v>
      </c>
    </row>
    <row r="314" spans="2:9" x14ac:dyDescent="0.35">
      <c r="B314" s="15"/>
      <c r="C314" s="15"/>
      <c r="D314" s="15"/>
      <c r="F314" s="22">
        <v>311</v>
      </c>
      <c r="G314" s="24">
        <f>+G313*(1+(Tab_Resultados[Taxa de retorno]-Tab_Resultados[Inflação])/12)+$D$10/12</f>
        <v>1584892.7608168153</v>
      </c>
      <c r="H314" s="23">
        <f ca="1">DATE(YEAR(TODAY()),MONTH(TODAY())+Tabela11[[#This Row],[Mês]],1)</f>
        <v>53936</v>
      </c>
      <c r="I314" s="15">
        <f>+Tabela11[[#This Row],[Mês]]</f>
        <v>311</v>
      </c>
    </row>
    <row r="315" spans="2:9" x14ac:dyDescent="0.35">
      <c r="B315" s="15"/>
      <c r="C315" s="15"/>
      <c r="D315" s="15"/>
      <c r="F315" s="22">
        <v>312</v>
      </c>
      <c r="G315" s="24">
        <f>+G314*(1+(Tab_Resultados[Taxa de retorno]-Tab_Resultados[Inflação])/12)+$D$10/12</f>
        <v>1595965.145643485</v>
      </c>
      <c r="H315" s="23">
        <f ca="1">DATE(YEAR(TODAY()),MONTH(TODAY())+Tabela11[[#This Row],[Mês]],1)</f>
        <v>53966</v>
      </c>
      <c r="I315" s="15">
        <f>+Tabela11[[#This Row],[Mês]]</f>
        <v>312</v>
      </c>
    </row>
    <row r="316" spans="2:9" x14ac:dyDescent="0.35">
      <c r="B316" s="15"/>
      <c r="C316" s="15"/>
      <c r="D316" s="15"/>
      <c r="F316" s="22">
        <v>313</v>
      </c>
      <c r="G316" s="24">
        <f>+G315*(1+(Tab_Resultados[Taxa de retorno]-Tab_Resultados[Inflação])/12)+$D$10/12</f>
        <v>1607105.3488272179</v>
      </c>
      <c r="H316" s="23">
        <f ca="1">DATE(YEAR(TODAY()),MONTH(TODAY())+Tabela11[[#This Row],[Mês]],1)</f>
        <v>53997</v>
      </c>
      <c r="I316" s="15">
        <f>+Tabela11[[#This Row],[Mês]]</f>
        <v>313</v>
      </c>
    </row>
    <row r="317" spans="2:9" x14ac:dyDescent="0.35">
      <c r="B317" s="15"/>
      <c r="C317" s="15"/>
      <c r="D317" s="15"/>
      <c r="F317" s="22">
        <v>314</v>
      </c>
      <c r="G317" s="24">
        <f>+G316*(1+(Tab_Resultados[Taxa de retorno]-Tab_Resultados[Inflação])/12)+$D$10/12</f>
        <v>1618313.7857554513</v>
      </c>
      <c r="H317" s="23">
        <f ca="1">DATE(YEAR(TODAY()),MONTH(TODAY())+Tabela11[[#This Row],[Mês]],1)</f>
        <v>54027</v>
      </c>
      <c r="I317" s="15">
        <f>+Tabela11[[#This Row],[Mês]]</f>
        <v>314</v>
      </c>
    </row>
    <row r="318" spans="2:9" x14ac:dyDescent="0.35">
      <c r="B318" s="15"/>
      <c r="C318" s="15"/>
      <c r="D318" s="15"/>
      <c r="F318" s="22">
        <v>315</v>
      </c>
      <c r="G318" s="24">
        <f>+G317*(1+(Tab_Resultados[Taxa de retorno]-Tab_Resultados[Inflação])/12)+$D$10/12</f>
        <v>1629590.8743598701</v>
      </c>
      <c r="H318" s="23">
        <f ca="1">DATE(YEAR(TODAY()),MONTH(TODAY())+Tabela11[[#This Row],[Mês]],1)</f>
        <v>54058</v>
      </c>
      <c r="I318" s="15">
        <f>+Tabela11[[#This Row],[Mês]]</f>
        <v>315</v>
      </c>
    </row>
    <row r="319" spans="2:9" x14ac:dyDescent="0.35">
      <c r="B319" s="15"/>
      <c r="C319" s="15"/>
      <c r="D319" s="15"/>
      <c r="F319" s="22">
        <v>316</v>
      </c>
      <c r="G319" s="24">
        <f>+G318*(1+(Tab_Resultados[Taxa de retorno]-Tab_Resultados[Inflação])/12)+$D$10/12</f>
        <v>1640937.0351319909</v>
      </c>
      <c r="H319" s="23">
        <f ca="1">DATE(YEAR(TODAY()),MONTH(TODAY())+Tabela11[[#This Row],[Mês]],1)</f>
        <v>54089</v>
      </c>
      <c r="I319" s="15">
        <f>+Tabela11[[#This Row],[Mês]]</f>
        <v>316</v>
      </c>
    </row>
    <row r="320" spans="2:9" x14ac:dyDescent="0.35">
      <c r="B320" s="15"/>
      <c r="C320" s="15"/>
      <c r="D320" s="15"/>
      <c r="F320" s="22">
        <v>317</v>
      </c>
      <c r="G320" s="24">
        <f>+G319*(1+(Tab_Resultados[Taxa de retorno]-Tab_Resultados[Inflação])/12)+$D$10/12</f>
        <v>1652352.691138841</v>
      </c>
      <c r="H320" s="23">
        <f ca="1">DATE(YEAR(TODAY()),MONTH(TODAY())+Tabela11[[#This Row],[Mês]],1)</f>
        <v>54118</v>
      </c>
      <c r="I320" s="15">
        <f>+Tabela11[[#This Row],[Mês]]</f>
        <v>317</v>
      </c>
    </row>
    <row r="321" spans="2:9" x14ac:dyDescent="0.35">
      <c r="B321" s="15"/>
      <c r="C321" s="15"/>
      <c r="D321" s="15"/>
      <c r="F321" s="22">
        <v>318</v>
      </c>
      <c r="G321" s="24">
        <f>+G320*(1+(Tab_Resultados[Taxa de retorno]-Tab_Resultados[Inflação])/12)+$D$10/12</f>
        <v>1663838.2680387329</v>
      </c>
      <c r="H321" s="23">
        <f ca="1">DATE(YEAR(TODAY()),MONTH(TODAY())+Tabela11[[#This Row],[Mês]],1)</f>
        <v>54149</v>
      </c>
      <c r="I321" s="15">
        <f>+Tabela11[[#This Row],[Mês]]</f>
        <v>318</v>
      </c>
    </row>
    <row r="322" spans="2:9" x14ac:dyDescent="0.35">
      <c r="B322" s="15"/>
      <c r="C322" s="15"/>
      <c r="D322" s="15"/>
      <c r="F322" s="22">
        <v>319</v>
      </c>
      <c r="G322" s="24">
        <f>+G321*(1+(Tab_Resultados[Taxa de retorno]-Tab_Resultados[Inflação])/12)+$D$10/12</f>
        <v>1675394.1940971368</v>
      </c>
      <c r="H322" s="23">
        <f ca="1">DATE(YEAR(TODAY()),MONTH(TODAY())+Tabela11[[#This Row],[Mês]],1)</f>
        <v>54179</v>
      </c>
      <c r="I322" s="15">
        <f>+Tabela11[[#This Row],[Mês]]</f>
        <v>319</v>
      </c>
    </row>
    <row r="323" spans="2:9" x14ac:dyDescent="0.35">
      <c r="B323" s="15"/>
      <c r="C323" s="15"/>
      <c r="D323" s="15"/>
      <c r="F323" s="22">
        <v>320</v>
      </c>
      <c r="G323" s="24">
        <f>+G322*(1+(Tab_Resultados[Taxa de retorno]-Tab_Resultados[Inflação])/12)+$D$10/12</f>
        <v>1687020.9002026485</v>
      </c>
      <c r="H323" s="23">
        <f ca="1">DATE(YEAR(TODAY()),MONTH(TODAY())+Tabela11[[#This Row],[Mês]],1)</f>
        <v>54210</v>
      </c>
      <c r="I323" s="15">
        <f>+Tabela11[[#This Row],[Mês]]</f>
        <v>320</v>
      </c>
    </row>
    <row r="324" spans="2:9" x14ac:dyDescent="0.35">
      <c r="B324" s="15"/>
      <c r="C324" s="15"/>
      <c r="D324" s="15"/>
      <c r="F324" s="22">
        <v>321</v>
      </c>
      <c r="G324" s="24">
        <f>+G323*(1+(Tab_Resultados[Taxa de retorno]-Tab_Resultados[Inflação])/12)+$D$10/12</f>
        <v>1698718.8198830565</v>
      </c>
      <c r="H324" s="23">
        <f ca="1">DATE(YEAR(TODAY()),MONTH(TODAY())+Tabela11[[#This Row],[Mês]],1)</f>
        <v>54240</v>
      </c>
      <c r="I324" s="15">
        <f>+Tabela11[[#This Row],[Mês]]</f>
        <v>321</v>
      </c>
    </row>
    <row r="325" spans="2:9" x14ac:dyDescent="0.35">
      <c r="B325" s="15"/>
      <c r="C325" s="15"/>
      <c r="D325" s="15"/>
      <c r="F325" s="22">
        <v>322</v>
      </c>
      <c r="G325" s="24">
        <f>+G324*(1+(Tab_Resultados[Taxa de retorno]-Tab_Resultados[Inflação])/12)+$D$10/12</f>
        <v>1710488.3893215067</v>
      </c>
      <c r="H325" s="23">
        <f ca="1">DATE(YEAR(TODAY()),MONTH(TODAY())+Tabela11[[#This Row],[Mês]],1)</f>
        <v>54271</v>
      </c>
      <c r="I325" s="15">
        <f>+Tabela11[[#This Row],[Mês]]</f>
        <v>322</v>
      </c>
    </row>
    <row r="326" spans="2:9" x14ac:dyDescent="0.35">
      <c r="B326" s="15"/>
      <c r="C326" s="15"/>
      <c r="D326" s="15"/>
      <c r="F326" s="22">
        <v>323</v>
      </c>
      <c r="G326" s="24">
        <f>+G325*(1+(Tab_Resultados[Taxa de retorno]-Tab_Resultados[Inflação])/12)+$D$10/12</f>
        <v>1722330.0473727677</v>
      </c>
      <c r="H326" s="23">
        <f ca="1">DATE(YEAR(TODAY()),MONTH(TODAY())+Tabela11[[#This Row],[Mês]],1)</f>
        <v>54302</v>
      </c>
      <c r="I326" s="15">
        <f>+Tabela11[[#This Row],[Mês]]</f>
        <v>323</v>
      </c>
    </row>
    <row r="327" spans="2:9" x14ac:dyDescent="0.35">
      <c r="B327" s="15"/>
      <c r="C327" s="15"/>
      <c r="D327" s="15"/>
      <c r="F327" s="22">
        <v>324</v>
      </c>
      <c r="G327" s="24">
        <f>+G326*(1+(Tab_Resultados[Taxa de retorno]-Tab_Resultados[Inflação])/12)+$D$10/12</f>
        <v>1734244.2355795926</v>
      </c>
      <c r="H327" s="23">
        <f ca="1">DATE(YEAR(TODAY()),MONTH(TODAY())+Tabela11[[#This Row],[Mês]],1)</f>
        <v>54332</v>
      </c>
      <c r="I327" s="15">
        <f>+Tabela11[[#This Row],[Mês]]</f>
        <v>324</v>
      </c>
    </row>
    <row r="328" spans="2:9" x14ac:dyDescent="0.35">
      <c r="B328" s="15"/>
      <c r="C328" s="15"/>
      <c r="D328" s="15"/>
      <c r="F328" s="22">
        <v>325</v>
      </c>
      <c r="G328" s="24">
        <f>+G327*(1+(Tab_Resultados[Taxa de retorno]-Tab_Resultados[Inflação])/12)+$D$10/12</f>
        <v>1746231.3981891843</v>
      </c>
      <c r="H328" s="23">
        <f ca="1">DATE(YEAR(TODAY()),MONTH(TODAY())+Tabela11[[#This Row],[Mês]],1)</f>
        <v>54363</v>
      </c>
      <c r="I328" s="15">
        <f>+Tabela11[[#This Row],[Mês]]</f>
        <v>325</v>
      </c>
    </row>
    <row r="329" spans="2:9" x14ac:dyDescent="0.35">
      <c r="B329" s="15"/>
      <c r="C329" s="15"/>
      <c r="D329" s="15"/>
      <c r="F329" s="22">
        <v>326</v>
      </c>
      <c r="G329" s="24">
        <f>+G328*(1+(Tab_Resultados[Taxa de retorno]-Tab_Resultados[Inflação])/12)+$D$10/12</f>
        <v>1758291.9821697597</v>
      </c>
      <c r="H329" s="23">
        <f ca="1">DATE(YEAR(TODAY()),MONTH(TODAY())+Tabela11[[#This Row],[Mês]],1)</f>
        <v>54393</v>
      </c>
      <c r="I329" s="15">
        <f>+Tabela11[[#This Row],[Mês]]</f>
        <v>326</v>
      </c>
    </row>
    <row r="330" spans="2:9" x14ac:dyDescent="0.35">
      <c r="B330" s="15"/>
      <c r="C330" s="15"/>
      <c r="D330" s="15"/>
      <c r="F330" s="22">
        <v>327</v>
      </c>
      <c r="G330" s="24">
        <f>+G329*(1+(Tab_Resultados[Taxa de retorno]-Tab_Resultados[Inflação])/12)+$D$10/12</f>
        <v>1770426.4372272161</v>
      </c>
      <c r="H330" s="23">
        <f ca="1">DATE(YEAR(TODAY()),MONTH(TODAY())+Tabela11[[#This Row],[Mês]],1)</f>
        <v>54424</v>
      </c>
      <c r="I330" s="15">
        <f>+Tabela11[[#This Row],[Mês]]</f>
        <v>327</v>
      </c>
    </row>
    <row r="331" spans="2:9" x14ac:dyDescent="0.35">
      <c r="B331" s="15"/>
      <c r="C331" s="15"/>
      <c r="D331" s="15"/>
      <c r="F331" s="22">
        <v>328</v>
      </c>
      <c r="G331" s="24">
        <f>+G330*(1+(Tab_Resultados[Taxa de retorno]-Tab_Resultados[Inflação])/12)+$D$10/12</f>
        <v>1782635.2158218995</v>
      </c>
      <c r="H331" s="23">
        <f ca="1">DATE(YEAR(TODAY()),MONTH(TODAY())+Tabela11[[#This Row],[Mês]],1)</f>
        <v>54455</v>
      </c>
      <c r="I331" s="15">
        <f>+Tabela11[[#This Row],[Mês]]</f>
        <v>328</v>
      </c>
    </row>
    <row r="332" spans="2:9" x14ac:dyDescent="0.35">
      <c r="B332" s="15"/>
      <c r="C332" s="15"/>
      <c r="D332" s="15"/>
      <c r="F332" s="22">
        <v>329</v>
      </c>
      <c r="G332" s="24">
        <f>+G331*(1+(Tab_Resultados[Taxa de retorno]-Tab_Resultados[Inflação])/12)+$D$10/12</f>
        <v>1794918.7731854753</v>
      </c>
      <c r="H332" s="23">
        <f ca="1">DATE(YEAR(TODAY()),MONTH(TODAY())+Tabela11[[#This Row],[Mês]],1)</f>
        <v>54483</v>
      </c>
      <c r="I332" s="15">
        <f>+Tabela11[[#This Row],[Mês]]</f>
        <v>329</v>
      </c>
    </row>
    <row r="333" spans="2:9" x14ac:dyDescent="0.35">
      <c r="B333" s="15"/>
      <c r="C333" s="15"/>
      <c r="D333" s="15"/>
      <c r="F333" s="22">
        <v>330</v>
      </c>
      <c r="G333" s="24">
        <f>+G332*(1+(Tab_Resultados[Taxa de retorno]-Tab_Resultados[Inflação])/12)+$D$10/12</f>
        <v>1807277.567337903</v>
      </c>
      <c r="H333" s="23">
        <f ca="1">DATE(YEAR(TODAY()),MONTH(TODAY())+Tabela11[[#This Row],[Mês]],1)</f>
        <v>54514</v>
      </c>
      <c r="I333" s="15">
        <f>+Tabela11[[#This Row],[Mês]]</f>
        <v>330</v>
      </c>
    </row>
    <row r="334" spans="2:9" x14ac:dyDescent="0.35">
      <c r="B334" s="15"/>
      <c r="C334" s="15"/>
      <c r="D334" s="15"/>
      <c r="F334" s="22">
        <v>331</v>
      </c>
      <c r="G334" s="24">
        <f>+G333*(1+(Tab_Resultados[Taxa de retorno]-Tab_Resultados[Inflação])/12)+$D$10/12</f>
        <v>1819712.0591045143</v>
      </c>
      <c r="H334" s="23">
        <f ca="1">DATE(YEAR(TODAY()),MONTH(TODAY())+Tabela11[[#This Row],[Mês]],1)</f>
        <v>54544</v>
      </c>
      <c r="I334" s="15">
        <f>+Tabela11[[#This Row],[Mês]]</f>
        <v>331</v>
      </c>
    </row>
    <row r="335" spans="2:9" x14ac:dyDescent="0.35">
      <c r="B335" s="15"/>
      <c r="C335" s="15"/>
      <c r="D335" s="15"/>
      <c r="F335" s="22">
        <v>332</v>
      </c>
      <c r="G335" s="24">
        <f>+G334*(1+(Tab_Resultados[Taxa de retorno]-Tab_Resultados[Inflação])/12)+$D$10/12</f>
        <v>1832222.7121331962</v>
      </c>
      <c r="H335" s="23">
        <f ca="1">DATE(YEAR(TODAY()),MONTH(TODAY())+Tabela11[[#This Row],[Mês]],1)</f>
        <v>54575</v>
      </c>
      <c r="I335" s="15">
        <f>+Tabela11[[#This Row],[Mês]]</f>
        <v>332</v>
      </c>
    </row>
    <row r="336" spans="2:9" x14ac:dyDescent="0.35">
      <c r="B336" s="15"/>
      <c r="C336" s="15"/>
      <c r="D336" s="15"/>
      <c r="F336" s="22">
        <v>333</v>
      </c>
      <c r="G336" s="24">
        <f>+G335*(1+(Tab_Resultados[Taxa de retorno]-Tab_Resultados[Inflação])/12)+$D$10/12</f>
        <v>1844809.9929116787</v>
      </c>
      <c r="H336" s="23">
        <f ca="1">DATE(YEAR(TODAY()),MONTH(TODAY())+Tabela11[[#This Row],[Mês]],1)</f>
        <v>54605</v>
      </c>
      <c r="I336" s="15">
        <f>+Tabela11[[#This Row],[Mês]]</f>
        <v>333</v>
      </c>
    </row>
    <row r="337" spans="2:9" x14ac:dyDescent="0.35">
      <c r="B337" s="15"/>
      <c r="C337" s="15"/>
      <c r="D337" s="15"/>
      <c r="F337" s="22">
        <v>334</v>
      </c>
      <c r="G337" s="24">
        <f>+G336*(1+(Tab_Resultados[Taxa de retorno]-Tab_Resultados[Inflação])/12)+$D$10/12</f>
        <v>1857474.3707849295</v>
      </c>
      <c r="H337" s="23">
        <f ca="1">DATE(YEAR(TODAY()),MONTH(TODAY())+Tabela11[[#This Row],[Mês]],1)</f>
        <v>54636</v>
      </c>
      <c r="I337" s="15">
        <f>+Tabela11[[#This Row],[Mês]]</f>
        <v>334</v>
      </c>
    </row>
    <row r="338" spans="2:9" x14ac:dyDescent="0.35">
      <c r="B338" s="15"/>
      <c r="C338" s="15"/>
      <c r="D338" s="15"/>
      <c r="F338" s="22">
        <v>335</v>
      </c>
      <c r="G338" s="24">
        <f>+G337*(1+(Tab_Resultados[Taxa de retorno]-Tab_Resultados[Inflação])/12)+$D$10/12</f>
        <v>1870216.3179726538</v>
      </c>
      <c r="H338" s="23">
        <f ca="1">DATE(YEAR(TODAY()),MONTH(TODAY())+Tabela11[[#This Row],[Mês]],1)</f>
        <v>54667</v>
      </c>
      <c r="I338" s="15">
        <f>+Tabela11[[#This Row],[Mês]]</f>
        <v>335</v>
      </c>
    </row>
    <row r="339" spans="2:9" x14ac:dyDescent="0.35">
      <c r="B339" s="15"/>
      <c r="C339" s="15"/>
      <c r="D339" s="15"/>
      <c r="F339" s="22">
        <v>336</v>
      </c>
      <c r="G339" s="24">
        <f>+G338*(1+(Tab_Resultados[Taxa de retorno]-Tab_Resultados[Inflação])/12)+$D$10/12</f>
        <v>1883036.3095869028</v>
      </c>
      <c r="H339" s="23">
        <f ca="1">DATE(YEAR(TODAY()),MONTH(TODAY())+Tabela11[[#This Row],[Mês]],1)</f>
        <v>54697</v>
      </c>
      <c r="I339" s="15">
        <f>+Tabela11[[#This Row],[Mês]]</f>
        <v>336</v>
      </c>
    </row>
    <row r="340" spans="2:9" x14ac:dyDescent="0.35">
      <c r="B340" s="15"/>
      <c r="C340" s="15"/>
      <c r="D340" s="15"/>
      <c r="F340" s="22">
        <v>337</v>
      </c>
      <c r="G340" s="24">
        <f>+G339*(1+(Tab_Resultados[Taxa de retorno]-Tab_Resultados[Inflação])/12)+$D$10/12</f>
        <v>1895934.8236497892</v>
      </c>
      <c r="H340" s="23">
        <f ca="1">DATE(YEAR(TODAY()),MONTH(TODAY())+Tabela11[[#This Row],[Mês]],1)</f>
        <v>54728</v>
      </c>
      <c r="I340" s="15">
        <f>+Tabela11[[#This Row],[Mês]]</f>
        <v>337</v>
      </c>
    </row>
    <row r="341" spans="2:9" x14ac:dyDescent="0.35">
      <c r="B341" s="15"/>
      <c r="C341" s="15"/>
      <c r="D341" s="15"/>
      <c r="F341" s="22">
        <v>338</v>
      </c>
      <c r="G341" s="24">
        <f>+G340*(1+(Tab_Resultados[Taxa de retorno]-Tab_Resultados[Inflação])/12)+$D$10/12</f>
        <v>1908912.3411113108</v>
      </c>
      <c r="H341" s="23">
        <f ca="1">DATE(YEAR(TODAY()),MONTH(TODAY())+Tabela11[[#This Row],[Mês]],1)</f>
        <v>54758</v>
      </c>
      <c r="I341" s="15">
        <f>+Tabela11[[#This Row],[Mês]]</f>
        <v>338</v>
      </c>
    </row>
    <row r="342" spans="2:9" x14ac:dyDescent="0.35">
      <c r="B342" s="15"/>
      <c r="C342" s="15"/>
      <c r="D342" s="15"/>
      <c r="F342" s="22">
        <v>339</v>
      </c>
      <c r="G342" s="24">
        <f>+G341*(1+(Tab_Resultados[Taxa de retorno]-Tab_Resultados[Inflação])/12)+$D$10/12</f>
        <v>1921969.3458672841</v>
      </c>
      <c r="H342" s="23">
        <f ca="1">DATE(YEAR(TODAY()),MONTH(TODAY())+Tabela11[[#This Row],[Mês]],1)</f>
        <v>54789</v>
      </c>
      <c r="I342" s="15">
        <f>+Tabela11[[#This Row],[Mês]]</f>
        <v>339</v>
      </c>
    </row>
    <row r="343" spans="2:9" x14ac:dyDescent="0.35">
      <c r="B343" s="15"/>
      <c r="C343" s="15"/>
      <c r="D343" s="15"/>
      <c r="F343" s="22">
        <v>340</v>
      </c>
      <c r="G343" s="24">
        <f>+G342*(1+(Tab_Resultados[Taxa de retorno]-Tab_Resultados[Inflação])/12)+$D$10/12</f>
        <v>1935106.3247773878</v>
      </c>
      <c r="H343" s="23">
        <f ca="1">DATE(YEAR(TODAY()),MONTH(TODAY())+Tabela11[[#This Row],[Mês]],1)</f>
        <v>54820</v>
      </c>
      <c r="I343" s="15">
        <f>+Tabela11[[#This Row],[Mês]]</f>
        <v>340</v>
      </c>
    </row>
    <row r="344" spans="2:9" x14ac:dyDescent="0.35">
      <c r="B344" s="15"/>
      <c r="C344" s="15"/>
      <c r="D344" s="15"/>
      <c r="F344" s="22">
        <v>341</v>
      </c>
      <c r="G344" s="24">
        <f>+G343*(1+(Tab_Resultados[Taxa de retorno]-Tab_Resultados[Inflação])/12)+$D$10/12</f>
        <v>1948323.7676833158</v>
      </c>
      <c r="H344" s="23">
        <f ca="1">DATE(YEAR(TODAY()),MONTH(TODAY())+Tabela11[[#This Row],[Mês]],1)</f>
        <v>54848</v>
      </c>
      <c r="I344" s="15">
        <f>+Tabela11[[#This Row],[Mês]]</f>
        <v>341</v>
      </c>
    </row>
    <row r="345" spans="2:9" x14ac:dyDescent="0.35">
      <c r="B345" s="15"/>
      <c r="C345" s="15"/>
      <c r="D345" s="15"/>
      <c r="F345" s="22">
        <v>342</v>
      </c>
      <c r="G345" s="24">
        <f>+G344*(1+(Tab_Resultados[Taxa de retorno]-Tab_Resultados[Inflação])/12)+$D$10/12</f>
        <v>1961622.1674270427</v>
      </c>
      <c r="H345" s="23">
        <f ca="1">DATE(YEAR(TODAY()),MONTH(TODAY())+Tabela11[[#This Row],[Mês]],1)</f>
        <v>54879</v>
      </c>
      <c r="I345" s="15">
        <f>+Tabela11[[#This Row],[Mês]]</f>
        <v>342</v>
      </c>
    </row>
    <row r="346" spans="2:9" x14ac:dyDescent="0.35">
      <c r="B346" s="15"/>
      <c r="C346" s="15"/>
      <c r="D346" s="15"/>
      <c r="F346" s="22">
        <v>343</v>
      </c>
      <c r="G346" s="24">
        <f>+G345*(1+(Tab_Resultados[Taxa de retorno]-Tab_Resultados[Inflação])/12)+$D$10/12</f>
        <v>1975002.0198692</v>
      </c>
      <c r="H346" s="23">
        <f ca="1">DATE(YEAR(TODAY()),MONTH(TODAY())+Tabela11[[#This Row],[Mês]],1)</f>
        <v>54909</v>
      </c>
      <c r="I346" s="15">
        <f>+Tabela11[[#This Row],[Mês]]</f>
        <v>343</v>
      </c>
    </row>
    <row r="347" spans="2:9" x14ac:dyDescent="0.35">
      <c r="B347" s="15"/>
      <c r="C347" s="15"/>
      <c r="D347" s="15"/>
      <c r="F347" s="22">
        <v>344</v>
      </c>
      <c r="G347" s="24">
        <f>+G346*(1+(Tab_Resultados[Taxa de retorno]-Tab_Resultados[Inflação])/12)+$D$10/12</f>
        <v>1988463.8239075653</v>
      </c>
      <c r="H347" s="23">
        <f ca="1">DATE(YEAR(TODAY()),MONTH(TODAY())+Tabela11[[#This Row],[Mês]],1)</f>
        <v>54940</v>
      </c>
      <c r="I347" s="15">
        <f>+Tabela11[[#This Row],[Mês]]</f>
        <v>344</v>
      </c>
    </row>
    <row r="348" spans="2:9" x14ac:dyDescent="0.35">
      <c r="B348" s="15"/>
      <c r="C348" s="15"/>
      <c r="D348" s="15"/>
      <c r="F348" s="22">
        <v>345</v>
      </c>
      <c r="G348" s="24">
        <f>+G347*(1+(Tab_Resultados[Taxa de retorno]-Tab_Resultados[Inflação])/12)+$D$10/12</f>
        <v>2002008.0814956657</v>
      </c>
      <c r="H348" s="23">
        <f ca="1">DATE(YEAR(TODAY()),MONTH(TODAY())+Tabela11[[#This Row],[Mês]],1)</f>
        <v>54970</v>
      </c>
      <c r="I348" s="15">
        <f>+Tabela11[[#This Row],[Mês]]</f>
        <v>345</v>
      </c>
    </row>
    <row r="349" spans="2:9" x14ac:dyDescent="0.35">
      <c r="B349" s="15"/>
      <c r="C349" s="15"/>
      <c r="D349" s="15"/>
      <c r="F349" s="22">
        <v>346</v>
      </c>
      <c r="G349" s="24">
        <f>+G348*(1+(Tab_Resultados[Taxa de retorno]-Tab_Resultados[Inflação])/12)+$D$10/12</f>
        <v>2015635.2976614933</v>
      </c>
      <c r="H349" s="23">
        <f ca="1">DATE(YEAR(TODAY()),MONTH(TODAY())+Tabela11[[#This Row],[Mês]],1)</f>
        <v>55001</v>
      </c>
      <c r="I349" s="15">
        <f>+Tabela11[[#This Row],[Mês]]</f>
        <v>346</v>
      </c>
    </row>
    <row r="350" spans="2:9" x14ac:dyDescent="0.35">
      <c r="B350" s="15"/>
      <c r="C350" s="15"/>
      <c r="D350" s="15"/>
      <c r="F350" s="22">
        <v>347</v>
      </c>
      <c r="G350" s="24">
        <f>+G349*(1+(Tab_Resultados[Taxa de retorno]-Tab_Resultados[Inflação])/12)+$D$10/12</f>
        <v>2029345.9805263365</v>
      </c>
      <c r="H350" s="23">
        <f ca="1">DATE(YEAR(TODAY()),MONTH(TODAY())+Tabela11[[#This Row],[Mês]],1)</f>
        <v>55032</v>
      </c>
      <c r="I350" s="15">
        <f>+Tabela11[[#This Row],[Mês]]</f>
        <v>347</v>
      </c>
    </row>
    <row r="351" spans="2:9" x14ac:dyDescent="0.35">
      <c r="B351" s="15"/>
      <c r="C351" s="15"/>
      <c r="D351" s="15"/>
      <c r="F351" s="22">
        <v>348</v>
      </c>
      <c r="G351" s="24">
        <f>+G350*(1+(Tab_Resultados[Taxa de retorno]-Tab_Resultados[Inflação])/12)+$D$10/12</f>
        <v>2043140.6413237269</v>
      </c>
      <c r="H351" s="23">
        <f ca="1">DATE(YEAR(TODAY()),MONTH(TODAY())+Tabela11[[#This Row],[Mês]],1)</f>
        <v>55062</v>
      </c>
      <c r="I351" s="15">
        <f>+Tabela11[[#This Row],[Mês]]</f>
        <v>348</v>
      </c>
    </row>
    <row r="352" spans="2:9" x14ac:dyDescent="0.35">
      <c r="B352" s="15"/>
      <c r="C352" s="15"/>
      <c r="D352" s="15"/>
      <c r="F352" s="22">
        <v>349</v>
      </c>
      <c r="G352" s="24">
        <f>+G351*(1+(Tab_Resultados[Taxa de retorno]-Tab_Resultados[Inflação])/12)+$D$10/12</f>
        <v>2057019.7944185012</v>
      </c>
      <c r="H352" s="23">
        <f ca="1">DATE(YEAR(TODAY()),MONTH(TODAY())+Tabela11[[#This Row],[Mês]],1)</f>
        <v>55093</v>
      </c>
      <c r="I352" s="15">
        <f>+Tabela11[[#This Row],[Mês]]</f>
        <v>349</v>
      </c>
    </row>
    <row r="353" spans="2:9" x14ac:dyDescent="0.35">
      <c r="B353" s="15"/>
      <c r="C353" s="15"/>
      <c r="D353" s="15"/>
      <c r="F353" s="22">
        <v>350</v>
      </c>
      <c r="G353" s="24">
        <f>+G352*(1+(Tab_Resultados[Taxa de retorno]-Tab_Resultados[Inflação])/12)+$D$10/12</f>
        <v>2070983.9573259812</v>
      </c>
      <c r="H353" s="23">
        <f ca="1">DATE(YEAR(TODAY()),MONTH(TODAY())+Tabela11[[#This Row],[Mês]],1)</f>
        <v>55123</v>
      </c>
      <c r="I353" s="15">
        <f>+Tabela11[[#This Row],[Mês]]</f>
        <v>350</v>
      </c>
    </row>
    <row r="354" spans="2:9" x14ac:dyDescent="0.35">
      <c r="B354" s="15"/>
      <c r="C354" s="15"/>
      <c r="D354" s="15"/>
      <c r="F354" s="22">
        <v>351</v>
      </c>
      <c r="G354" s="24">
        <f>+G353*(1+(Tab_Resultados[Taxa de retorno]-Tab_Resultados[Inflação])/12)+$D$10/12</f>
        <v>2085033.6507312695</v>
      </c>
      <c r="H354" s="23">
        <f ca="1">DATE(YEAR(TODAY()),MONTH(TODAY())+Tabela11[[#This Row],[Mês]],1)</f>
        <v>55154</v>
      </c>
      <c r="I354" s="15">
        <f>+Tabela11[[#This Row],[Mês]]</f>
        <v>351</v>
      </c>
    </row>
    <row r="355" spans="2:9" x14ac:dyDescent="0.35">
      <c r="B355" s="15"/>
      <c r="C355" s="15"/>
      <c r="D355" s="15"/>
      <c r="F355" s="22">
        <v>352</v>
      </c>
      <c r="G355" s="24">
        <f>+G354*(1+(Tab_Resultados[Taxa de retorno]-Tab_Resultados[Inflação])/12)+$D$10/12</f>
        <v>2099169.3985086647</v>
      </c>
      <c r="H355" s="23">
        <f ca="1">DATE(YEAR(TODAY()),MONTH(TODAY())+Tabela11[[#This Row],[Mês]],1)</f>
        <v>55185</v>
      </c>
      <c r="I355" s="15">
        <f>+Tabela11[[#This Row],[Mês]]</f>
        <v>352</v>
      </c>
    </row>
    <row r="356" spans="2:9" x14ac:dyDescent="0.35">
      <c r="B356" s="15"/>
      <c r="C356" s="15"/>
      <c r="D356" s="15"/>
      <c r="F356" s="22">
        <v>353</v>
      </c>
      <c r="G356" s="24">
        <f>+G355*(1+(Tab_Resultados[Taxa de retorno]-Tab_Resultados[Inflação])/12)+$D$10/12</f>
        <v>2113391.7277411968</v>
      </c>
      <c r="H356" s="23">
        <f ca="1">DATE(YEAR(TODAY()),MONTH(TODAY())+Tabela11[[#This Row],[Mês]],1)</f>
        <v>55213</v>
      </c>
      <c r="I356" s="15">
        <f>+Tabela11[[#This Row],[Mês]]</f>
        <v>353</v>
      </c>
    </row>
    <row r="357" spans="2:9" x14ac:dyDescent="0.35">
      <c r="B357" s="15"/>
      <c r="C357" s="15"/>
      <c r="D357" s="15"/>
      <c r="F357" s="22">
        <v>354</v>
      </c>
      <c r="G357" s="24">
        <f>+G356*(1+(Tab_Resultados[Taxa de retorno]-Tab_Resultados[Inflação])/12)+$D$10/12</f>
        <v>2127701.1687402781</v>
      </c>
      <c r="H357" s="23">
        <f ca="1">DATE(YEAR(TODAY()),MONTH(TODAY())+Tabela11[[#This Row],[Mês]],1)</f>
        <v>55244</v>
      </c>
      <c r="I357" s="15">
        <f>+Tabela11[[#This Row],[Mês]]</f>
        <v>354</v>
      </c>
    </row>
    <row r="358" spans="2:9" x14ac:dyDescent="0.35">
      <c r="B358" s="15"/>
      <c r="C358" s="15"/>
      <c r="D358" s="15"/>
      <c r="F358" s="22">
        <v>355</v>
      </c>
      <c r="G358" s="24">
        <f>+G357*(1+(Tab_Resultados[Taxa de retorno]-Tab_Resultados[Inflação])/12)+$D$10/12</f>
        <v>2142098.2550654789</v>
      </c>
      <c r="H358" s="23">
        <f ca="1">DATE(YEAR(TODAY()),MONTH(TODAY())+Tabela11[[#This Row],[Mês]],1)</f>
        <v>55274</v>
      </c>
      <c r="I358" s="15">
        <f>+Tabela11[[#This Row],[Mês]]</f>
        <v>355</v>
      </c>
    </row>
    <row r="359" spans="2:9" x14ac:dyDescent="0.35">
      <c r="B359" s="15"/>
      <c r="C359" s="15"/>
      <c r="D359" s="15"/>
      <c r="F359" s="22">
        <v>356</v>
      </c>
      <c r="G359" s="24">
        <f>+G358*(1+(Tab_Resultados[Taxa de retorno]-Tab_Resultados[Inflação])/12)+$D$10/12</f>
        <v>2156583.5235444214</v>
      </c>
      <c r="H359" s="23">
        <f ca="1">DATE(YEAR(TODAY()),MONTH(TODAY())+Tabela11[[#This Row],[Mês]],1)</f>
        <v>55305</v>
      </c>
      <c r="I359" s="15">
        <f>+Tabela11[[#This Row],[Mês]]</f>
        <v>356</v>
      </c>
    </row>
    <row r="360" spans="2:9" x14ac:dyDescent="0.35">
      <c r="B360" s="15"/>
      <c r="C360" s="15"/>
      <c r="D360" s="15"/>
      <c r="F360" s="22">
        <v>357</v>
      </c>
      <c r="G360" s="24">
        <f>+G359*(1+(Tab_Resultados[Taxa de retorno]-Tab_Resultados[Inflação])/12)+$D$10/12</f>
        <v>2171157.5142927975</v>
      </c>
      <c r="H360" s="23">
        <f ca="1">DATE(YEAR(TODAY()),MONTH(TODAY())+Tabela11[[#This Row],[Mês]],1)</f>
        <v>55335</v>
      </c>
      <c r="I360" s="15">
        <f>+Tabela11[[#This Row],[Mês]]</f>
        <v>357</v>
      </c>
    </row>
    <row r="361" spans="2:9" x14ac:dyDescent="0.35">
      <c r="B361" s="15"/>
      <c r="C361" s="15"/>
      <c r="D361" s="15"/>
      <c r="F361" s="22">
        <v>358</v>
      </c>
      <c r="G361" s="24">
        <f>+G360*(1+(Tab_Resultados[Taxa de retorno]-Tab_Resultados[Inflação])/12)+$D$10/12</f>
        <v>2185820.7707345071</v>
      </c>
      <c r="H361" s="23">
        <f ca="1">DATE(YEAR(TODAY()),MONTH(TODAY())+Tabela11[[#This Row],[Mês]],1)</f>
        <v>55366</v>
      </c>
      <c r="I361" s="15">
        <f>+Tabela11[[#This Row],[Mês]]</f>
        <v>358</v>
      </c>
    </row>
    <row r="362" spans="2:9" x14ac:dyDescent="0.35">
      <c r="B362" s="15"/>
      <c r="C362" s="15"/>
      <c r="D362" s="15"/>
      <c r="F362" s="22">
        <v>359</v>
      </c>
      <c r="G362" s="24">
        <f>+G361*(1+(Tab_Resultados[Taxa de retorno]-Tab_Resultados[Inflação])/12)+$D$10/12</f>
        <v>2200573.8396219225</v>
      </c>
      <c r="H362" s="23">
        <f ca="1">DATE(YEAR(TODAY()),MONTH(TODAY())+Tabela11[[#This Row],[Mês]],1)</f>
        <v>55397</v>
      </c>
      <c r="I362" s="15">
        <f>+Tabela11[[#This Row],[Mês]]</f>
        <v>359</v>
      </c>
    </row>
    <row r="363" spans="2:9" x14ac:dyDescent="0.35">
      <c r="B363" s="15"/>
      <c r="C363" s="15"/>
      <c r="D363" s="15"/>
      <c r="F363" s="22">
        <v>360</v>
      </c>
      <c r="G363" s="24">
        <f>+G362*(1+(Tab_Resultados[Taxa de retorno]-Tab_Resultados[Inflação])/12)+$D$10/12</f>
        <v>2215417.271056273</v>
      </c>
      <c r="H363" s="23">
        <f ca="1">DATE(YEAR(TODAY()),MONTH(TODAY())+Tabela11[[#This Row],[Mês]],1)</f>
        <v>55427</v>
      </c>
      <c r="I363" s="15">
        <f>+Tabela11[[#This Row],[Mês]]</f>
        <v>360</v>
      </c>
    </row>
    <row r="364" spans="2:9" x14ac:dyDescent="0.35">
      <c r="B364" s="15"/>
      <c r="C364" s="15"/>
      <c r="D364" s="15"/>
      <c r="F364" s="22">
        <v>361</v>
      </c>
      <c r="G364" s="24">
        <f>+G363*(1+(Tab_Resultados[Taxa de retorno]-Tab_Resultados[Inflação])/12)+$D$10/12</f>
        <v>2230351.6185081592</v>
      </c>
      <c r="H364" s="23">
        <f ca="1">DATE(YEAR(TODAY()),MONTH(TODAY())+Tabela11[[#This Row],[Mês]],1)</f>
        <v>55458</v>
      </c>
      <c r="I364" s="15">
        <f>+Tabela11[[#This Row],[Mês]]</f>
        <v>361</v>
      </c>
    </row>
    <row r="365" spans="2:9" x14ac:dyDescent="0.35">
      <c r="B365" s="15"/>
      <c r="C365" s="15"/>
      <c r="D365" s="15"/>
      <c r="F365" s="22">
        <v>362</v>
      </c>
      <c r="G365" s="24">
        <f>+G364*(1+(Tab_Resultados[Taxa de retorno]-Tab_Resultados[Inflação])/12)+$D$10/12</f>
        <v>2245377.4388381881</v>
      </c>
      <c r="H365" s="23">
        <f ca="1">DATE(YEAR(TODAY()),MONTH(TODAY())+Tabela11[[#This Row],[Mês]],1)</f>
        <v>55488</v>
      </c>
      <c r="I365" s="15">
        <f>+Tabela11[[#This Row],[Mês]]</f>
        <v>362</v>
      </c>
    </row>
    <row r="366" spans="2:9" x14ac:dyDescent="0.35">
      <c r="B366" s="15"/>
      <c r="C366" s="15"/>
      <c r="D366" s="15"/>
      <c r="F366" s="22">
        <v>363</v>
      </c>
      <c r="G366" s="24">
        <f>+G365*(1+(Tab_Resultados[Taxa de retorno]-Tab_Resultados[Inflação])/12)+$D$10/12</f>
        <v>2260495.2923177383</v>
      </c>
      <c r="H366" s="23">
        <f ca="1">DATE(YEAR(TODAY()),MONTH(TODAY())+Tabela11[[#This Row],[Mês]],1)</f>
        <v>55519</v>
      </c>
      <c r="I366" s="15">
        <f>+Tabela11[[#This Row],[Mês]]</f>
        <v>363</v>
      </c>
    </row>
    <row r="367" spans="2:9" x14ac:dyDescent="0.35">
      <c r="B367" s="15"/>
      <c r="C367" s="15"/>
      <c r="D367" s="15"/>
      <c r="F367" s="22">
        <v>364</v>
      </c>
      <c r="G367" s="24">
        <f>+G366*(1+(Tab_Resultados[Taxa de retorno]-Tab_Resultados[Inflação])/12)+$D$10/12</f>
        <v>2275705.7426498509</v>
      </c>
      <c r="H367" s="23">
        <f ca="1">DATE(YEAR(TODAY()),MONTH(TODAY())+Tabela11[[#This Row],[Mês]],1)</f>
        <v>55550</v>
      </c>
      <c r="I367" s="15">
        <f>+Tabela11[[#This Row],[Mês]]</f>
        <v>364</v>
      </c>
    </row>
    <row r="368" spans="2:9" x14ac:dyDescent="0.35">
      <c r="B368" s="15"/>
      <c r="C368" s="15"/>
      <c r="D368" s="15"/>
      <c r="F368" s="22">
        <v>365</v>
      </c>
      <c r="G368" s="24">
        <f>+G367*(1+(Tab_Resultados[Taxa de retorno]-Tab_Resultados[Inflação])/12)+$D$10/12</f>
        <v>2291009.3569902475</v>
      </c>
      <c r="H368" s="23">
        <f ca="1">DATE(YEAR(TODAY()),MONTH(TODAY())+Tabela11[[#This Row],[Mês]],1)</f>
        <v>55579</v>
      </c>
      <c r="I368" s="15">
        <f>+Tabela11[[#This Row],[Mês]]</f>
        <v>365</v>
      </c>
    </row>
    <row r="369" spans="2:9" x14ac:dyDescent="0.35">
      <c r="B369" s="15"/>
      <c r="C369" s="15"/>
      <c r="D369" s="15"/>
      <c r="F369" s="22">
        <v>366</v>
      </c>
      <c r="G369" s="24">
        <f>+G368*(1+(Tab_Resultados[Taxa de retorno]-Tab_Resultados[Inflação])/12)+$D$10/12</f>
        <v>2306406.7059684792</v>
      </c>
      <c r="H369" s="23">
        <f ca="1">DATE(YEAR(TODAY()),MONTH(TODAY())+Tabela11[[#This Row],[Mês]],1)</f>
        <v>55610</v>
      </c>
      <c r="I369" s="15">
        <f>+Tabela11[[#This Row],[Mês]]</f>
        <v>366</v>
      </c>
    </row>
    <row r="370" spans="2:9" x14ac:dyDescent="0.35">
      <c r="B370" s="15"/>
      <c r="C370" s="15"/>
      <c r="D370" s="15"/>
      <c r="F370" s="22">
        <v>367</v>
      </c>
      <c r="G370" s="24">
        <f>+G369*(1+(Tab_Resultados[Taxa de retorno]-Tab_Resultados[Inflação])/12)+$D$10/12</f>
        <v>2321898.3637092025</v>
      </c>
      <c r="H370" s="23">
        <f ca="1">DATE(YEAR(TODAY()),MONTH(TODAY())+Tabela11[[#This Row],[Mês]],1)</f>
        <v>55640</v>
      </c>
      <c r="I370" s="15">
        <f>+Tabela11[[#This Row],[Mês]]</f>
        <v>367</v>
      </c>
    </row>
    <row r="371" spans="2:9" x14ac:dyDescent="0.35">
      <c r="B371" s="15"/>
      <c r="C371" s="15"/>
      <c r="D371" s="15"/>
      <c r="F371" s="22">
        <v>368</v>
      </c>
      <c r="G371" s="24">
        <f>+G370*(1+(Tab_Resultados[Taxa de retorno]-Tab_Resultados[Inflação])/12)+$D$10/12</f>
        <v>2337484.9078535875</v>
      </c>
      <c r="H371" s="23">
        <f ca="1">DATE(YEAR(TODAY()),MONTH(TODAY())+Tabela11[[#This Row],[Mês]],1)</f>
        <v>55671</v>
      </c>
      <c r="I371" s="15">
        <f>+Tabela11[[#This Row],[Mês]]</f>
        <v>368</v>
      </c>
    </row>
    <row r="372" spans="2:9" x14ac:dyDescent="0.35">
      <c r="B372" s="15"/>
      <c r="C372" s="15"/>
      <c r="D372" s="15"/>
      <c r="F372" s="22">
        <v>369</v>
      </c>
      <c r="G372" s="24">
        <f>+G371*(1+(Tab_Resultados[Taxa de retorno]-Tab_Resultados[Inflação])/12)+$D$10/12</f>
        <v>2353166.9195808573</v>
      </c>
      <c r="H372" s="23">
        <f ca="1">DATE(YEAR(TODAY()),MONTH(TODAY())+Tabela11[[#This Row],[Mês]],1)</f>
        <v>55701</v>
      </c>
      <c r="I372" s="15">
        <f>+Tabela11[[#This Row],[Mês]]</f>
        <v>369</v>
      </c>
    </row>
    <row r="373" spans="2:9" x14ac:dyDescent="0.35">
      <c r="B373" s="15"/>
      <c r="C373" s="15"/>
      <c r="D373" s="15"/>
      <c r="F373" s="22">
        <v>370</v>
      </c>
      <c r="G373" s="24">
        <f>+G372*(1+(Tab_Resultados[Taxa de retorno]-Tab_Resultados[Inflação])/12)+$D$10/12</f>
        <v>2368944.9836299564</v>
      </c>
      <c r="H373" s="23">
        <f ca="1">DATE(YEAR(TODAY()),MONTH(TODAY())+Tabela11[[#This Row],[Mês]],1)</f>
        <v>55732</v>
      </c>
      <c r="I373" s="15">
        <f>+Tabela11[[#This Row],[Mês]]</f>
        <v>370</v>
      </c>
    </row>
    <row r="374" spans="2:9" x14ac:dyDescent="0.35">
      <c r="B374" s="15"/>
      <c r="C374" s="15"/>
      <c r="D374" s="15"/>
      <c r="F374" s="22">
        <v>371</v>
      </c>
      <c r="G374" s="24">
        <f>+G373*(1+(Tab_Resultados[Taxa de retorno]-Tab_Resultados[Inflação])/12)+$D$10/12</f>
        <v>2384819.6883213562</v>
      </c>
      <c r="H374" s="23">
        <f ca="1">DATE(YEAR(TODAY()),MONTH(TODAY())+Tabela11[[#This Row],[Mês]],1)</f>
        <v>55763</v>
      </c>
      <c r="I374" s="15">
        <f>+Tabela11[[#This Row],[Mês]]</f>
        <v>371</v>
      </c>
    </row>
    <row r="375" spans="2:9" x14ac:dyDescent="0.35">
      <c r="B375" s="15"/>
      <c r="C375" s="15"/>
      <c r="D375" s="15"/>
      <c r="F375" s="22">
        <v>372</v>
      </c>
      <c r="G375" s="24">
        <f>+G374*(1+(Tab_Resultados[Taxa de retorno]-Tab_Resultados[Inflação])/12)+$D$10/12</f>
        <v>2400791.6255789907</v>
      </c>
      <c r="H375" s="23">
        <f ca="1">DATE(YEAR(TODAY()),MONTH(TODAY())+Tabela11[[#This Row],[Mês]],1)</f>
        <v>55793</v>
      </c>
      <c r="I375" s="15">
        <f>+Tabela11[[#This Row],[Mês]]</f>
        <v>372</v>
      </c>
    </row>
    <row r="376" spans="2:9" x14ac:dyDescent="0.35">
      <c r="B376" s="15"/>
      <c r="C376" s="15"/>
      <c r="D376" s="15"/>
      <c r="F376" s="22">
        <v>373</v>
      </c>
      <c r="G376" s="24">
        <f>+G375*(1+(Tab_Resultados[Taxa de retorno]-Tab_Resultados[Inflação])/12)+$D$10/12</f>
        <v>2416861.3909523282</v>
      </c>
      <c r="H376" s="23">
        <f ca="1">DATE(YEAR(TODAY()),MONTH(TODAY())+Tabela11[[#This Row],[Mês]],1)</f>
        <v>55824</v>
      </c>
      <c r="I376" s="15">
        <f>+Tabela11[[#This Row],[Mês]]</f>
        <v>373</v>
      </c>
    </row>
    <row r="377" spans="2:9" x14ac:dyDescent="0.35">
      <c r="B377" s="15"/>
      <c r="C377" s="15"/>
      <c r="D377" s="15"/>
      <c r="F377" s="22">
        <v>374</v>
      </c>
      <c r="G377" s="24">
        <f>+G376*(1+(Tab_Resultados[Taxa de retorno]-Tab_Resultados[Inflação])/12)+$D$10/12</f>
        <v>2433029.5836385777</v>
      </c>
      <c r="H377" s="23">
        <f ca="1">DATE(YEAR(TODAY()),MONTH(TODAY())+Tabela11[[#This Row],[Mês]],1)</f>
        <v>55854</v>
      </c>
      <c r="I377" s="15">
        <f>+Tabela11[[#This Row],[Mês]]</f>
        <v>374</v>
      </c>
    </row>
    <row r="378" spans="2:9" x14ac:dyDescent="0.35">
      <c r="B378" s="15"/>
      <c r="C378" s="15"/>
      <c r="D378" s="15"/>
      <c r="F378" s="22">
        <v>375</v>
      </c>
      <c r="G378" s="24">
        <f>+G377*(1+(Tab_Resultados[Taxa de retorno]-Tab_Resultados[Inflação])/12)+$D$10/12</f>
        <v>2449296.8065050305</v>
      </c>
      <c r="H378" s="23">
        <f ca="1">DATE(YEAR(TODAY()),MONTH(TODAY())+Tabela11[[#This Row],[Mês]],1)</f>
        <v>55885</v>
      </c>
      <c r="I378" s="15">
        <f>+Tabela11[[#This Row],[Mês]]</f>
        <v>375</v>
      </c>
    </row>
    <row r="379" spans="2:9" x14ac:dyDescent="0.35">
      <c r="B379" s="15"/>
      <c r="C379" s="15"/>
      <c r="D379" s="15"/>
      <c r="F379" s="22">
        <v>376</v>
      </c>
      <c r="G379" s="24">
        <f>+G378*(1+(Tab_Resultados[Taxa de retorno]-Tab_Resultados[Inflação])/12)+$D$10/12</f>
        <v>2465663.66611154</v>
      </c>
      <c r="H379" s="23">
        <f ca="1">DATE(YEAR(TODAY()),MONTH(TODAY())+Tabela11[[#This Row],[Mês]],1)</f>
        <v>55916</v>
      </c>
      <c r="I379" s="15">
        <f>+Tabela11[[#This Row],[Mês]]</f>
        <v>376</v>
      </c>
    </row>
    <row r="380" spans="2:9" x14ac:dyDescent="0.35">
      <c r="B380" s="15"/>
      <c r="C380" s="15"/>
      <c r="D380" s="15"/>
      <c r="F380" s="22">
        <v>377</v>
      </c>
      <c r="G380" s="24">
        <f>+G379*(1+(Tab_Resultados[Taxa de retorno]-Tab_Resultados[Inflação])/12)+$D$10/12</f>
        <v>2482130.7727331398</v>
      </c>
      <c r="H380" s="23">
        <f ca="1">DATE(YEAR(TODAY()),MONTH(TODAY())+Tabela11[[#This Row],[Mês]],1)</f>
        <v>55944</v>
      </c>
      <c r="I380" s="15">
        <f>+Tabela11[[#This Row],[Mês]]</f>
        <v>377</v>
      </c>
    </row>
    <row r="381" spans="2:9" x14ac:dyDescent="0.35">
      <c r="B381" s="15"/>
      <c r="C381" s="15"/>
      <c r="D381" s="15"/>
      <c r="F381" s="22">
        <v>378</v>
      </c>
      <c r="G381" s="24">
        <f>+G380*(1+(Tab_Resultados[Taxa de retorno]-Tab_Resultados[Inflação])/12)+$D$10/12</f>
        <v>2498698.7403827966</v>
      </c>
      <c r="H381" s="23">
        <f ca="1">DATE(YEAR(TODAY()),MONTH(TODAY())+Tabela11[[#This Row],[Mês]],1)</f>
        <v>55975</v>
      </c>
      <c r="I381" s="15">
        <f>+Tabela11[[#This Row],[Mês]]</f>
        <v>378</v>
      </c>
    </row>
    <row r="382" spans="2:9" x14ac:dyDescent="0.35">
      <c r="B382" s="15"/>
      <c r="C382" s="15"/>
      <c r="D382" s="15"/>
      <c r="F382" s="22">
        <v>379</v>
      </c>
      <c r="G382" s="24">
        <f>+G381*(1+(Tab_Resultados[Taxa de retorno]-Tab_Resultados[Inflação])/12)+$D$10/12</f>
        <v>2515368.1868343074</v>
      </c>
      <c r="H382" s="23">
        <f ca="1">DATE(YEAR(TODAY()),MONTH(TODAY())+Tabela11[[#This Row],[Mês]],1)</f>
        <v>56005</v>
      </c>
      <c r="I382" s="15">
        <f>+Tabela11[[#This Row],[Mês]]</f>
        <v>379</v>
      </c>
    </row>
    <row r="383" spans="2:9" x14ac:dyDescent="0.35">
      <c r="B383" s="15"/>
      <c r="C383" s="15"/>
      <c r="D383" s="15"/>
      <c r="F383" s="22">
        <v>380</v>
      </c>
      <c r="G383" s="24">
        <f>+G382*(1+(Tab_Resultados[Taxa de retorno]-Tab_Resultados[Inflação])/12)+$D$10/12</f>
        <v>2532139.7336453339</v>
      </c>
      <c r="H383" s="23">
        <f ca="1">DATE(YEAR(TODAY()),MONTH(TODAY())+Tabela11[[#This Row],[Mês]],1)</f>
        <v>56036</v>
      </c>
      <c r="I383" s="15">
        <f>+Tabela11[[#This Row],[Mês]]</f>
        <v>380</v>
      </c>
    </row>
    <row r="384" spans="2:9" x14ac:dyDescent="0.35">
      <c r="B384" s="15"/>
      <c r="C384" s="15"/>
      <c r="D384" s="15"/>
      <c r="F384" s="22">
        <v>381</v>
      </c>
      <c r="G384" s="24">
        <f>+G383*(1+(Tab_Resultados[Taxa de retorno]-Tab_Resultados[Inflação])/12)+$D$10/12</f>
        <v>2549014.0061805779</v>
      </c>
      <c r="H384" s="23">
        <f ca="1">DATE(YEAR(TODAY()),MONTH(TODAY())+Tabela11[[#This Row],[Mês]],1)</f>
        <v>56066</v>
      </c>
      <c r="I384" s="15">
        <f>+Tabela11[[#This Row],[Mês]]</f>
        <v>381</v>
      </c>
    </row>
    <row r="385" spans="2:9" x14ac:dyDescent="0.35">
      <c r="B385" s="15"/>
      <c r="C385" s="15"/>
      <c r="D385" s="15"/>
      <c r="F385" s="22">
        <v>382</v>
      </c>
      <c r="G385" s="24">
        <f>+G384*(1+(Tab_Resultados[Taxa de retorno]-Tab_Resultados[Inflação])/12)+$D$10/12</f>
        <v>2565991.6336351004</v>
      </c>
      <c r="H385" s="23">
        <f ca="1">DATE(YEAR(TODAY()),MONTH(TODAY())+Tabela11[[#This Row],[Mês]],1)</f>
        <v>56097</v>
      </c>
      <c r="I385" s="15">
        <f>+Tabela11[[#This Row],[Mês]]</f>
        <v>382</v>
      </c>
    </row>
    <row r="386" spans="2:9" x14ac:dyDescent="0.35">
      <c r="B386" s="15"/>
      <c r="C386" s="15"/>
      <c r="D386" s="15"/>
      <c r="F386" s="22">
        <v>383</v>
      </c>
      <c r="G386" s="24">
        <f>+G385*(1+(Tab_Resultados[Taxa de retorno]-Tab_Resultados[Inflação])/12)+$D$10/12</f>
        <v>2583073.2490577819</v>
      </c>
      <c r="H386" s="23">
        <f ca="1">DATE(YEAR(TODAY()),MONTH(TODAY())+Tabela11[[#This Row],[Mês]],1)</f>
        <v>56128</v>
      </c>
      <c r="I386" s="15">
        <f>+Tabela11[[#This Row],[Mês]]</f>
        <v>383</v>
      </c>
    </row>
    <row r="387" spans="2:9" x14ac:dyDescent="0.35">
      <c r="B387" s="15"/>
      <c r="C387" s="15"/>
      <c r="D387" s="15"/>
      <c r="F387" s="22">
        <v>384</v>
      </c>
      <c r="G387" s="24">
        <f>+G386*(1+(Tab_Resultados[Taxa de retorno]-Tab_Resultados[Inflação])/12)+$D$10/12</f>
        <v>2600259.4893749272</v>
      </c>
      <c r="H387" s="23">
        <f ca="1">DATE(YEAR(TODAY()),MONTH(TODAY())+Tabela11[[#This Row],[Mês]],1)</f>
        <v>56158</v>
      </c>
      <c r="I387" s="15">
        <f>+Tabela11[[#This Row],[Mês]]</f>
        <v>384</v>
      </c>
    </row>
    <row r="388" spans="2:9" x14ac:dyDescent="0.35">
      <c r="B388" s="15"/>
      <c r="C388" s="15"/>
      <c r="D388" s="15"/>
      <c r="F388" s="22">
        <v>385</v>
      </c>
      <c r="G388" s="24">
        <f>+G387*(1+(Tab_Resultados[Taxa de retorno]-Tab_Resultados[Inflação])/12)+$D$10/12</f>
        <v>2617550.9954140149</v>
      </c>
      <c r="H388" s="23">
        <f ca="1">DATE(YEAR(TODAY()),MONTH(TODAY())+Tabela11[[#This Row],[Mês]],1)</f>
        <v>56189</v>
      </c>
      <c r="I388" s="15">
        <f>+Tabela11[[#This Row],[Mês]]</f>
        <v>385</v>
      </c>
    </row>
    <row r="389" spans="2:9" x14ac:dyDescent="0.35">
      <c r="B389" s="15"/>
      <c r="C389" s="15"/>
      <c r="D389" s="15"/>
      <c r="F389" s="22">
        <v>386</v>
      </c>
      <c r="G389" s="24">
        <f>+G388*(1+(Tab_Resultados[Taxa de retorno]-Tab_Resultados[Inflação])/12)+$D$10/12</f>
        <v>2634948.411927592</v>
      </c>
      <c r="H389" s="23">
        <f ca="1">DATE(YEAR(TODAY()),MONTH(TODAY())+Tabela11[[#This Row],[Mês]],1)</f>
        <v>56219</v>
      </c>
      <c r="I389" s="15">
        <f>+Tabela11[[#This Row],[Mês]]</f>
        <v>386</v>
      </c>
    </row>
    <row r="390" spans="2:9" x14ac:dyDescent="0.35">
      <c r="B390" s="15"/>
      <c r="C390" s="15"/>
      <c r="D390" s="15"/>
      <c r="F390" s="22">
        <v>387</v>
      </c>
      <c r="G390" s="24">
        <f>+G389*(1+(Tab_Resultados[Taxa de retorno]-Tab_Resultados[Inflação])/12)+$D$10/12</f>
        <v>2652452.3876173147</v>
      </c>
      <c r="H390" s="23">
        <f ca="1">DATE(YEAR(TODAY()),MONTH(TODAY())+Tabela11[[#This Row],[Mês]],1)</f>
        <v>56250</v>
      </c>
      <c r="I390" s="15">
        <f>+Tabela11[[#This Row],[Mês]]</f>
        <v>387</v>
      </c>
    </row>
    <row r="391" spans="2:9" x14ac:dyDescent="0.35">
      <c r="B391" s="15"/>
      <c r="C391" s="15"/>
      <c r="D391" s="15"/>
      <c r="F391" s="22">
        <v>388</v>
      </c>
      <c r="G391" s="24">
        <f>+G390*(1+(Tab_Resultados[Taxa de retorno]-Tab_Resultados[Inflação])/12)+$D$10/12</f>
        <v>2670063.5751581369</v>
      </c>
      <c r="H391" s="23">
        <f ca="1">DATE(YEAR(TODAY()),MONTH(TODAY())+Tabela11[[#This Row],[Mês]],1)</f>
        <v>56281</v>
      </c>
      <c r="I391" s="15">
        <f>+Tabela11[[#This Row],[Mês]]</f>
        <v>388</v>
      </c>
    </row>
    <row r="392" spans="2:9" x14ac:dyDescent="0.35">
      <c r="B392" s="15"/>
      <c r="C392" s="15"/>
      <c r="D392" s="15"/>
      <c r="F392" s="22">
        <v>389</v>
      </c>
      <c r="G392" s="24">
        <f>+G391*(1+(Tab_Resultados[Taxa de retorno]-Tab_Resultados[Inflação])/12)+$D$10/12</f>
        <v>2687782.6312226467</v>
      </c>
      <c r="H392" s="23">
        <f ca="1">DATE(YEAR(TODAY()),MONTH(TODAY())+Tabela11[[#This Row],[Mês]],1)</f>
        <v>56309</v>
      </c>
      <c r="I392" s="15">
        <f>+Tabela11[[#This Row],[Mês]]</f>
        <v>389</v>
      </c>
    </row>
    <row r="393" spans="2:9" x14ac:dyDescent="0.35">
      <c r="B393" s="15"/>
      <c r="C393" s="15"/>
      <c r="D393" s="15"/>
      <c r="F393" s="22">
        <v>390</v>
      </c>
      <c r="G393" s="24">
        <f>+G392*(1+(Tab_Resultados[Taxa de retorno]-Tab_Resultados[Inflação])/12)+$D$10/12</f>
        <v>2705610.2165055517</v>
      </c>
      <c r="H393" s="23">
        <f ca="1">DATE(YEAR(TODAY()),MONTH(TODAY())+Tabela11[[#This Row],[Mês]],1)</f>
        <v>56340</v>
      </c>
      <c r="I393" s="15">
        <f>+Tabela11[[#This Row],[Mês]]</f>
        <v>390</v>
      </c>
    </row>
    <row r="394" spans="2:9" x14ac:dyDescent="0.35">
      <c r="B394" s="15"/>
      <c r="C394" s="15"/>
      <c r="D394" s="15"/>
      <c r="F394" s="22">
        <v>391</v>
      </c>
      <c r="G394" s="24">
        <f>+G393*(1+(Tab_Resultados[Taxa de retorno]-Tab_Resultados[Inflação])/12)+$D$10/12</f>
        <v>2723546.9957483145</v>
      </c>
      <c r="H394" s="23">
        <f ca="1">DATE(YEAR(TODAY()),MONTH(TODAY())+Tabela11[[#This Row],[Mês]],1)</f>
        <v>56370</v>
      </c>
      <c r="I394" s="15">
        <f>+Tabela11[[#This Row],[Mês]]</f>
        <v>391</v>
      </c>
    </row>
    <row r="395" spans="2:9" x14ac:dyDescent="0.35">
      <c r="B395" s="15"/>
      <c r="C395" s="15"/>
      <c r="D395" s="15"/>
      <c r="F395" s="22">
        <v>392</v>
      </c>
      <c r="G395" s="24">
        <f>+G394*(1+(Tab_Resultados[Taxa de retorno]-Tab_Resultados[Inflação])/12)+$D$10/12</f>
        <v>2741593.6377639393</v>
      </c>
      <c r="H395" s="23">
        <f ca="1">DATE(YEAR(TODAY()),MONTH(TODAY())+Tabela11[[#This Row],[Mês]],1)</f>
        <v>56401</v>
      </c>
      <c r="I395" s="15">
        <f>+Tabela11[[#This Row],[Mês]]</f>
        <v>392</v>
      </c>
    </row>
    <row r="396" spans="2:9" x14ac:dyDescent="0.35">
      <c r="B396" s="15"/>
      <c r="C396" s="15"/>
      <c r="D396" s="15"/>
      <c r="F396" s="22">
        <v>393</v>
      </c>
      <c r="G396" s="24">
        <f>+G395*(1+(Tab_Resultados[Taxa de retorno]-Tab_Resultados[Inflação])/12)+$D$10/12</f>
        <v>2759750.8154619099</v>
      </c>
      <c r="H396" s="23">
        <f ca="1">DATE(YEAR(TODAY()),MONTH(TODAY())+Tabela11[[#This Row],[Mês]],1)</f>
        <v>56431</v>
      </c>
      <c r="I396" s="15">
        <f>+Tabela11[[#This Row],[Mês]]</f>
        <v>393</v>
      </c>
    </row>
    <row r="397" spans="2:9" x14ac:dyDescent="0.35">
      <c r="B397" s="15"/>
      <c r="C397" s="15"/>
      <c r="D397" s="15"/>
      <c r="F397" s="22">
        <v>394</v>
      </c>
      <c r="G397" s="24">
        <f>+G396*(1+(Tab_Resultados[Taxa de retorno]-Tab_Resultados[Inflação])/12)+$D$10/12</f>
        <v>2778019.2058732803</v>
      </c>
      <c r="H397" s="23">
        <f ca="1">DATE(YEAR(TODAY()),MONTH(TODAY())+Tabela11[[#This Row],[Mês]],1)</f>
        <v>56462</v>
      </c>
      <c r="I397" s="15">
        <f>+Tabela11[[#This Row],[Mês]]</f>
        <v>394</v>
      </c>
    </row>
    <row r="398" spans="2:9" x14ac:dyDescent="0.35">
      <c r="B398" s="15"/>
      <c r="C398" s="15"/>
      <c r="D398" s="15"/>
      <c r="F398" s="22">
        <v>395</v>
      </c>
      <c r="G398" s="24">
        <f>+G397*(1+(Tab_Resultados[Taxa de retorno]-Tab_Resultados[Inflação])/12)+$D$10/12</f>
        <v>2796399.4901759205</v>
      </c>
      <c r="H398" s="23">
        <f ca="1">DATE(YEAR(TODAY()),MONTH(TODAY())+Tabela11[[#This Row],[Mês]],1)</f>
        <v>56493</v>
      </c>
      <c r="I398" s="15">
        <f>+Tabela11[[#This Row],[Mês]]</f>
        <v>395</v>
      </c>
    </row>
    <row r="399" spans="2:9" x14ac:dyDescent="0.35">
      <c r="B399" s="15"/>
      <c r="C399" s="15"/>
      <c r="D399" s="15"/>
      <c r="F399" s="22">
        <v>396</v>
      </c>
      <c r="G399" s="24">
        <f>+G398*(1+(Tab_Resultados[Taxa de retorno]-Tab_Resultados[Inflação])/12)+$D$10/12</f>
        <v>2814892.3537199143</v>
      </c>
      <c r="H399" s="23">
        <f ca="1">DATE(YEAR(TODAY()),MONTH(TODAY())+Tabela11[[#This Row],[Mês]],1)</f>
        <v>56523</v>
      </c>
      <c r="I399" s="15">
        <f>+Tabela11[[#This Row],[Mês]]</f>
        <v>396</v>
      </c>
    </row>
    <row r="400" spans="2:9" x14ac:dyDescent="0.35">
      <c r="B400" s="15"/>
      <c r="C400" s="15"/>
      <c r="D400" s="15"/>
      <c r="F400" s="22">
        <v>397</v>
      </c>
      <c r="G400" s="24">
        <f>+G399*(1+(Tab_Resultados[Taxa de retorno]-Tab_Resultados[Inflação])/12)+$D$10/12</f>
        <v>2833498.4860531152</v>
      </c>
      <c r="H400" s="23">
        <f ca="1">DATE(YEAR(TODAY()),MONTH(TODAY())+Tabela11[[#This Row],[Mês]],1)</f>
        <v>56554</v>
      </c>
      <c r="I400" s="15">
        <f>+Tabela11[[#This Row],[Mês]]</f>
        <v>397</v>
      </c>
    </row>
    <row r="401" spans="2:9" x14ac:dyDescent="0.35">
      <c r="B401" s="15"/>
      <c r="C401" s="15"/>
      <c r="D401" s="15"/>
      <c r="F401" s="22">
        <v>398</v>
      </c>
      <c r="G401" s="24">
        <f>+G400*(1+(Tab_Resultados[Taxa de retorno]-Tab_Resultados[Inflação])/12)+$D$10/12</f>
        <v>2852218.5809468571</v>
      </c>
      <c r="H401" s="23">
        <f ca="1">DATE(YEAR(TODAY()),MONTH(TODAY())+Tabela11[[#This Row],[Mês]],1)</f>
        <v>56584</v>
      </c>
      <c r="I401" s="15">
        <f>+Tabela11[[#This Row],[Mês]]</f>
        <v>398</v>
      </c>
    </row>
    <row r="402" spans="2:9" x14ac:dyDescent="0.35">
      <c r="B402" s="15"/>
      <c r="C402" s="15"/>
      <c r="D402" s="15"/>
      <c r="F402" s="22">
        <v>399</v>
      </c>
      <c r="G402" s="24">
        <f>+G401*(1+(Tab_Resultados[Taxa de retorno]-Tab_Resultados[Inflação])/12)+$D$10/12</f>
        <v>2871053.3364218231</v>
      </c>
      <c r="H402" s="23">
        <f ca="1">DATE(YEAR(TODAY()),MONTH(TODAY())+Tabela11[[#This Row],[Mês]],1)</f>
        <v>56615</v>
      </c>
      <c r="I402" s="15">
        <f>+Tabela11[[#This Row],[Mês]]</f>
        <v>399</v>
      </c>
    </row>
    <row r="403" spans="2:9" x14ac:dyDescent="0.35">
      <c r="B403" s="15"/>
      <c r="C403" s="15"/>
      <c r="D403" s="15"/>
      <c r="F403" s="22">
        <v>400</v>
      </c>
      <c r="G403" s="24">
        <f>+G402*(1+(Tab_Resultados[Taxa de retorno]-Tab_Resultados[Inflação])/12)+$D$10/12</f>
        <v>2890003.4547740733</v>
      </c>
      <c r="H403" s="23">
        <f ca="1">DATE(YEAR(TODAY()),MONTH(TODAY())+Tabela11[[#This Row],[Mês]],1)</f>
        <v>56646</v>
      </c>
      <c r="I403" s="15">
        <f>+Tabela11[[#This Row],[Mês]]</f>
        <v>400</v>
      </c>
    </row>
    <row r="404" spans="2:9" x14ac:dyDescent="0.35">
      <c r="B404" s="15"/>
      <c r="C404" s="15"/>
      <c r="D404" s="15"/>
      <c r="F404" s="22">
        <v>401</v>
      </c>
      <c r="G404" s="24">
        <f>+G403*(1+(Tab_Resultados[Taxa de retorno]-Tab_Resultados[Inflação])/12)+$D$10/12</f>
        <v>2909069.6426012306</v>
      </c>
      <c r="H404" s="23">
        <f ca="1">DATE(YEAR(TODAY()),MONTH(TODAY())+Tabela11[[#This Row],[Mês]],1)</f>
        <v>56674</v>
      </c>
      <c r="I404" s="15">
        <f>+Tabela11[[#This Row],[Mês]]</f>
        <v>401</v>
      </c>
    </row>
    <row r="405" spans="2:9" x14ac:dyDescent="0.35">
      <c r="B405" s="15"/>
      <c r="C405" s="15"/>
      <c r="D405" s="15"/>
      <c r="F405" s="22">
        <v>402</v>
      </c>
      <c r="G405" s="24">
        <f>+G404*(1+(Tab_Resultados[Taxa de retorno]-Tab_Resultados[Inflação])/12)+$D$10/12</f>
        <v>2928252.6108288295</v>
      </c>
      <c r="H405" s="23">
        <f ca="1">DATE(YEAR(TODAY()),MONTH(TODAY())+Tabela11[[#This Row],[Mês]],1)</f>
        <v>56705</v>
      </c>
      <c r="I405" s="15">
        <f>+Tabela11[[#This Row],[Mês]]</f>
        <v>402</v>
      </c>
    </row>
    <row r="406" spans="2:9" x14ac:dyDescent="0.35">
      <c r="B406" s="15"/>
      <c r="C406" s="15"/>
      <c r="D406" s="15"/>
      <c r="F406" s="22">
        <v>403</v>
      </c>
      <c r="G406" s="24">
        <f>+G405*(1+(Tab_Resultados[Taxa de retorno]-Tab_Resultados[Inflação])/12)+$D$10/12</f>
        <v>2947553.0747368224</v>
      </c>
      <c r="H406" s="23">
        <f ca="1">DATE(YEAR(TODAY()),MONTH(TODAY())+Tabela11[[#This Row],[Mês]],1)</f>
        <v>56735</v>
      </c>
      <c r="I406" s="15">
        <f>+Tabela11[[#This Row],[Mês]]</f>
        <v>403</v>
      </c>
    </row>
    <row r="407" spans="2:9" x14ac:dyDescent="0.35">
      <c r="B407" s="15"/>
      <c r="C407" s="15"/>
      <c r="D407" s="15"/>
      <c r="F407" s="22">
        <v>404</v>
      </c>
      <c r="G407" s="24">
        <f>+G406*(1+(Tab_Resultados[Taxa de retorno]-Tab_Resultados[Inflação])/12)+$D$10/12</f>
        <v>2966971.7539862515</v>
      </c>
      <c r="H407" s="23">
        <f ca="1">DATE(YEAR(TODAY()),MONTH(TODAY())+Tabela11[[#This Row],[Mês]],1)</f>
        <v>56766</v>
      </c>
      <c r="I407" s="15">
        <f>+Tabela11[[#This Row],[Mês]]</f>
        <v>404</v>
      </c>
    </row>
    <row r="408" spans="2:9" x14ac:dyDescent="0.35">
      <c r="B408" s="15"/>
      <c r="C408" s="15"/>
      <c r="D408" s="15"/>
      <c r="F408" s="22">
        <v>405</v>
      </c>
      <c r="G408" s="24">
        <f>+G407*(1+(Tab_Resultados[Taxa de retorno]-Tab_Resultados[Inflação])/12)+$D$10/12</f>
        <v>2986509.3726460836</v>
      </c>
      <c r="H408" s="23">
        <f ca="1">DATE(YEAR(TODAY()),MONTH(TODAY())+Tabela11[[#This Row],[Mês]],1)</f>
        <v>56796</v>
      </c>
      <c r="I408" s="15">
        <f>+Tabela11[[#This Row],[Mês]]</f>
        <v>405</v>
      </c>
    </row>
    <row r="409" spans="2:9" x14ac:dyDescent="0.35">
      <c r="B409" s="15"/>
      <c r="C409" s="15"/>
      <c r="D409" s="15"/>
      <c r="F409" s="22">
        <v>406</v>
      </c>
      <c r="G409" s="24">
        <f>+G408*(1+(Tab_Resultados[Taxa de retorno]-Tab_Resultados[Inflação])/12)+$D$10/12</f>
        <v>3006166.659220207</v>
      </c>
      <c r="H409" s="23">
        <f ca="1">DATE(YEAR(TODAY()),MONTH(TODAY())+Tabela11[[#This Row],[Mês]],1)</f>
        <v>56827</v>
      </c>
      <c r="I409" s="15">
        <f>+Tabela11[[#This Row],[Mês]]</f>
        <v>406</v>
      </c>
    </row>
    <row r="410" spans="2:9" x14ac:dyDescent="0.35">
      <c r="B410" s="15"/>
      <c r="C410" s="15"/>
      <c r="D410" s="15"/>
      <c r="F410" s="22">
        <v>407</v>
      </c>
      <c r="G410" s="24">
        <f>+G409*(1+(Tab_Resultados[Taxa de retorno]-Tab_Resultados[Inflação])/12)+$D$10/12</f>
        <v>3025944.3466745969</v>
      </c>
      <c r="H410" s="23">
        <f ca="1">DATE(YEAR(TODAY()),MONTH(TODAY())+Tabela11[[#This Row],[Mês]],1)</f>
        <v>56858</v>
      </c>
      <c r="I410" s="15">
        <f>+Tabela11[[#This Row],[Mês]]</f>
        <v>407</v>
      </c>
    </row>
    <row r="411" spans="2:9" x14ac:dyDescent="0.35">
      <c r="B411" s="15"/>
      <c r="C411" s="15"/>
      <c r="D411" s="15"/>
      <c r="F411" s="22">
        <v>408</v>
      </c>
      <c r="G411" s="24">
        <f>+G410*(1+(Tab_Resultados[Taxa de retorno]-Tab_Resultados[Inflação])/12)+$D$10/12</f>
        <v>3045843.172464645</v>
      </c>
      <c r="H411" s="23">
        <f ca="1">DATE(YEAR(TODAY()),MONTH(TODAY())+Tabela11[[#This Row],[Mês]],1)</f>
        <v>56888</v>
      </c>
      <c r="I411" s="15">
        <f>+Tabela11[[#This Row],[Mês]]</f>
        <v>408</v>
      </c>
    </row>
    <row r="412" spans="2:9" x14ac:dyDescent="0.35">
      <c r="B412" s="15"/>
      <c r="C412" s="15"/>
      <c r="D412" s="15"/>
      <c r="F412" s="22">
        <v>409</v>
      </c>
      <c r="G412" s="24">
        <f>+G411*(1+(Tab_Resultados[Taxa de retorno]-Tab_Resultados[Inflação])/12)+$D$10/12</f>
        <v>3065863.8785626572</v>
      </c>
      <c r="H412" s="23">
        <f ca="1">DATE(YEAR(TODAY()),MONTH(TODAY())+Tabela11[[#This Row],[Mês]],1)</f>
        <v>56919</v>
      </c>
      <c r="I412" s="15">
        <f>+Tabela11[[#This Row],[Mês]]</f>
        <v>409</v>
      </c>
    </row>
    <row r="413" spans="2:9" x14ac:dyDescent="0.35">
      <c r="B413" s="15"/>
      <c r="C413" s="15"/>
      <c r="D413" s="15"/>
      <c r="F413" s="22">
        <v>410</v>
      </c>
      <c r="G413" s="24">
        <f>+G412*(1+(Tab_Resultados[Taxa de retorno]-Tab_Resultados[Inflação])/12)+$D$10/12</f>
        <v>3086007.2114855195</v>
      </c>
      <c r="H413" s="23">
        <f ca="1">DATE(YEAR(TODAY()),MONTH(TODAY())+Tabela11[[#This Row],[Mês]],1)</f>
        <v>56949</v>
      </c>
      <c r="I413" s="15">
        <f>+Tabela11[[#This Row],[Mês]]</f>
        <v>410</v>
      </c>
    </row>
    <row r="414" spans="2:9" x14ac:dyDescent="0.35">
      <c r="B414" s="15"/>
      <c r="C414" s="15"/>
      <c r="D414" s="15"/>
      <c r="F414" s="22">
        <v>411</v>
      </c>
      <c r="G414" s="24">
        <f>+G413*(1+(Tab_Resultados[Taxa de retorno]-Tab_Resultados[Inflação])/12)+$D$10/12</f>
        <v>3106273.9223225345</v>
      </c>
      <c r="H414" s="23">
        <f ca="1">DATE(YEAR(TODAY()),MONTH(TODAY())+Tabela11[[#This Row],[Mês]],1)</f>
        <v>56980</v>
      </c>
      <c r="I414" s="15">
        <f>+Tabela11[[#This Row],[Mês]]</f>
        <v>411</v>
      </c>
    </row>
    <row r="415" spans="2:9" x14ac:dyDescent="0.35">
      <c r="B415" s="15"/>
      <c r="C415" s="15"/>
      <c r="D415" s="15"/>
      <c r="F415" s="22">
        <v>412</v>
      </c>
      <c r="G415" s="24">
        <f>+G414*(1+(Tab_Resultados[Taxa de retorno]-Tab_Resultados[Inflação])/12)+$D$10/12</f>
        <v>3126664.7667634264</v>
      </c>
      <c r="H415" s="23">
        <f ca="1">DATE(YEAR(TODAY()),MONTH(TODAY())+Tabela11[[#This Row],[Mês]],1)</f>
        <v>57011</v>
      </c>
      <c r="I415" s="15">
        <f>+Tabela11[[#This Row],[Mês]]</f>
        <v>412</v>
      </c>
    </row>
    <row r="416" spans="2:9" x14ac:dyDescent="0.35">
      <c r="B416" s="15"/>
      <c r="C416" s="15"/>
      <c r="D416" s="15"/>
      <c r="F416" s="22">
        <v>413</v>
      </c>
      <c r="G416" s="24">
        <f>+G415*(1+(Tab_Resultados[Taxa de retorno]-Tab_Resultados[Inflação])/12)+$D$10/12</f>
        <v>3147180.5051265187</v>
      </c>
      <c r="H416" s="23">
        <f ca="1">DATE(YEAR(TODAY()),MONTH(TODAY())+Tabela11[[#This Row],[Mês]],1)</f>
        <v>57040</v>
      </c>
      <c r="I416" s="15">
        <f>+Tabela11[[#This Row],[Mês]]</f>
        <v>413</v>
      </c>
    </row>
    <row r="417" spans="2:9" x14ac:dyDescent="0.35">
      <c r="B417" s="15"/>
      <c r="C417" s="15"/>
      <c r="D417" s="15"/>
      <c r="F417" s="22">
        <v>414</v>
      </c>
      <c r="G417" s="24">
        <f>+G416*(1+(Tab_Resultados[Taxa de retorno]-Tab_Resultados[Inflação])/12)+$D$10/12</f>
        <v>3167821.9023870849</v>
      </c>
      <c r="H417" s="23">
        <f ca="1">DATE(YEAR(TODAY()),MONTH(TODAY())+Tabela11[[#This Row],[Mês]],1)</f>
        <v>57071</v>
      </c>
      <c r="I417" s="15">
        <f>+Tabela11[[#This Row],[Mês]]</f>
        <v>414</v>
      </c>
    </row>
    <row r="418" spans="2:9" x14ac:dyDescent="0.35">
      <c r="B418" s="15"/>
      <c r="C418" s="15"/>
      <c r="D418" s="15"/>
      <c r="F418" s="22">
        <v>415</v>
      </c>
      <c r="G418" s="24">
        <f>+G417*(1+(Tab_Resultados[Taxa de retorno]-Tab_Resultados[Inflação])/12)+$D$10/12</f>
        <v>3188589.7282058722</v>
      </c>
      <c r="H418" s="23">
        <f ca="1">DATE(YEAR(TODAY()),MONTH(TODAY())+Tabela11[[#This Row],[Mês]],1)</f>
        <v>57101</v>
      </c>
      <c r="I418" s="15">
        <f>+Tabela11[[#This Row],[Mês]]</f>
        <v>415</v>
      </c>
    </row>
    <row r="419" spans="2:9" x14ac:dyDescent="0.35">
      <c r="B419" s="15"/>
      <c r="C419" s="15"/>
      <c r="D419" s="15"/>
      <c r="F419" s="22">
        <v>416</v>
      </c>
      <c r="G419" s="24">
        <f>+G418*(1+(Tab_Resultados[Taxa de retorno]-Tab_Resultados[Inflação])/12)+$D$10/12</f>
        <v>3209484.7569577997</v>
      </c>
      <c r="H419" s="23">
        <f ca="1">DATE(YEAR(TODAY()),MONTH(TODAY())+Tabela11[[#This Row],[Mês]],1)</f>
        <v>57132</v>
      </c>
      <c r="I419" s="15">
        <f>+Tabela11[[#This Row],[Mês]]</f>
        <v>416</v>
      </c>
    </row>
    <row r="420" spans="2:9" x14ac:dyDescent="0.35">
      <c r="B420" s="15"/>
      <c r="C420" s="15"/>
      <c r="D420" s="15"/>
      <c r="F420" s="22">
        <v>417</v>
      </c>
      <c r="G420" s="24">
        <f>+G419*(1+(Tab_Resultados[Taxa de retorno]-Tab_Resultados[Inflação])/12)+$D$10/12</f>
        <v>3230507.7677608323</v>
      </c>
      <c r="H420" s="23">
        <f ca="1">DATE(YEAR(TODAY()),MONTH(TODAY())+Tabela11[[#This Row],[Mês]],1)</f>
        <v>57162</v>
      </c>
      <c r="I420" s="15">
        <f>+Tabela11[[#This Row],[Mês]]</f>
        <v>417</v>
      </c>
    </row>
    <row r="421" spans="2:9" x14ac:dyDescent="0.35">
      <c r="B421" s="15"/>
      <c r="C421" s="15"/>
      <c r="D421" s="15"/>
      <c r="F421" s="22">
        <v>418</v>
      </c>
      <c r="G421" s="24">
        <f>+G420*(1+(Tab_Resultados[Taxa de retorno]-Tab_Resultados[Inflação])/12)+$D$10/12</f>
        <v>3251659.5445050336</v>
      </c>
      <c r="H421" s="23">
        <f ca="1">DATE(YEAR(TODAY()),MONTH(TODAY())+Tabela11[[#This Row],[Mês]],1)</f>
        <v>57193</v>
      </c>
      <c r="I421" s="15">
        <f>+Tabela11[[#This Row],[Mês]]</f>
        <v>418</v>
      </c>
    </row>
    <row r="422" spans="2:9" x14ac:dyDescent="0.35">
      <c r="B422" s="15"/>
      <c r="C422" s="15"/>
      <c r="D422" s="15"/>
      <c r="F422" s="22">
        <v>419</v>
      </c>
      <c r="G422" s="24">
        <f>+G421*(1+(Tab_Resultados[Taxa de retorno]-Tab_Resultados[Inflação])/12)+$D$10/12</f>
        <v>3272940.8758817934</v>
      </c>
      <c r="H422" s="23">
        <f ca="1">DATE(YEAR(TODAY()),MONTH(TODAY())+Tabela11[[#This Row],[Mês]],1)</f>
        <v>57224</v>
      </c>
      <c r="I422" s="15">
        <f>+Tabela11[[#This Row],[Mês]]</f>
        <v>419</v>
      </c>
    </row>
    <row r="423" spans="2:9" x14ac:dyDescent="0.35">
      <c r="B423" s="15"/>
      <c r="C423" s="15"/>
      <c r="D423" s="15"/>
      <c r="F423" s="22">
        <v>420</v>
      </c>
      <c r="G423" s="24">
        <f>+G422*(1+(Tab_Resultados[Taxa de retorno]-Tab_Resultados[Inflação])/12)+$D$10/12</f>
        <v>3294352.5554132359</v>
      </c>
      <c r="H423" s="23">
        <f ca="1">DATE(YEAR(TODAY()),MONTH(TODAY())+Tabela11[[#This Row],[Mês]],1)</f>
        <v>57254</v>
      </c>
      <c r="I423" s="15">
        <f>+Tabela11[[#This Row],[Mês]]</f>
        <v>420</v>
      </c>
    </row>
    <row r="424" spans="2:9" x14ac:dyDescent="0.35">
      <c r="B424" s="15"/>
      <c r="C424" s="15"/>
      <c r="D424" s="15"/>
      <c r="F424" s="22">
        <v>421</v>
      </c>
      <c r="G424" s="24">
        <f>+G423*(1+(Tab_Resultados[Taxa de retorno]-Tab_Resultados[Inflação])/12)+$D$10/12</f>
        <v>3315895.3814818081</v>
      </c>
      <c r="H424" s="23">
        <f ca="1">DATE(YEAR(TODAY()),MONTH(TODAY())+Tabela11[[#This Row],[Mês]],1)</f>
        <v>57285</v>
      </c>
      <c r="I424" s="15">
        <f>+Tabela11[[#This Row],[Mês]]</f>
        <v>421</v>
      </c>
    </row>
    <row r="425" spans="2:9" x14ac:dyDescent="0.35">
      <c r="B425" s="15"/>
      <c r="C425" s="15"/>
      <c r="D425" s="15"/>
      <c r="F425" s="22">
        <v>422</v>
      </c>
      <c r="G425" s="24">
        <f>+G424*(1+(Tab_Resultados[Taxa de retorno]-Tab_Resultados[Inflação])/12)+$D$10/12</f>
        <v>3337570.1573600504</v>
      </c>
      <c r="H425" s="23">
        <f ca="1">DATE(YEAR(TODAY()),MONTH(TODAY())+Tabela11[[#This Row],[Mês]],1)</f>
        <v>57315</v>
      </c>
      <c r="I425" s="15">
        <f>+Tabela11[[#This Row],[Mês]]</f>
        <v>422</v>
      </c>
    </row>
    <row r="426" spans="2:9" x14ac:dyDescent="0.35">
      <c r="B426" s="15"/>
      <c r="C426" s="15"/>
      <c r="D426" s="15"/>
      <c r="F426" s="22">
        <v>423</v>
      </c>
      <c r="G426" s="24">
        <f>+G425*(1+(Tab_Resultados[Taxa de retorno]-Tab_Resultados[Inflação])/12)+$D$10/12</f>
        <v>3359377.6912405468</v>
      </c>
      <c r="H426" s="23">
        <f ca="1">DATE(YEAR(TODAY()),MONTH(TODAY())+Tabela11[[#This Row],[Mês]],1)</f>
        <v>57346</v>
      </c>
      <c r="I426" s="15">
        <f>+Tabela11[[#This Row],[Mês]]</f>
        <v>423</v>
      </c>
    </row>
    <row r="427" spans="2:9" x14ac:dyDescent="0.35">
      <c r="B427" s="15"/>
      <c r="C427" s="15"/>
      <c r="D427" s="15"/>
      <c r="F427" s="22">
        <v>424</v>
      </c>
      <c r="G427" s="24">
        <f>+G426*(1+(Tab_Resultados[Taxa de retorno]-Tab_Resultados[Inflação])/12)+$D$10/12</f>
        <v>3381318.7962660613</v>
      </c>
      <c r="H427" s="23">
        <f ca="1">DATE(YEAR(TODAY()),MONTH(TODAY())+Tabela11[[#This Row],[Mês]],1)</f>
        <v>57377</v>
      </c>
      <c r="I427" s="15">
        <f>+Tabela11[[#This Row],[Mês]]</f>
        <v>424</v>
      </c>
    </row>
    <row r="428" spans="2:9" x14ac:dyDescent="0.35">
      <c r="B428" s="15"/>
      <c r="C428" s="15"/>
      <c r="D428" s="15"/>
      <c r="F428" s="22">
        <v>425</v>
      </c>
      <c r="G428" s="24">
        <f>+G427*(1+(Tab_Resultados[Taxa de retorno]-Tab_Resultados[Inflação])/12)+$D$10/12</f>
        <v>3403394.2905598572</v>
      </c>
      <c r="H428" s="23">
        <f ca="1">DATE(YEAR(TODAY()),MONTH(TODAY())+Tabela11[[#This Row],[Mês]],1)</f>
        <v>57405</v>
      </c>
      <c r="I428" s="15">
        <f>+Tabela11[[#This Row],[Mês]]</f>
        <v>425</v>
      </c>
    </row>
    <row r="429" spans="2:9" x14ac:dyDescent="0.35">
      <c r="B429" s="15"/>
      <c r="C429" s="15"/>
      <c r="D429" s="15"/>
      <c r="F429" s="22">
        <v>426</v>
      </c>
      <c r="G429" s="24">
        <f>+G428*(1+(Tab_Resultados[Taxa de retorno]-Tab_Resultados[Inflação])/12)+$D$10/12</f>
        <v>3425604.9972562026</v>
      </c>
      <c r="H429" s="23">
        <f ca="1">DATE(YEAR(TODAY()),MONTH(TODAY())+Tabela11[[#This Row],[Mês]],1)</f>
        <v>57436</v>
      </c>
      <c r="I429" s="15">
        <f>+Tabela11[[#This Row],[Mês]]</f>
        <v>426</v>
      </c>
    </row>
    <row r="430" spans="2:9" x14ac:dyDescent="0.35">
      <c r="B430" s="15"/>
      <c r="C430" s="15"/>
      <c r="D430" s="15"/>
      <c r="F430" s="22">
        <v>427</v>
      </c>
      <c r="G430" s="24">
        <f>+G429*(1+(Tab_Resultados[Taxa de retorno]-Tab_Resultados[Inflação])/12)+$D$10/12</f>
        <v>3447951.7445310634</v>
      </c>
      <c r="H430" s="23">
        <f ca="1">DATE(YEAR(TODAY()),MONTH(TODAY())+Tabela11[[#This Row],[Mês]],1)</f>
        <v>57466</v>
      </c>
      <c r="I430" s="15">
        <f>+Tabela11[[#This Row],[Mês]]</f>
        <v>427</v>
      </c>
    </row>
    <row r="431" spans="2:9" x14ac:dyDescent="0.35">
      <c r="B431" s="15"/>
      <c r="C431" s="15"/>
      <c r="D431" s="15"/>
      <c r="F431" s="22">
        <v>428</v>
      </c>
      <c r="G431" s="24">
        <f>+G430*(1+(Tab_Resultados[Taxa de retorno]-Tab_Resultados[Inflação])/12)+$D$10/12</f>
        <v>3470435.3656329825</v>
      </c>
      <c r="H431" s="23">
        <f ca="1">DATE(YEAR(TODAY()),MONTH(TODAY())+Tabela11[[#This Row],[Mês]],1)</f>
        <v>57497</v>
      </c>
      <c r="I431" s="15">
        <f>+Tabela11[[#This Row],[Mês]]</f>
        <v>428</v>
      </c>
    </row>
    <row r="432" spans="2:9" x14ac:dyDescent="0.35">
      <c r="B432" s="15"/>
      <c r="C432" s="15"/>
      <c r="D432" s="15"/>
      <c r="F432" s="22">
        <v>429</v>
      </c>
      <c r="G432" s="24">
        <f>+G431*(1+(Tab_Resultados[Taxa de retorno]-Tab_Resultados[Inflação])/12)+$D$10/12</f>
        <v>3493056.6989141507</v>
      </c>
      <c r="H432" s="23">
        <f ca="1">DATE(YEAR(TODAY()),MONTH(TODAY())+Tabela11[[#This Row],[Mês]],1)</f>
        <v>57527</v>
      </c>
      <c r="I432" s="15">
        <f>+Tabela11[[#This Row],[Mês]]</f>
        <v>429</v>
      </c>
    </row>
    <row r="433" spans="2:9" x14ac:dyDescent="0.35">
      <c r="B433" s="15"/>
      <c r="C433" s="15"/>
      <c r="D433" s="15"/>
      <c r="F433" s="22">
        <v>430</v>
      </c>
      <c r="G433" s="24">
        <f>+G432*(1+(Tab_Resultados[Taxa de retorno]-Tab_Resultados[Inflação])/12)+$D$10/12</f>
        <v>3515816.587861666</v>
      </c>
      <c r="H433" s="23">
        <f ca="1">DATE(YEAR(TODAY()),MONTH(TODAY())+Tabela11[[#This Row],[Mês]],1)</f>
        <v>57558</v>
      </c>
      <c r="I433" s="15">
        <f>+Tabela11[[#This Row],[Mês]]</f>
        <v>430</v>
      </c>
    </row>
    <row r="434" spans="2:9" x14ac:dyDescent="0.35">
      <c r="B434" s="15"/>
      <c r="C434" s="15"/>
      <c r="D434" s="15"/>
      <c r="F434" s="22">
        <v>431</v>
      </c>
      <c r="G434" s="24">
        <f>+G433*(1+(Tab_Resultados[Taxa de retorno]-Tab_Resultados[Inflação])/12)+$D$10/12</f>
        <v>3538715.881128985</v>
      </c>
      <c r="H434" s="23">
        <f ca="1">DATE(YEAR(TODAY()),MONTH(TODAY())+Tabela11[[#This Row],[Mês]],1)</f>
        <v>57589</v>
      </c>
      <c r="I434" s="15">
        <f>+Tabela11[[#This Row],[Mês]]</f>
        <v>431</v>
      </c>
    </row>
    <row r="435" spans="2:9" x14ac:dyDescent="0.35">
      <c r="B435" s="15"/>
      <c r="C435" s="15"/>
      <c r="D435" s="15"/>
      <c r="F435" s="22">
        <v>432</v>
      </c>
      <c r="G435" s="24">
        <f>+G434*(1+(Tab_Resultados[Taxa de retorno]-Tab_Resultados[Inflação])/12)+$D$10/12</f>
        <v>3561755.4325675662</v>
      </c>
      <c r="H435" s="23">
        <f ca="1">DATE(YEAR(TODAY()),MONTH(TODAY())+Tabela11[[#This Row],[Mês]],1)</f>
        <v>57619</v>
      </c>
      <c r="I435" s="15">
        <f>+Tabela11[[#This Row],[Mês]]</f>
        <v>432</v>
      </c>
    </row>
    <row r="436" spans="2:9" x14ac:dyDescent="0.35">
      <c r="B436" s="15"/>
      <c r="C436" s="15"/>
      <c r="D436" s="15"/>
      <c r="F436" s="22">
        <v>433</v>
      </c>
      <c r="G436" s="24">
        <f>+G435*(1+(Tab_Resultados[Taxa de retorno]-Tab_Resultados[Inflação])/12)+$D$10/12</f>
        <v>3584936.1012587086</v>
      </c>
      <c r="H436" s="23">
        <f ca="1">DATE(YEAR(TODAY()),MONTH(TODAY())+Tabela11[[#This Row],[Mês]],1)</f>
        <v>57650</v>
      </c>
      <c r="I436" s="15">
        <f>+Tabela11[[#This Row],[Mês]]</f>
        <v>433</v>
      </c>
    </row>
    <row r="437" spans="2:9" x14ac:dyDescent="0.35">
      <c r="B437" s="15"/>
      <c r="C437" s="15"/>
      <c r="D437" s="15"/>
      <c r="F437" s="22">
        <v>434</v>
      </c>
      <c r="G437" s="24">
        <f>+G436*(1+(Tab_Resultados[Taxa de retorno]-Tab_Resultados[Inflação])/12)+$D$10/12</f>
        <v>3608258.7515455843</v>
      </c>
      <c r="H437" s="23">
        <f ca="1">DATE(YEAR(TODAY()),MONTH(TODAY())+Tabela11[[#This Row],[Mês]],1)</f>
        <v>57680</v>
      </c>
      <c r="I437" s="15">
        <f>+Tabela11[[#This Row],[Mês]]</f>
        <v>434</v>
      </c>
    </row>
    <row r="438" spans="2:9" x14ac:dyDescent="0.35">
      <c r="B438" s="15"/>
      <c r="C438" s="15"/>
      <c r="D438" s="15"/>
      <c r="F438" s="22">
        <v>435</v>
      </c>
      <c r="G438" s="24">
        <f>+G437*(1+(Tab_Resultados[Taxa de retorno]-Tab_Resultados[Inflação])/12)+$D$10/12</f>
        <v>3631724.2530654673</v>
      </c>
      <c r="H438" s="23">
        <f ca="1">DATE(YEAR(TODAY()),MONTH(TODAY())+Tabela11[[#This Row],[Mês]],1)</f>
        <v>57711</v>
      </c>
      <c r="I438" s="15">
        <f>+Tabela11[[#This Row],[Mês]]</f>
        <v>435</v>
      </c>
    </row>
    <row r="439" spans="2:9" x14ac:dyDescent="0.35">
      <c r="B439" s="15"/>
      <c r="C439" s="15"/>
      <c r="D439" s="15"/>
      <c r="F439" s="22">
        <v>436</v>
      </c>
      <c r="G439" s="24">
        <f>+G438*(1+(Tab_Resultados[Taxa de retorno]-Tab_Resultados[Inflação])/12)+$D$10/12</f>
        <v>3655333.4807821596</v>
      </c>
      <c r="H439" s="23">
        <f ca="1">DATE(YEAR(TODAY()),MONTH(TODAY())+Tabela11[[#This Row],[Mês]],1)</f>
        <v>57742</v>
      </c>
      <c r="I439" s="15">
        <f>+Tabela11[[#This Row],[Mês]]</f>
        <v>436</v>
      </c>
    </row>
    <row r="440" spans="2:9" x14ac:dyDescent="0.35">
      <c r="B440" s="15"/>
      <c r="C440" s="15"/>
      <c r="D440" s="15"/>
      <c r="F440" s="22">
        <v>437</v>
      </c>
      <c r="G440" s="24">
        <f>+G439*(1+(Tab_Resultados[Taxa de retorno]-Tab_Resultados[Inflação])/12)+$D$10/12</f>
        <v>3679087.3150186166</v>
      </c>
      <c r="H440" s="23">
        <f ca="1">DATE(YEAR(TODAY()),MONTH(TODAY())+Tabela11[[#This Row],[Mês]],1)</f>
        <v>57770</v>
      </c>
      <c r="I440" s="15">
        <f>+Tabela11[[#This Row],[Mês]]</f>
        <v>437</v>
      </c>
    </row>
    <row r="441" spans="2:9" x14ac:dyDescent="0.35">
      <c r="B441" s="15"/>
      <c r="C441" s="15"/>
      <c r="D441" s="15"/>
      <c r="F441" s="22">
        <v>438</v>
      </c>
      <c r="G441" s="24">
        <f>+G440*(1+(Tab_Resultados[Taxa de retorno]-Tab_Resultados[Inflação])/12)+$D$10/12</f>
        <v>3702986.6414897721</v>
      </c>
      <c r="H441" s="23">
        <f ca="1">DATE(YEAR(TODAY()),MONTH(TODAY())+Tabela11[[#This Row],[Mês]],1)</f>
        <v>57801</v>
      </c>
      <c r="I441" s="15">
        <f>+Tabela11[[#This Row],[Mês]]</f>
        <v>438</v>
      </c>
    </row>
    <row r="442" spans="2:9" x14ac:dyDescent="0.35">
      <c r="B442" s="15"/>
      <c r="C442" s="15"/>
      <c r="D442" s="15"/>
      <c r="F442" s="22">
        <v>439</v>
      </c>
      <c r="G442" s="24">
        <f>+G441*(1+(Tab_Resultados[Taxa de retorno]-Tab_Resultados[Inflação])/12)+$D$10/12</f>
        <v>3727032.3513355632</v>
      </c>
      <c r="H442" s="23">
        <f ca="1">DATE(YEAR(TODAY()),MONTH(TODAY())+Tabela11[[#This Row],[Mês]],1)</f>
        <v>57831</v>
      </c>
      <c r="I442" s="15">
        <f>+Tabela11[[#This Row],[Mês]]</f>
        <v>439</v>
      </c>
    </row>
    <row r="443" spans="2:9" x14ac:dyDescent="0.35">
      <c r="B443" s="15"/>
      <c r="C443" s="15"/>
      <c r="D443" s="15"/>
      <c r="F443" s="22">
        <v>440</v>
      </c>
      <c r="G443" s="24">
        <f>+G442*(1+(Tab_Resultados[Taxa de retorno]-Tab_Resultados[Inflação])/12)+$D$10/12</f>
        <v>3751225.34115416</v>
      </c>
      <c r="H443" s="23">
        <f ca="1">DATE(YEAR(TODAY()),MONTH(TODAY())+Tabela11[[#This Row],[Mês]],1)</f>
        <v>57862</v>
      </c>
      <c r="I443" s="15">
        <f>+Tabela11[[#This Row],[Mês]]</f>
        <v>440</v>
      </c>
    </row>
    <row r="444" spans="2:9" x14ac:dyDescent="0.35">
      <c r="B444" s="15"/>
      <c r="C444" s="15"/>
      <c r="D444" s="15"/>
      <c r="F444" s="22">
        <v>441</v>
      </c>
      <c r="G444" s="24">
        <f>+G443*(1+(Tab_Resultados[Taxa de retorno]-Tab_Resultados[Inflação])/12)+$D$10/12</f>
        <v>3775566.5130353956</v>
      </c>
      <c r="H444" s="23">
        <f ca="1">DATE(YEAR(TODAY()),MONTH(TODAY())+Tabela11[[#This Row],[Mês]],1)</f>
        <v>57892</v>
      </c>
      <c r="I444" s="15">
        <f>+Tabela11[[#This Row],[Mês]]</f>
        <v>441</v>
      </c>
    </row>
    <row r="445" spans="2:9" x14ac:dyDescent="0.35">
      <c r="B445" s="15"/>
      <c r="C445" s="15"/>
      <c r="D445" s="15"/>
      <c r="F445" s="22">
        <v>442</v>
      </c>
      <c r="G445" s="24">
        <f>+G444*(1+(Tab_Resultados[Taxa de retorno]-Tab_Resultados[Inflação])/12)+$D$10/12</f>
        <v>3800056.7745944038</v>
      </c>
      <c r="H445" s="23">
        <f ca="1">DATE(YEAR(TODAY()),MONTH(TODAY())+Tabela11[[#This Row],[Mês]],1)</f>
        <v>57923</v>
      </c>
      <c r="I445" s="15">
        <f>+Tabela11[[#This Row],[Mês]]</f>
        <v>442</v>
      </c>
    </row>
    <row r="446" spans="2:9" x14ac:dyDescent="0.35">
      <c r="B446" s="15"/>
      <c r="C446" s="15"/>
      <c r="D446" s="15"/>
      <c r="F446" s="22">
        <v>443</v>
      </c>
      <c r="G446" s="24">
        <f>+G445*(1+(Tab_Resultados[Taxa de retorno]-Tab_Resultados[Inflação])/12)+$D$10/12</f>
        <v>3824697.0390054607</v>
      </c>
      <c r="H446" s="23">
        <f ca="1">DATE(YEAR(TODAY()),MONTH(TODAY())+Tabela11[[#This Row],[Mês]],1)</f>
        <v>57954</v>
      </c>
      <c r="I446" s="15">
        <f>+Tabela11[[#This Row],[Mês]]</f>
        <v>443</v>
      </c>
    </row>
    <row r="447" spans="2:9" x14ac:dyDescent="0.35">
      <c r="B447" s="15"/>
      <c r="C447" s="15"/>
      <c r="D447" s="15"/>
      <c r="F447" s="22">
        <v>444</v>
      </c>
      <c r="G447" s="24">
        <f>+G446*(1+(Tab_Resultados[Taxa de retorno]-Tab_Resultados[Inflação])/12)+$D$10/12</f>
        <v>3849488.2250360353</v>
      </c>
      <c r="H447" s="23">
        <f ca="1">DATE(YEAR(TODAY()),MONTH(TODAY())+Tabela11[[#This Row],[Mês]],1)</f>
        <v>57984</v>
      </c>
      <c r="I447" s="15">
        <f>+Tabela11[[#This Row],[Mês]]</f>
        <v>444</v>
      </c>
    </row>
    <row r="448" spans="2:9" x14ac:dyDescent="0.35">
      <c r="B448" s="15"/>
      <c r="C448" s="15"/>
      <c r="D448" s="15"/>
      <c r="F448" s="22">
        <v>445</v>
      </c>
      <c r="G448" s="24">
        <f>+G447*(1+(Tab_Resultados[Taxa de retorno]-Tab_Resultados[Inflação])/12)+$D$10/12</f>
        <v>3874431.2570810472</v>
      </c>
      <c r="H448" s="23">
        <f ca="1">DATE(YEAR(TODAY()),MONTH(TODAY())+Tabela11[[#This Row],[Mês]],1)</f>
        <v>58015</v>
      </c>
      <c r="I448" s="15">
        <f>+Tabela11[[#This Row],[Mês]]</f>
        <v>445</v>
      </c>
    </row>
    <row r="449" spans="2:9" x14ac:dyDescent="0.35">
      <c r="B449" s="15"/>
      <c r="C449" s="15"/>
      <c r="D449" s="15"/>
      <c r="F449" s="22">
        <v>446</v>
      </c>
      <c r="G449" s="24">
        <f>+G448*(1+(Tab_Resultados[Taxa de retorno]-Tab_Resultados[Inflação])/12)+$D$10/12</f>
        <v>3899527.0651973346</v>
      </c>
      <c r="H449" s="23">
        <f ca="1">DATE(YEAR(TODAY()),MONTH(TODAY())+Tabela11[[#This Row],[Mês]],1)</f>
        <v>58045</v>
      </c>
      <c r="I449" s="15">
        <f>+Tabela11[[#This Row],[Mês]]</f>
        <v>446</v>
      </c>
    </row>
    <row r="450" spans="2:9" x14ac:dyDescent="0.35">
      <c r="B450" s="15"/>
      <c r="C450" s="15"/>
      <c r="D450" s="15"/>
      <c r="F450" s="22">
        <v>447</v>
      </c>
      <c r="G450" s="24">
        <f>+G449*(1+(Tab_Resultados[Taxa de retorno]-Tab_Resultados[Inflação])/12)+$D$10/12</f>
        <v>3924776.5851383344</v>
      </c>
      <c r="H450" s="23">
        <f ca="1">DATE(YEAR(TODAY()),MONTH(TODAY())+Tabela11[[#This Row],[Mês]],1)</f>
        <v>58076</v>
      </c>
      <c r="I450" s="15">
        <f>+Tabela11[[#This Row],[Mês]]</f>
        <v>447</v>
      </c>
    </row>
    <row r="451" spans="2:9" x14ac:dyDescent="0.35">
      <c r="B451" s="15"/>
      <c r="C451" s="15"/>
      <c r="D451" s="15"/>
      <c r="F451" s="22">
        <v>448</v>
      </c>
      <c r="G451" s="24">
        <f>+G450*(1+(Tab_Resultados[Taxa de retorno]-Tab_Resultados[Inflação])/12)+$D$10/12</f>
        <v>3950180.7583889728</v>
      </c>
      <c r="H451" s="23">
        <f ca="1">DATE(YEAR(TODAY()),MONTH(TODAY())+Tabela11[[#This Row],[Mês]],1)</f>
        <v>58107</v>
      </c>
      <c r="I451" s="15">
        <f>+Tabela11[[#This Row],[Mês]]</f>
        <v>448</v>
      </c>
    </row>
    <row r="452" spans="2:9" x14ac:dyDescent="0.35">
      <c r="B452" s="15"/>
      <c r="C452" s="15"/>
      <c r="D452" s="15"/>
      <c r="F452" s="22">
        <v>449</v>
      </c>
      <c r="G452" s="24">
        <f>+G451*(1+(Tab_Resultados[Taxa de retorno]-Tab_Resultados[Inflação])/12)+$D$10/12</f>
        <v>3975740.5322007714</v>
      </c>
      <c r="H452" s="23">
        <f ca="1">DATE(YEAR(TODAY()),MONTH(TODAY())+Tabela11[[#This Row],[Mês]],1)</f>
        <v>58135</v>
      </c>
      <c r="I452" s="15">
        <f>+Tabela11[[#This Row],[Mês]]</f>
        <v>449</v>
      </c>
    </row>
    <row r="453" spans="2:9" x14ac:dyDescent="0.35">
      <c r="B453" s="15"/>
      <c r="C453" s="15"/>
      <c r="D453" s="15"/>
      <c r="F453" s="22">
        <v>450</v>
      </c>
      <c r="G453" s="24">
        <f>+G452*(1+(Tab_Resultados[Taxa de retorno]-Tab_Resultados[Inflação])/12)+$D$10/12</f>
        <v>4001456.8596271672</v>
      </c>
      <c r="H453" s="23">
        <f ca="1">DATE(YEAR(TODAY()),MONTH(TODAY())+Tabela11[[#This Row],[Mês]],1)</f>
        <v>58166</v>
      </c>
      <c r="I453" s="15">
        <f>+Tabela11[[#This Row],[Mês]]</f>
        <v>450</v>
      </c>
    </row>
    <row r="454" spans="2:9" x14ac:dyDescent="0.35">
      <c r="B454" s="15"/>
      <c r="C454" s="15"/>
      <c r="D454" s="15"/>
      <c r="F454" s="22">
        <v>451</v>
      </c>
      <c r="G454" s="24">
        <f>+G453*(1+(Tab_Resultados[Taxa de retorno]-Tab_Resultados[Inflação])/12)+$D$10/12</f>
        <v>4027330.6995590497</v>
      </c>
      <c r="H454" s="23">
        <f ca="1">DATE(YEAR(TODAY()),MONTH(TODAY())+Tabela11[[#This Row],[Mês]],1)</f>
        <v>58196</v>
      </c>
      <c r="I454" s="15">
        <f>+Tabela11[[#This Row],[Mês]]</f>
        <v>451</v>
      </c>
    </row>
    <row r="455" spans="2:9" x14ac:dyDescent="0.35">
      <c r="B455" s="15"/>
      <c r="C455" s="15"/>
      <c r="D455" s="15"/>
      <c r="F455" s="22">
        <v>452</v>
      </c>
      <c r="G455" s="24">
        <f>+G454*(1+(Tab_Resultados[Taxa de retorno]-Tab_Resultados[Inflação])/12)+$D$10/12</f>
        <v>4053363.016760515</v>
      </c>
      <c r="H455" s="23">
        <f ca="1">DATE(YEAR(TODAY()),MONTH(TODAY())+Tabela11[[#This Row],[Mês]],1)</f>
        <v>58227</v>
      </c>
      <c r="I455" s="15">
        <f>+Tabela11[[#This Row],[Mês]]</f>
        <v>452</v>
      </c>
    </row>
    <row r="456" spans="2:9" x14ac:dyDescent="0.35">
      <c r="B456" s="15"/>
      <c r="C456" s="15"/>
      <c r="D456" s="15"/>
      <c r="F456" s="22">
        <v>453</v>
      </c>
      <c r="G456" s="24">
        <f>+G455*(1+(Tab_Resultados[Taxa de retorno]-Tab_Resultados[Inflação])/12)+$D$10/12</f>
        <v>4079554.7819048394</v>
      </c>
      <c r="H456" s="23">
        <f ca="1">DATE(YEAR(TODAY()),MONTH(TODAY())+Tabela11[[#This Row],[Mês]],1)</f>
        <v>58257</v>
      </c>
      <c r="I456" s="15">
        <f>+Tabela11[[#This Row],[Mês]]</f>
        <v>453</v>
      </c>
    </row>
    <row r="457" spans="2:9" x14ac:dyDescent="0.35">
      <c r="B457" s="15"/>
      <c r="C457" s="15"/>
      <c r="D457" s="15"/>
      <c r="F457" s="22">
        <v>454</v>
      </c>
      <c r="G457" s="24">
        <f>+G456*(1+(Tab_Resultados[Taxa de retorno]-Tab_Resultados[Inflação])/12)+$D$10/12</f>
        <v>4105906.9716106728</v>
      </c>
      <c r="H457" s="23">
        <f ca="1">DATE(YEAR(TODAY()),MONTH(TODAY())+Tabela11[[#This Row],[Mês]],1)</f>
        <v>58288</v>
      </c>
      <c r="I457" s="15">
        <f>+Tabela11[[#This Row],[Mês]]</f>
        <v>454</v>
      </c>
    </row>
    <row r="458" spans="2:9" x14ac:dyDescent="0.35">
      <c r="B458" s="15"/>
      <c r="C458" s="15"/>
      <c r="D458" s="15"/>
      <c r="F458" s="22">
        <v>455</v>
      </c>
      <c r="G458" s="24">
        <f>+G457*(1+(Tab_Resultados[Taxa de retorno]-Tab_Resultados[Inflação])/12)+$D$10/12</f>
        <v>4132420.5684784544</v>
      </c>
      <c r="H458" s="23">
        <f ca="1">DATE(YEAR(TODAY()),MONTH(TODAY())+Tabela11[[#This Row],[Mês]],1)</f>
        <v>58319</v>
      </c>
      <c r="I458" s="15">
        <f>+Tabela11[[#This Row],[Mês]]</f>
        <v>455</v>
      </c>
    </row>
    <row r="459" spans="2:9" x14ac:dyDescent="0.35">
      <c r="B459" s="15"/>
      <c r="C459" s="15"/>
      <c r="D459" s="15"/>
      <c r="F459" s="22">
        <v>456</v>
      </c>
      <c r="G459" s="24">
        <f>+G458*(1+(Tab_Resultados[Taxa de retorno]-Tab_Resultados[Inflação])/12)+$D$10/12</f>
        <v>4159096.5611270512</v>
      </c>
      <c r="H459" s="23">
        <f ca="1">DATE(YEAR(TODAY()),MONTH(TODAY())+Tabela11[[#This Row],[Mês]],1)</f>
        <v>58349</v>
      </c>
      <c r="I459" s="15">
        <f>+Tabela11[[#This Row],[Mês]]</f>
        <v>456</v>
      </c>
    </row>
    <row r="460" spans="2:9" x14ac:dyDescent="0.35">
      <c r="B460" s="15"/>
      <c r="C460" s="15"/>
      <c r="D460" s="15"/>
      <c r="F460" s="22">
        <v>457</v>
      </c>
      <c r="G460" s="24">
        <f>+G459*(1+(Tab_Resultados[Taxa de retorno]-Tab_Resultados[Inflação])/12)+$D$10/12</f>
        <v>4185935.9442306207</v>
      </c>
      <c r="H460" s="23">
        <f ca="1">DATE(YEAR(TODAY()),MONTH(TODAY())+Tabela11[[#This Row],[Mês]],1)</f>
        <v>58380</v>
      </c>
      <c r="I460" s="15">
        <f>+Tabela11[[#This Row],[Mês]]</f>
        <v>457</v>
      </c>
    </row>
    <row r="461" spans="2:9" x14ac:dyDescent="0.35">
      <c r="B461" s="15"/>
      <c r="C461" s="15"/>
      <c r="D461" s="15"/>
      <c r="F461" s="22">
        <v>458</v>
      </c>
      <c r="G461" s="24">
        <f>+G460*(1+(Tab_Resultados[Taxa de retorno]-Tab_Resultados[Inflação])/12)+$D$10/12</f>
        <v>4212939.7185557</v>
      </c>
      <c r="H461" s="23">
        <f ca="1">DATE(YEAR(TODAY()),MONTH(TODAY())+Tabela11[[#This Row],[Mês]],1)</f>
        <v>58410</v>
      </c>
      <c r="I461" s="15">
        <f>+Tabela11[[#This Row],[Mês]]</f>
        <v>458</v>
      </c>
    </row>
    <row r="462" spans="2:9" x14ac:dyDescent="0.35">
      <c r="B462" s="15"/>
      <c r="C462" s="15"/>
      <c r="D462" s="15"/>
      <c r="F462" s="22">
        <v>459</v>
      </c>
      <c r="G462" s="24">
        <f>+G461*(1+(Tab_Resultados[Taxa de retorno]-Tab_Resultados[Inflação])/12)+$D$10/12</f>
        <v>4240108.89099852</v>
      </c>
      <c r="H462" s="23">
        <f ca="1">DATE(YEAR(TODAY()),MONTH(TODAY())+Tabela11[[#This Row],[Mês]],1)</f>
        <v>58441</v>
      </c>
      <c r="I462" s="15">
        <f>+Tabela11[[#This Row],[Mês]]</f>
        <v>459</v>
      </c>
    </row>
    <row r="463" spans="2:9" x14ac:dyDescent="0.35">
      <c r="B463" s="15"/>
      <c r="C463" s="15"/>
      <c r="D463" s="15"/>
      <c r="F463" s="22">
        <v>460</v>
      </c>
      <c r="G463" s="24">
        <f>+G462*(1+(Tab_Resultados[Taxa de retorno]-Tab_Resultados[Inflação])/12)+$D$10/12</f>
        <v>4267444.4746225523</v>
      </c>
      <c r="H463" s="23">
        <f ca="1">DATE(YEAR(TODAY()),MONTH(TODAY())+Tabela11[[#This Row],[Mês]],1)</f>
        <v>58472</v>
      </c>
      <c r="I463" s="15">
        <f>+Tabela11[[#This Row],[Mês]]</f>
        <v>460</v>
      </c>
    </row>
    <row r="464" spans="2:9" x14ac:dyDescent="0.35">
      <c r="B464" s="15"/>
      <c r="C464" s="15"/>
      <c r="D464" s="15"/>
      <c r="F464" s="22">
        <v>461</v>
      </c>
      <c r="G464" s="24">
        <f>+G463*(1+(Tab_Resultados[Taxa de retorno]-Tab_Resultados[Inflação])/12)+$D$10/12</f>
        <v>4294947.4886962818</v>
      </c>
      <c r="H464" s="23">
        <f ca="1">DATE(YEAR(TODAY()),MONTH(TODAY())+Tabela11[[#This Row],[Mês]],1)</f>
        <v>58501</v>
      </c>
      <c r="I464" s="15">
        <f>+Tabela11[[#This Row],[Mês]]</f>
        <v>461</v>
      </c>
    </row>
    <row r="465" spans="2:9" x14ac:dyDescent="0.35">
      <c r="B465" s="15"/>
      <c r="C465" s="15"/>
      <c r="D465" s="15"/>
      <c r="F465" s="22">
        <v>462</v>
      </c>
      <c r="G465" s="24">
        <f>+G464*(1+(Tab_Resultados[Taxa de retorno]-Tab_Resultados[Inflação])/12)+$D$10/12</f>
        <v>4322618.9587312136</v>
      </c>
      <c r="H465" s="23">
        <f ca="1">DATE(YEAR(TODAY()),MONTH(TODAY())+Tabela11[[#This Row],[Mês]],1)</f>
        <v>58532</v>
      </c>
      <c r="I465" s="15">
        <f>+Tabela11[[#This Row],[Mês]]</f>
        <v>462</v>
      </c>
    </row>
    <row r="466" spans="2:9" x14ac:dyDescent="0.35">
      <c r="B466" s="15"/>
      <c r="C466" s="15"/>
      <c r="D466" s="15"/>
      <c r="F466" s="22">
        <v>463</v>
      </c>
      <c r="G466" s="24">
        <f>+G465*(1+(Tab_Resultados[Taxa de retorno]-Tab_Resultados[Inflação])/12)+$D$10/12</f>
        <v>4350459.9165201094</v>
      </c>
      <c r="H466" s="23">
        <f ca="1">DATE(YEAR(TODAY()),MONTH(TODAY())+Tabela11[[#This Row],[Mês]],1)</f>
        <v>58562</v>
      </c>
      <c r="I466" s="15">
        <f>+Tabela11[[#This Row],[Mês]]</f>
        <v>463</v>
      </c>
    </row>
    <row r="467" spans="2:9" x14ac:dyDescent="0.35">
      <c r="B467" s="15"/>
      <c r="C467" s="15"/>
      <c r="D467" s="15"/>
      <c r="F467" s="22">
        <v>464</v>
      </c>
      <c r="G467" s="24">
        <f>+G466*(1+(Tab_Resultados[Taxa de retorno]-Tab_Resultados[Inflação])/12)+$D$10/12</f>
        <v>4378471.4001754615</v>
      </c>
      <c r="H467" s="23">
        <f ca="1">DATE(YEAR(TODAY()),MONTH(TODAY())+Tabela11[[#This Row],[Mês]],1)</f>
        <v>58593</v>
      </c>
      <c r="I467" s="15">
        <f>+Tabela11[[#This Row],[Mês]]</f>
        <v>464</v>
      </c>
    </row>
    <row r="468" spans="2:9" x14ac:dyDescent="0.35">
      <c r="B468" s="15"/>
      <c r="C468" s="15"/>
      <c r="D468" s="15"/>
      <c r="F468" s="22">
        <v>465</v>
      </c>
      <c r="G468" s="24">
        <f>+G467*(1+(Tab_Resultados[Taxa de retorno]-Tab_Resultados[Inflação])/12)+$D$10/12</f>
        <v>4406654.4541682033</v>
      </c>
      <c r="H468" s="23">
        <f ca="1">DATE(YEAR(TODAY()),MONTH(TODAY())+Tabela11[[#This Row],[Mês]],1)</f>
        <v>58623</v>
      </c>
      <c r="I468" s="15">
        <f>+Tabela11[[#This Row],[Mês]]</f>
        <v>465</v>
      </c>
    </row>
    <row r="469" spans="2:9" x14ac:dyDescent="0.35">
      <c r="B469" s="15"/>
      <c r="C469" s="15"/>
      <c r="D469" s="15"/>
      <c r="F469" s="22">
        <v>466</v>
      </c>
      <c r="G469" s="24">
        <f>+G468*(1+(Tab_Resultados[Taxa de retorno]-Tab_Resultados[Inflação])/12)+$D$10/12</f>
        <v>4435010.1293666502</v>
      </c>
      <c r="H469" s="23">
        <f ca="1">DATE(YEAR(TODAY()),MONTH(TODAY())+Tabela11[[#This Row],[Mês]],1)</f>
        <v>58654</v>
      </c>
      <c r="I469" s="15">
        <f>+Tabela11[[#This Row],[Mês]]</f>
        <v>466</v>
      </c>
    </row>
    <row r="470" spans="2:9" x14ac:dyDescent="0.35">
      <c r="B470" s="15"/>
      <c r="C470" s="15"/>
      <c r="D470" s="15"/>
      <c r="F470" s="22">
        <v>467</v>
      </c>
      <c r="G470" s="24">
        <f>+G469*(1+(Tab_Resultados[Taxa de retorno]-Tab_Resultados[Inflação])/12)+$D$10/12</f>
        <v>4463539.4830756877</v>
      </c>
      <c r="H470" s="23">
        <f ca="1">DATE(YEAR(TODAY()),MONTH(TODAY())+Tabela11[[#This Row],[Mês]],1)</f>
        <v>58685</v>
      </c>
      <c r="I470" s="15">
        <f>+Tabela11[[#This Row],[Mês]]</f>
        <v>467</v>
      </c>
    </row>
    <row r="471" spans="2:9" x14ac:dyDescent="0.35">
      <c r="B471" s="15"/>
      <c r="C471" s="15"/>
      <c r="D471" s="15"/>
      <c r="F471" s="22">
        <v>468</v>
      </c>
      <c r="G471" s="24">
        <f>+G470*(1+(Tab_Resultados[Taxa de retorno]-Tab_Resultados[Inflação])/12)+$D$10/12</f>
        <v>4492243.5790761933</v>
      </c>
      <c r="H471" s="23">
        <f ca="1">DATE(YEAR(TODAY()),MONTH(TODAY())+Tabela11[[#This Row],[Mês]],1)</f>
        <v>58715</v>
      </c>
      <c r="I471" s="15">
        <f>+Tabela11[[#This Row],[Mês]]</f>
        <v>468</v>
      </c>
    </row>
    <row r="472" spans="2:9" x14ac:dyDescent="0.35">
      <c r="B472" s="15"/>
      <c r="C472" s="15"/>
      <c r="D472" s="15"/>
      <c r="F472" s="22">
        <v>469</v>
      </c>
      <c r="G472" s="24">
        <f>+G471*(1+(Tab_Resultados[Taxa de retorno]-Tab_Resultados[Inflação])/12)+$D$10/12</f>
        <v>4521123.4876647014</v>
      </c>
      <c r="H472" s="23">
        <f ca="1">DATE(YEAR(TODAY()),MONTH(TODAY())+Tabela11[[#This Row],[Mês]],1)</f>
        <v>58746</v>
      </c>
      <c r="I472" s="15">
        <f>+Tabela11[[#This Row],[Mês]]</f>
        <v>469</v>
      </c>
    </row>
    <row r="473" spans="2:9" x14ac:dyDescent="0.35">
      <c r="B473" s="15"/>
      <c r="C473" s="15"/>
      <c r="D473" s="15"/>
      <c r="F473" s="22">
        <v>470</v>
      </c>
      <c r="G473" s="24">
        <f>+G472*(1+(Tab_Resultados[Taxa de retorno]-Tab_Resultados[Inflação])/12)+$D$10/12</f>
        <v>4550180.2856933149</v>
      </c>
      <c r="H473" s="23">
        <f ca="1">DATE(YEAR(TODAY()),MONTH(TODAY())+Tabela11[[#This Row],[Mês]],1)</f>
        <v>58776</v>
      </c>
      <c r="I473" s="15">
        <f>+Tabela11[[#This Row],[Mês]]</f>
        <v>470</v>
      </c>
    </row>
    <row r="474" spans="2:9" x14ac:dyDescent="0.35">
      <c r="B474" s="15"/>
      <c r="C474" s="15"/>
      <c r="D474" s="15"/>
      <c r="F474" s="22">
        <v>471</v>
      </c>
      <c r="G474" s="24">
        <f>+G473*(1+(Tab_Resultados[Taxa de retorno]-Tab_Resultados[Inflação])/12)+$D$10/12</f>
        <v>4579415.0566098532</v>
      </c>
      <c r="H474" s="23">
        <f ca="1">DATE(YEAR(TODAY()),MONTH(TODAY())+Tabela11[[#This Row],[Mês]],1)</f>
        <v>58807</v>
      </c>
      <c r="I474" s="15">
        <f>+Tabela11[[#This Row],[Mês]]</f>
        <v>471</v>
      </c>
    </row>
    <row r="475" spans="2:9" x14ac:dyDescent="0.35">
      <c r="B475" s="15"/>
      <c r="C475" s="15"/>
      <c r="D475" s="15"/>
      <c r="F475" s="22">
        <v>472</v>
      </c>
      <c r="G475" s="24">
        <f>+G474*(1+(Tab_Resultados[Taxa de retorno]-Tab_Resultados[Inflação])/12)+$D$10/12</f>
        <v>4608828.8904982554</v>
      </c>
      <c r="H475" s="23">
        <f ca="1">DATE(YEAR(TODAY()),MONTH(TODAY())+Tabela11[[#This Row],[Mês]],1)</f>
        <v>58838</v>
      </c>
      <c r="I475" s="15">
        <f>+Tabela11[[#This Row],[Mês]]</f>
        <v>472</v>
      </c>
    </row>
    <row r="476" spans="2:9" x14ac:dyDescent="0.35">
      <c r="B476" s="15"/>
      <c r="C476" s="15"/>
      <c r="D476" s="15"/>
      <c r="F476" s="22">
        <v>473</v>
      </c>
      <c r="G476" s="24">
        <f>+G475*(1+(Tab_Resultados[Taxa de retorno]-Tab_Resultados[Inflação])/12)+$D$10/12</f>
        <v>4638422.8841192238</v>
      </c>
      <c r="H476" s="23">
        <f ca="1">DATE(YEAR(TODAY()),MONTH(TODAY())+Tabela11[[#This Row],[Mês]],1)</f>
        <v>58866</v>
      </c>
      <c r="I476" s="15">
        <f>+Tabela11[[#This Row],[Mês]]</f>
        <v>473</v>
      </c>
    </row>
    <row r="477" spans="2:9" x14ac:dyDescent="0.35">
      <c r="B477" s="15"/>
      <c r="C477" s="15"/>
      <c r="D477" s="15"/>
      <c r="F477" s="22">
        <v>474</v>
      </c>
      <c r="G477" s="24">
        <f>+G476*(1+(Tab_Resultados[Taxa de retorno]-Tab_Resultados[Inflação])/12)+$D$10/12</f>
        <v>4668198.1409511203</v>
      </c>
      <c r="H477" s="23">
        <f ca="1">DATE(YEAR(TODAY()),MONTH(TODAY())+Tabela11[[#This Row],[Mês]],1)</f>
        <v>58897</v>
      </c>
      <c r="I477" s="15">
        <f>+Tabela11[[#This Row],[Mês]]</f>
        <v>474</v>
      </c>
    </row>
    <row r="478" spans="2:9" x14ac:dyDescent="0.35">
      <c r="B478" s="15"/>
      <c r="C478" s="15"/>
      <c r="D478" s="15"/>
      <c r="F478" s="22">
        <v>475</v>
      </c>
      <c r="G478" s="24">
        <f>+G477*(1+(Tab_Resultados[Taxa de retorno]-Tab_Resultados[Inflação])/12)+$D$10/12</f>
        <v>4698155.771231113</v>
      </c>
      <c r="H478" s="23">
        <f ca="1">DATE(YEAR(TODAY()),MONTH(TODAY())+Tabela11[[#This Row],[Mês]],1)</f>
        <v>58927</v>
      </c>
      <c r="I478" s="15">
        <f>+Tabela11[[#This Row],[Mês]]</f>
        <v>475</v>
      </c>
    </row>
    <row r="479" spans="2:9" x14ac:dyDescent="0.35">
      <c r="B479" s="15"/>
      <c r="C479" s="15"/>
      <c r="D479" s="15"/>
      <c r="F479" s="22">
        <v>476</v>
      </c>
      <c r="G479" s="24">
        <f>+G478*(1+(Tab_Resultados[Taxa de retorno]-Tab_Resultados[Inflação])/12)+$D$10/12</f>
        <v>4728296.8919965699</v>
      </c>
      <c r="H479" s="23">
        <f ca="1">DATE(YEAR(TODAY()),MONTH(TODAY())+Tabela11[[#This Row],[Mês]],1)</f>
        <v>58958</v>
      </c>
      <c r="I479" s="15">
        <f>+Tabela11[[#This Row],[Mês]]</f>
        <v>476</v>
      </c>
    </row>
    <row r="480" spans="2:9" x14ac:dyDescent="0.35">
      <c r="B480" s="15"/>
      <c r="C480" s="15"/>
      <c r="D480" s="15"/>
      <c r="F480" s="22">
        <v>477</v>
      </c>
      <c r="G480" s="24">
        <f>+G479*(1+(Tab_Resultados[Taxa de retorno]-Tab_Resultados[Inflação])/12)+$D$10/12</f>
        <v>4758622.6271267151</v>
      </c>
      <c r="H480" s="23">
        <f ca="1">DATE(YEAR(TODAY()),MONTH(TODAY())+Tabela11[[#This Row],[Mês]],1)</f>
        <v>58988</v>
      </c>
      <c r="I480" s="15">
        <f>+Tabela11[[#This Row],[Mês]]</f>
        <v>477</v>
      </c>
    </row>
    <row r="481" spans="2:9" x14ac:dyDescent="0.35">
      <c r="B481" s="15"/>
      <c r="C481" s="15"/>
      <c r="D481" s="15"/>
      <c r="F481" s="22">
        <v>478</v>
      </c>
      <c r="G481" s="24">
        <f>+G480*(1+(Tab_Resultados[Taxa de retorno]-Tab_Resultados[Inflação])/12)+$D$10/12</f>
        <v>4789134.1073845327</v>
      </c>
      <c r="H481" s="23">
        <f ca="1">DATE(YEAR(TODAY()),MONTH(TODAY())+Tabela11[[#This Row],[Mês]],1)</f>
        <v>59019</v>
      </c>
      <c r="I481" s="15">
        <f>+Tabela11[[#This Row],[Mês]]</f>
        <v>478</v>
      </c>
    </row>
    <row r="482" spans="2:9" x14ac:dyDescent="0.35">
      <c r="B482" s="15"/>
      <c r="C482" s="15"/>
      <c r="D482" s="15"/>
      <c r="F482" s="22">
        <v>479</v>
      </c>
      <c r="G482" s="24">
        <f>+G481*(1+(Tab_Resultados[Taxa de retorno]-Tab_Resultados[Inflação])/12)+$D$10/12</f>
        <v>4819832.4704589294</v>
      </c>
      <c r="H482" s="23">
        <f ca="1">DATE(YEAR(TODAY()),MONTH(TODAY())+Tabela11[[#This Row],[Mês]],1)</f>
        <v>59050</v>
      </c>
      <c r="I482" s="15">
        <f>+Tabela11[[#This Row],[Mês]]</f>
        <v>479</v>
      </c>
    </row>
    <row r="483" spans="2:9" x14ac:dyDescent="0.35">
      <c r="B483" s="15"/>
      <c r="C483" s="15"/>
      <c r="D483" s="15"/>
      <c r="F483" s="22">
        <v>480</v>
      </c>
      <c r="G483" s="24">
        <f>+G482*(1+(Tab_Resultados[Taxa de retorno]-Tab_Resultados[Inflação])/12)+$D$10/12</f>
        <v>4850718.8610071568</v>
      </c>
      <c r="H483" s="23">
        <f ca="1">DATE(YEAR(TODAY()),MONTH(TODAY())+Tabela11[[#This Row],[Mês]],1)</f>
        <v>59080</v>
      </c>
      <c r="I483" s="15">
        <f>+Tabela11[[#This Row],[Mês]]</f>
        <v>480</v>
      </c>
    </row>
    <row r="484" spans="2:9" x14ac:dyDescent="0.35">
      <c r="B484" s="15"/>
      <c r="C484" s="15"/>
      <c r="D484" s="15"/>
      <c r="F484" s="22">
        <v>481</v>
      </c>
      <c r="G484" s="24">
        <f>+G483*(1+(Tab_Resultados[Taxa de retorno]-Tab_Resultados[Inflação])/12)+$D$10/12</f>
        <v>4881794.4306974923</v>
      </c>
      <c r="H484" s="23">
        <f ca="1">DATE(YEAR(TODAY()),MONTH(TODAY())+Tabela11[[#This Row],[Mês]],1)</f>
        <v>59111</v>
      </c>
      <c r="I484" s="15">
        <f>+Tabela11[[#This Row],[Mês]]</f>
        <v>481</v>
      </c>
    </row>
    <row r="485" spans="2:9" x14ac:dyDescent="0.35">
      <c r="B485" s="15"/>
      <c r="C485" s="15"/>
      <c r="D485" s="15"/>
      <c r="F485" s="22">
        <v>482</v>
      </c>
      <c r="G485" s="24">
        <f>+G484*(1+(Tab_Resultados[Taxa de retorno]-Tab_Resultados[Inflação])/12)+$D$10/12</f>
        <v>4913060.3382521812</v>
      </c>
      <c r="H485" s="23">
        <f ca="1">DATE(YEAR(TODAY()),MONTH(TODAY())+Tabela11[[#This Row],[Mês]],1)</f>
        <v>59141</v>
      </c>
      <c r="I485" s="15">
        <f>+Tabela11[[#This Row],[Mês]]</f>
        <v>482</v>
      </c>
    </row>
    <row r="486" spans="2:9" x14ac:dyDescent="0.35">
      <c r="B486" s="15"/>
      <c r="C486" s="15"/>
      <c r="D486" s="15"/>
      <c r="F486" s="22">
        <v>483</v>
      </c>
      <c r="G486" s="24">
        <f>+G485*(1+(Tab_Resultados[Taxa de retorno]-Tab_Resultados[Inflação])/12)+$D$10/12</f>
        <v>4944517.7494906429</v>
      </c>
      <c r="H486" s="23">
        <f ca="1">DATE(YEAR(TODAY()),MONTH(TODAY())+Tabela11[[#This Row],[Mês]],1)</f>
        <v>59172</v>
      </c>
      <c r="I486" s="15">
        <f>+Tabela11[[#This Row],[Mês]]</f>
        <v>483</v>
      </c>
    </row>
    <row r="487" spans="2:9" x14ac:dyDescent="0.35">
      <c r="B487" s="15"/>
      <c r="C487" s="15"/>
      <c r="D487" s="15"/>
      <c r="F487" s="22">
        <v>484</v>
      </c>
      <c r="G487" s="24">
        <f>+G486*(1+(Tab_Resultados[Taxa de retorno]-Tab_Resultados[Inflação])/12)+$D$10/12</f>
        <v>4976167.83737294</v>
      </c>
      <c r="H487" s="23">
        <f ca="1">DATE(YEAR(TODAY()),MONTH(TODAY())+Tabela11[[#This Row],[Mês]],1)</f>
        <v>59203</v>
      </c>
      <c r="I487" s="15">
        <f>+Tabela11[[#This Row],[Mês]]</f>
        <v>484</v>
      </c>
    </row>
    <row r="488" spans="2:9" x14ac:dyDescent="0.35">
      <c r="B488" s="15"/>
      <c r="C488" s="15"/>
      <c r="D488" s="15"/>
      <c r="F488" s="22">
        <v>485</v>
      </c>
      <c r="G488" s="24">
        <f>+G487*(1+(Tab_Resultados[Taxa de retorno]-Tab_Resultados[Inflação])/12)+$D$10/12</f>
        <v>5008011.7820435157</v>
      </c>
      <c r="H488" s="23">
        <f ca="1">DATE(YEAR(TODAY()),MONTH(TODAY())+Tabela11[[#This Row],[Mês]],1)</f>
        <v>59231</v>
      </c>
      <c r="I488" s="15">
        <f>+Tabela11[[#This Row],[Mês]]</f>
        <v>485</v>
      </c>
    </row>
    <row r="489" spans="2:9" x14ac:dyDescent="0.35">
      <c r="B489" s="15"/>
      <c r="C489" s="15"/>
      <c r="D489" s="15"/>
      <c r="F489" s="22">
        <v>486</v>
      </c>
      <c r="G489" s="24">
        <f>+G488*(1+(Tab_Resultados[Taxa de retorno]-Tab_Resultados[Inflação])/12)+$D$10/12</f>
        <v>5040050.7708751988</v>
      </c>
      <c r="H489" s="23">
        <f ca="1">DATE(YEAR(TODAY()),MONTH(TODAY())+Tabela11[[#This Row],[Mês]],1)</f>
        <v>59262</v>
      </c>
      <c r="I489" s="15">
        <f>+Tabela11[[#This Row],[Mês]]</f>
        <v>486</v>
      </c>
    </row>
    <row r="490" spans="2:9" x14ac:dyDescent="0.35">
      <c r="B490" s="15"/>
      <c r="C490" s="15"/>
      <c r="D490" s="15"/>
      <c r="F490" s="22">
        <v>487</v>
      </c>
      <c r="G490" s="24">
        <f>+G489*(1+(Tab_Resultados[Taxa de retorno]-Tab_Resultados[Inflação])/12)+$D$10/12</f>
        <v>5072285.998513476</v>
      </c>
      <c r="H490" s="23">
        <f ca="1">DATE(YEAR(TODAY()),MONTH(TODAY())+Tabela11[[#This Row],[Mês]],1)</f>
        <v>59292</v>
      </c>
      <c r="I490" s="15">
        <f>+Tabela11[[#This Row],[Mês]]</f>
        <v>487</v>
      </c>
    </row>
    <row r="491" spans="2:9" x14ac:dyDescent="0.35">
      <c r="B491" s="15"/>
      <c r="C491" s="15"/>
      <c r="D491" s="15"/>
      <c r="F491" s="22">
        <v>488</v>
      </c>
      <c r="G491" s="24">
        <f>+G490*(1+(Tab_Resultados[Taxa de retorno]-Tab_Resultados[Inflação])/12)+$D$10/12</f>
        <v>5104718.6669210372</v>
      </c>
      <c r="H491" s="23">
        <f ca="1">DATE(YEAR(TODAY()),MONTH(TODAY())+Tabela11[[#This Row],[Mês]],1)</f>
        <v>59323</v>
      </c>
      <c r="I491" s="15">
        <f>+Tabela11[[#This Row],[Mês]]</f>
        <v>488</v>
      </c>
    </row>
    <row r="492" spans="2:9" x14ac:dyDescent="0.35">
      <c r="B492" s="15"/>
      <c r="C492" s="15"/>
      <c r="D492" s="15"/>
      <c r="F492" s="22">
        <v>489</v>
      </c>
      <c r="G492" s="24">
        <f>+G491*(1+(Tab_Resultados[Taxa de retorno]-Tab_Resultados[Inflação])/12)+$D$10/12</f>
        <v>5137349.9854225954</v>
      </c>
      <c r="H492" s="23">
        <f ca="1">DATE(YEAR(TODAY()),MONTH(TODAY())+Tabela11[[#This Row],[Mês]],1)</f>
        <v>59353</v>
      </c>
      <c r="I492" s="15">
        <f>+Tabela11[[#This Row],[Mês]]</f>
        <v>489</v>
      </c>
    </row>
    <row r="493" spans="2:9" x14ac:dyDescent="0.35">
      <c r="B493" s="15"/>
      <c r="C493" s="15"/>
      <c r="D493" s="15"/>
      <c r="F493" s="22">
        <v>490</v>
      </c>
      <c r="G493" s="24">
        <f>+G492*(1+(Tab_Resultados[Taxa de retorno]-Tab_Resultados[Inflação])/12)+$D$10/12</f>
        <v>5170181.1707499754</v>
      </c>
      <c r="H493" s="23">
        <f ca="1">DATE(YEAR(TODAY()),MONTH(TODAY())+Tabela11[[#This Row],[Mês]],1)</f>
        <v>59384</v>
      </c>
      <c r="I493" s="15">
        <f>+Tabela11[[#This Row],[Mês]]</f>
        <v>490</v>
      </c>
    </row>
    <row r="494" spans="2:9" x14ac:dyDescent="0.35">
      <c r="B494" s="15"/>
      <c r="C494" s="15"/>
      <c r="D494" s="15"/>
      <c r="F494" s="22">
        <v>491</v>
      </c>
      <c r="G494" s="24">
        <f>+G493*(1+(Tab_Resultados[Taxa de retorno]-Tab_Resultados[Inflação])/12)+$D$10/12</f>
        <v>5203213.4470874853</v>
      </c>
      <c r="H494" s="23">
        <f ca="1">DATE(YEAR(TODAY()),MONTH(TODAY())+Tabela11[[#This Row],[Mês]],1)</f>
        <v>59415</v>
      </c>
      <c r="I494" s="15">
        <f>+Tabela11[[#This Row],[Mês]]</f>
        <v>491</v>
      </c>
    </row>
    <row r="495" spans="2:9" x14ac:dyDescent="0.35">
      <c r="B495" s="15"/>
      <c r="C495" s="15"/>
      <c r="D495" s="15"/>
      <c r="F495" s="22">
        <v>492</v>
      </c>
      <c r="G495" s="24">
        <f>+G494*(1+(Tab_Resultados[Taxa de retorno]-Tab_Resultados[Inflação])/12)+$D$10/12</f>
        <v>5236448.0461175628</v>
      </c>
      <c r="H495" s="23">
        <f ca="1">DATE(YEAR(TODAY()),MONTH(TODAY())+Tabela11[[#This Row],[Mês]],1)</f>
        <v>59445</v>
      </c>
      <c r="I495" s="15">
        <f>+Tabela11[[#This Row],[Mês]]</f>
        <v>492</v>
      </c>
    </row>
    <row r="496" spans="2:9" x14ac:dyDescent="0.35">
      <c r="B496" s="15"/>
      <c r="C496" s="15"/>
      <c r="D496" s="15"/>
      <c r="F496" s="22">
        <v>493</v>
      </c>
      <c r="G496" s="24">
        <f>+G495*(1+(Tab_Resultados[Taxa de retorno]-Tab_Resultados[Inflação])/12)+$D$10/12</f>
        <v>5269886.2070666999</v>
      </c>
      <c r="H496" s="23">
        <f ca="1">DATE(YEAR(TODAY()),MONTH(TODAY())+Tabela11[[#This Row],[Mês]],1)</f>
        <v>59476</v>
      </c>
      <c r="I496" s="15">
        <f>+Tabela11[[#This Row],[Mês]]</f>
        <v>493</v>
      </c>
    </row>
    <row r="497" spans="2:9" x14ac:dyDescent="0.35">
      <c r="B497" s="15"/>
      <c r="C497" s="15"/>
      <c r="D497" s="15"/>
      <c r="F497" s="22">
        <v>494</v>
      </c>
      <c r="G497" s="24">
        <f>+G496*(1+(Tab_Resultados[Taxa de retorno]-Tab_Resultados[Inflação])/12)+$D$10/12</f>
        <v>5303529.1767516499</v>
      </c>
      <c r="H497" s="23">
        <f ca="1">DATE(YEAR(TODAY()),MONTH(TODAY())+Tabela11[[#This Row],[Mês]],1)</f>
        <v>59506</v>
      </c>
      <c r="I497" s="15">
        <f>+Tabela11[[#This Row],[Mês]]</f>
        <v>494</v>
      </c>
    </row>
    <row r="498" spans="2:9" x14ac:dyDescent="0.35">
      <c r="B498" s="15"/>
      <c r="C498" s="15"/>
      <c r="D498" s="15"/>
      <c r="F498" s="22">
        <v>495</v>
      </c>
      <c r="G498" s="24">
        <f>+G497*(1+(Tab_Resultados[Taxa de retorno]-Tab_Resultados[Inflação])/12)+$D$10/12</f>
        <v>5337378.2096259203</v>
      </c>
      <c r="H498" s="23">
        <f ca="1">DATE(YEAR(TODAY()),MONTH(TODAY())+Tabela11[[#This Row],[Mês]],1)</f>
        <v>59537</v>
      </c>
      <c r="I498" s="15">
        <f>+Tabela11[[#This Row],[Mês]]</f>
        <v>495</v>
      </c>
    </row>
    <row r="499" spans="2:9" x14ac:dyDescent="0.35">
      <c r="B499" s="15"/>
      <c r="C499" s="15"/>
      <c r="D499" s="15"/>
      <c r="F499" s="22">
        <v>496</v>
      </c>
      <c r="G499" s="24">
        <f>+G498*(1+(Tab_Resultados[Taxa de retorno]-Tab_Resultados[Inflação])/12)+$D$10/12</f>
        <v>5371434.5678265458</v>
      </c>
      <c r="H499" s="23">
        <f ca="1">DATE(YEAR(TODAY()),MONTH(TODAY())+Tabela11[[#This Row],[Mês]],1)</f>
        <v>59568</v>
      </c>
      <c r="I499" s="15">
        <f>+Tabela11[[#This Row],[Mês]]</f>
        <v>496</v>
      </c>
    </row>
    <row r="500" spans="2:9" x14ac:dyDescent="0.35">
      <c r="B500" s="15"/>
      <c r="C500" s="15"/>
      <c r="D500" s="15"/>
      <c r="F500" s="22">
        <v>497</v>
      </c>
      <c r="G500" s="24">
        <f>+G499*(1+(Tab_Resultados[Taxa de retorno]-Tab_Resultados[Inflação])/12)+$D$10/12</f>
        <v>5405699.5212211497</v>
      </c>
      <c r="H500" s="23">
        <f ca="1">DATE(YEAR(TODAY()),MONTH(TODAY())+Tabela11[[#This Row],[Mês]],1)</f>
        <v>59596</v>
      </c>
      <c r="I500" s="15">
        <f>+Tabela11[[#This Row],[Mês]]</f>
        <v>497</v>
      </c>
    </row>
    <row r="501" spans="2:9" x14ac:dyDescent="0.35">
      <c r="B501" s="15"/>
      <c r="C501" s="15"/>
      <c r="D501" s="15"/>
      <c r="F501" s="22">
        <v>498</v>
      </c>
      <c r="G501" s="24">
        <f>+G500*(1+(Tab_Resultados[Taxa de retorno]-Tab_Resultados[Inflação])/12)+$D$10/12</f>
        <v>5440174.3474552957</v>
      </c>
      <c r="H501" s="23">
        <f ca="1">DATE(YEAR(TODAY()),MONTH(TODAY())+Tabela11[[#This Row],[Mês]],1)</f>
        <v>59627</v>
      </c>
      <c r="I501" s="15">
        <f>+Tabela11[[#This Row],[Mês]]</f>
        <v>498</v>
      </c>
    </row>
    <row r="502" spans="2:9" x14ac:dyDescent="0.35">
      <c r="B502" s="15"/>
      <c r="C502" s="15"/>
      <c r="D502" s="15"/>
      <c r="F502" s="22">
        <v>499</v>
      </c>
      <c r="G502" s="24">
        <f>+G501*(1+(Tab_Resultados[Taxa de retorno]-Tab_Resultados[Inflação])/12)+$D$10/12</f>
        <v>5474860.3320001261</v>
      </c>
      <c r="H502" s="23">
        <f ca="1">DATE(YEAR(TODAY()),MONTH(TODAY())+Tabela11[[#This Row],[Mês]],1)</f>
        <v>59657</v>
      </c>
      <c r="I502" s="15">
        <f>+Tabela11[[#This Row],[Mês]]</f>
        <v>499</v>
      </c>
    </row>
    <row r="503" spans="2:9" x14ac:dyDescent="0.35">
      <c r="B503" s="15"/>
      <c r="C503" s="15"/>
      <c r="D503" s="15"/>
      <c r="F503" s="22">
        <v>500</v>
      </c>
      <c r="G503" s="24">
        <f>+G502*(1+(Tab_Resultados[Taxa de retorno]-Tab_Resultados[Inflação])/12)+$D$10/12</f>
        <v>5509758.7682002932</v>
      </c>
      <c r="H503" s="23">
        <f ca="1">DATE(YEAR(TODAY()),MONTH(TODAY())+Tabela11[[#This Row],[Mês]],1)</f>
        <v>59688</v>
      </c>
      <c r="I503" s="15">
        <f>+Tabela11[[#This Row],[Mês]]</f>
        <v>500</v>
      </c>
    </row>
    <row r="504" spans="2:9" x14ac:dyDescent="0.35">
      <c r="B504" s="15"/>
      <c r="C504" s="15"/>
      <c r="D504" s="15"/>
      <c r="F504" s="22">
        <v>501</v>
      </c>
      <c r="G504" s="24">
        <f>+G503*(1+(Tab_Resultados[Taxa de retorno]-Tab_Resultados[Inflação])/12)+$D$10/12</f>
        <v>5544870.9573221868</v>
      </c>
      <c r="H504" s="23">
        <f ca="1">DATE(YEAR(TODAY()),MONTH(TODAY())+Tabela11[[#This Row],[Mês]],1)</f>
        <v>59718</v>
      </c>
      <c r="I504" s="15">
        <f>+Tabela11[[#This Row],[Mês]]</f>
        <v>501</v>
      </c>
    </row>
    <row r="505" spans="2:9" x14ac:dyDescent="0.35">
      <c r="B505" s="15"/>
      <c r="C505" s="15"/>
      <c r="D505" s="15"/>
      <c r="F505" s="22">
        <v>502</v>
      </c>
      <c r="G505" s="24">
        <f>+G504*(1+(Tab_Resultados[Taxa de retorno]-Tab_Resultados[Inflação])/12)+$D$10/12</f>
        <v>5580198.2086024517</v>
      </c>
      <c r="H505" s="23">
        <f ca="1">DATE(YEAR(TODAY()),MONTH(TODAY())+Tabela11[[#This Row],[Mês]],1)</f>
        <v>59749</v>
      </c>
      <c r="I505" s="15">
        <f>+Tabela11[[#This Row],[Mês]]</f>
        <v>502</v>
      </c>
    </row>
    <row r="506" spans="2:9" x14ac:dyDescent="0.35">
      <c r="B506" s="15"/>
      <c r="C506" s="15"/>
      <c r="D506" s="15"/>
      <c r="F506" s="22">
        <v>503</v>
      </c>
      <c r="G506" s="24">
        <f>+G505*(1+(Tab_Resultados[Taxa de retorno]-Tab_Resultados[Inflação])/12)+$D$10/12</f>
        <v>5615741.8392968085</v>
      </c>
      <c r="H506" s="23">
        <f ca="1">DATE(YEAR(TODAY()),MONTH(TODAY())+Tabela11[[#This Row],[Mês]],1)</f>
        <v>59780</v>
      </c>
      <c r="I506" s="15">
        <f>+Tabela11[[#This Row],[Mês]]</f>
        <v>503</v>
      </c>
    </row>
    <row r="507" spans="2:9" x14ac:dyDescent="0.35">
      <c r="B507" s="15"/>
      <c r="C507" s="15"/>
      <c r="D507" s="15"/>
      <c r="F507" s="22">
        <v>504</v>
      </c>
      <c r="G507" s="24">
        <f>+G506*(1+(Tab_Resultados[Taxa de retorno]-Tab_Resultados[Inflação])/12)+$D$10/12</f>
        <v>5651503.1747291684</v>
      </c>
      <c r="H507" s="23">
        <f ca="1">DATE(YEAR(TODAY()),MONTH(TODAY())+Tabela11[[#This Row],[Mês]],1)</f>
        <v>59810</v>
      </c>
      <c r="I507" s="15">
        <f>+Tabela11[[#This Row],[Mês]]</f>
        <v>504</v>
      </c>
    </row>
    <row r="508" spans="2:9" x14ac:dyDescent="0.35">
      <c r="B508" s="15"/>
      <c r="C508" s="15"/>
      <c r="D508" s="15"/>
      <c r="F508" s="22">
        <v>505</v>
      </c>
      <c r="G508" s="24">
        <f>+G507*(1+(Tab_Resultados[Taxa de retorno]-Tab_Resultados[Inflação])/12)+$D$10/12</f>
        <v>5687483.5483410507</v>
      </c>
      <c r="H508" s="23">
        <f ca="1">DATE(YEAR(TODAY()),MONTH(TODAY())+Tabela11[[#This Row],[Mês]],1)</f>
        <v>59841</v>
      </c>
      <c r="I508" s="15">
        <f>+Tabela11[[#This Row],[Mês]]</f>
        <v>505</v>
      </c>
    </row>
    <row r="509" spans="2:9" x14ac:dyDescent="0.35">
      <c r="B509" s="15"/>
      <c r="C509" s="15"/>
      <c r="D509" s="15"/>
      <c r="F509" s="22">
        <v>506</v>
      </c>
      <c r="G509" s="24">
        <f>+G508*(1+(Tab_Resultados[Taxa de retorno]-Tab_Resultados[Inflação])/12)+$D$10/12</f>
        <v>5723684.3017413067</v>
      </c>
      <c r="H509" s="23">
        <f ca="1">DATE(YEAR(TODAY()),MONTH(TODAY())+Tabela11[[#This Row],[Mês]],1)</f>
        <v>59871</v>
      </c>
      <c r="I509" s="15">
        <f>+Tabela11[[#This Row],[Mês]]</f>
        <v>506</v>
      </c>
    </row>
    <row r="510" spans="2:9" x14ac:dyDescent="0.35">
      <c r="B510" s="15"/>
      <c r="C510" s="15"/>
      <c r="D510" s="15"/>
      <c r="F510" s="22">
        <v>507</v>
      </c>
      <c r="G510" s="24">
        <f>+G509*(1+(Tab_Resultados[Taxa de retorno]-Tab_Resultados[Inflação])/12)+$D$10/12</f>
        <v>5760106.7847561389</v>
      </c>
      <c r="H510" s="23">
        <f ca="1">DATE(YEAR(TODAY()),MONTH(TODAY())+Tabela11[[#This Row],[Mês]],1)</f>
        <v>59902</v>
      </c>
      <c r="I510" s="15">
        <f>+Tabela11[[#This Row],[Mês]]</f>
        <v>507</v>
      </c>
    </row>
    <row r="511" spans="2:9" x14ac:dyDescent="0.35">
      <c r="B511" s="15"/>
      <c r="C511" s="15"/>
      <c r="D511" s="15"/>
      <c r="F511" s="22">
        <v>508</v>
      </c>
      <c r="G511" s="24">
        <f>+G510*(1+(Tab_Resultados[Taxa de retorno]-Tab_Resultados[Inflação])/12)+$D$10/12</f>
        <v>5796752.3554794369</v>
      </c>
      <c r="H511" s="23">
        <f ca="1">DATE(YEAR(TODAY()),MONTH(TODAY())+Tabela11[[#This Row],[Mês]],1)</f>
        <v>59933</v>
      </c>
      <c r="I511" s="15">
        <f>+Tabela11[[#This Row],[Mês]]</f>
        <v>508</v>
      </c>
    </row>
    <row r="512" spans="2:9" x14ac:dyDescent="0.35">
      <c r="B512" s="15"/>
      <c r="C512" s="15"/>
      <c r="D512" s="15"/>
      <c r="F512" s="22">
        <v>509</v>
      </c>
      <c r="G512" s="24">
        <f>+G511*(1+(Tab_Resultados[Taxa de retorno]-Tab_Resultados[Inflação])/12)+$D$10/12</f>
        <v>5833622.3803234147</v>
      </c>
      <c r="H512" s="23">
        <f ca="1">DATE(YEAR(TODAY()),MONTH(TODAY())+Tabela11[[#This Row],[Mês]],1)</f>
        <v>59962</v>
      </c>
      <c r="I512" s="15">
        <f>+Tabela11[[#This Row],[Mês]]</f>
        <v>509</v>
      </c>
    </row>
    <row r="513" spans="2:9" x14ac:dyDescent="0.35">
      <c r="B513" s="15"/>
      <c r="C513" s="15"/>
      <c r="D513" s="15"/>
      <c r="F513" s="22">
        <v>510</v>
      </c>
      <c r="G513" s="24">
        <f>+G512*(1+(Tab_Resultados[Taxa de retorno]-Tab_Resultados[Inflação])/12)+$D$10/12</f>
        <v>5870718.2340695625</v>
      </c>
      <c r="H513" s="23">
        <f ca="1">DATE(YEAR(TODAY()),MONTH(TODAY())+Tabela11[[#This Row],[Mês]],1)</f>
        <v>59993</v>
      </c>
      <c r="I513" s="15">
        <f>+Tabela11[[#This Row],[Mês]]</f>
        <v>510</v>
      </c>
    </row>
    <row r="514" spans="2:9" x14ac:dyDescent="0.35">
      <c r="B514" s="15"/>
      <c r="C514" s="15"/>
      <c r="D514" s="15"/>
      <c r="F514" s="22">
        <v>511</v>
      </c>
      <c r="G514" s="24">
        <f>+G513*(1+(Tab_Resultados[Taxa de retorno]-Tab_Resultados[Inflação])/12)+$D$10/12</f>
        <v>5908041.2999199051</v>
      </c>
      <c r="H514" s="23">
        <f ca="1">DATE(YEAR(TODAY()),MONTH(TODAY())+Tabela11[[#This Row],[Mês]],1)</f>
        <v>60023</v>
      </c>
      <c r="I514" s="15">
        <f>+Tabela11[[#This Row],[Mês]]</f>
        <v>511</v>
      </c>
    </row>
    <row r="515" spans="2:9" x14ac:dyDescent="0.35">
      <c r="B515" s="15"/>
      <c r="C515" s="15"/>
      <c r="D515" s="15"/>
      <c r="F515" s="22">
        <v>512</v>
      </c>
      <c r="G515" s="24">
        <f>+G514*(1+(Tab_Resultados[Taxa de retorno]-Tab_Resultados[Inflação])/12)+$D$10/12</f>
        <v>5945592.9695485812</v>
      </c>
      <c r="H515" s="23">
        <f ca="1">DATE(YEAR(TODAY()),MONTH(TODAY())+Tabela11[[#This Row],[Mês]],1)</f>
        <v>60054</v>
      </c>
      <c r="I515" s="15">
        <f>+Tabela11[[#This Row],[Mês]]</f>
        <v>512</v>
      </c>
    </row>
    <row r="516" spans="2:9" x14ac:dyDescent="0.35">
      <c r="B516" s="15"/>
      <c r="C516" s="15"/>
      <c r="D516" s="15"/>
      <c r="F516" s="22">
        <v>513</v>
      </c>
      <c r="G516" s="24">
        <f>+G515*(1+(Tab_Resultados[Taxa de retorno]-Tab_Resultados[Inflação])/12)+$D$10/12</f>
        <v>5983374.6431537326</v>
      </c>
      <c r="H516" s="23">
        <f ca="1">DATE(YEAR(TODAY()),MONTH(TODAY())+Tabela11[[#This Row],[Mês]],1)</f>
        <v>60084</v>
      </c>
      <c r="I516" s="15">
        <f>+Tabela11[[#This Row],[Mês]]</f>
        <v>513</v>
      </c>
    </row>
    <row r="517" spans="2:9" x14ac:dyDescent="0.35">
      <c r="B517" s="15"/>
      <c r="C517" s="15"/>
      <c r="D517" s="15"/>
      <c r="F517" s="22">
        <v>514</v>
      </c>
      <c r="G517" s="24">
        <f>+G516*(1+(Tab_Resultados[Taxa de retorno]-Tab_Resultados[Inflação])/12)+$D$10/12</f>
        <v>6021387.7295097159</v>
      </c>
      <c r="H517" s="23">
        <f ca="1">DATE(YEAR(TODAY()),MONTH(TODAY())+Tabela11[[#This Row],[Mês]],1)</f>
        <v>60115</v>
      </c>
      <c r="I517" s="15">
        <f>+Tabela11[[#This Row],[Mês]]</f>
        <v>514</v>
      </c>
    </row>
    <row r="518" spans="2:9" x14ac:dyDescent="0.35">
      <c r="B518" s="15"/>
      <c r="C518" s="15"/>
      <c r="D518" s="15"/>
      <c r="F518" s="22">
        <v>515</v>
      </c>
      <c r="G518" s="24">
        <f>+G517*(1+(Tab_Resultados[Taxa de retorno]-Tab_Resultados[Inflação])/12)+$D$10/12</f>
        <v>6059633.6460196292</v>
      </c>
      <c r="H518" s="23">
        <f ca="1">DATE(YEAR(TODAY()),MONTH(TODAY())+Tabela11[[#This Row],[Mês]],1)</f>
        <v>60146</v>
      </c>
      <c r="I518" s="15">
        <f>+Tabela11[[#This Row],[Mês]]</f>
        <v>515</v>
      </c>
    </row>
    <row r="519" spans="2:9" x14ac:dyDescent="0.35">
      <c r="B519" s="15"/>
      <c r="C519" s="15"/>
      <c r="D519" s="15"/>
      <c r="F519" s="22">
        <v>516</v>
      </c>
      <c r="G519" s="24">
        <f>+G518*(1+(Tab_Resultados[Taxa de retorno]-Tab_Resultados[Inflação])/12)+$D$10/12</f>
        <v>6098113.818768166</v>
      </c>
      <c r="H519" s="23">
        <f ca="1">DATE(YEAR(TODAY()),MONTH(TODAY())+Tabela11[[#This Row],[Mês]],1)</f>
        <v>60176</v>
      </c>
      <c r="I519" s="15">
        <f>+Tabela11[[#This Row],[Mês]]</f>
        <v>516</v>
      </c>
    </row>
    <row r="520" spans="2:9" x14ac:dyDescent="0.35">
      <c r="B520" s="15"/>
      <c r="C520" s="15"/>
      <c r="D520" s="15"/>
      <c r="F520" s="22">
        <v>517</v>
      </c>
      <c r="G520" s="24">
        <f>+G519*(1+(Tab_Resultados[Taxa de retorno]-Tab_Resultados[Inflação])/12)+$D$10/12</f>
        <v>6136829.6825747872</v>
      </c>
      <c r="H520" s="23">
        <f ca="1">DATE(YEAR(TODAY()),MONTH(TODAY())+Tabela11[[#This Row],[Mês]],1)</f>
        <v>60207</v>
      </c>
      <c r="I520" s="15">
        <f>+Tabela11[[#This Row],[Mês]]</f>
        <v>517</v>
      </c>
    </row>
    <row r="521" spans="2:9" x14ac:dyDescent="0.35">
      <c r="B521" s="15"/>
      <c r="C521" s="15"/>
      <c r="D521" s="15"/>
      <c r="F521" s="22">
        <v>518</v>
      </c>
      <c r="G521" s="24">
        <f>+G520*(1+(Tab_Resultados[Taxa de retorno]-Tab_Resultados[Inflação])/12)+$D$10/12</f>
        <v>6175782.6810472244</v>
      </c>
      <c r="H521" s="23">
        <f ca="1">DATE(YEAR(TODAY()),MONTH(TODAY())+Tabela11[[#This Row],[Mês]],1)</f>
        <v>60237</v>
      </c>
      <c r="I521" s="15">
        <f>+Tabela11[[#This Row],[Mês]]</f>
        <v>518</v>
      </c>
    </row>
    <row r="522" spans="2:9" x14ac:dyDescent="0.35">
      <c r="B522" s="15"/>
      <c r="C522" s="15"/>
      <c r="D522" s="15"/>
      <c r="F522" s="22">
        <v>519</v>
      </c>
      <c r="G522" s="24">
        <f>+G521*(1+(Tab_Resultados[Taxa de retorno]-Tab_Resultados[Inflação])/12)+$D$10/12</f>
        <v>6214974.2666353052</v>
      </c>
      <c r="H522" s="23">
        <f ca="1">DATE(YEAR(TODAY()),MONTH(TODAY())+Tabela11[[#This Row],[Mês]],1)</f>
        <v>60268</v>
      </c>
      <c r="I522" s="15">
        <f>+Tabela11[[#This Row],[Mês]]</f>
        <v>519</v>
      </c>
    </row>
    <row r="523" spans="2:9" x14ac:dyDescent="0.35">
      <c r="B523" s="15"/>
      <c r="C523" s="15"/>
      <c r="D523" s="15"/>
      <c r="F523" s="22">
        <v>520</v>
      </c>
      <c r="G523" s="24">
        <f>+G522*(1+(Tab_Resultados[Taxa de retorno]-Tab_Resultados[Inflação])/12)+$D$10/12</f>
        <v>6254405.9006851129</v>
      </c>
      <c r="H523" s="23">
        <f ca="1">DATE(YEAR(TODAY()),MONTH(TODAY())+Tabela11[[#This Row],[Mês]],1)</f>
        <v>60299</v>
      </c>
      <c r="I523" s="15">
        <f>+Tabela11[[#This Row],[Mês]]</f>
        <v>520</v>
      </c>
    </row>
    <row r="524" spans="2:9" x14ac:dyDescent="0.35">
      <c r="B524" s="15"/>
      <c r="C524" s="15"/>
      <c r="D524" s="15"/>
      <c r="F524" s="22">
        <v>521</v>
      </c>
      <c r="G524" s="24">
        <f>+G523*(1+(Tab_Resultados[Taxa de retorno]-Tab_Resultados[Inflação])/12)+$D$10/12</f>
        <v>6294079.0534934755</v>
      </c>
      <c r="H524" s="23">
        <f ca="1">DATE(YEAR(TODAY()),MONTH(TODAY())+Tabela11[[#This Row],[Mês]],1)</f>
        <v>60327</v>
      </c>
      <c r="I524" s="15">
        <f>+Tabela11[[#This Row],[Mês]]</f>
        <v>521</v>
      </c>
    </row>
    <row r="525" spans="2:9" x14ac:dyDescent="0.35">
      <c r="B525" s="15"/>
      <c r="C525" s="15"/>
      <c r="D525" s="15"/>
      <c r="F525" s="22">
        <v>522</v>
      </c>
      <c r="G525" s="24">
        <f>+G524*(1+(Tab_Resultados[Taxa de retorno]-Tab_Resultados[Inflação])/12)+$D$10/12</f>
        <v>6333995.2043627901</v>
      </c>
      <c r="H525" s="23">
        <f ca="1">DATE(YEAR(TODAY()),MONTH(TODAY())+Tabela11[[#This Row],[Mês]],1)</f>
        <v>60358</v>
      </c>
      <c r="I525" s="15">
        <f>+Tabela11[[#This Row],[Mês]]</f>
        <v>522</v>
      </c>
    </row>
    <row r="526" spans="2:9" x14ac:dyDescent="0.35">
      <c r="B526" s="15"/>
      <c r="C526" s="15"/>
      <c r="D526" s="15"/>
      <c r="F526" s="22">
        <v>523</v>
      </c>
      <c r="G526" s="24">
        <f>+G525*(1+(Tab_Resultados[Taxa de retorno]-Tab_Resultados[Inflação])/12)+$D$10/12</f>
        <v>6374155.8416561792</v>
      </c>
      <c r="H526" s="23">
        <f ca="1">DATE(YEAR(TODAY()),MONTH(TODAY())+Tabela11[[#This Row],[Mês]],1)</f>
        <v>60388</v>
      </c>
      <c r="I526" s="15">
        <f>+Tabela11[[#This Row],[Mês]]</f>
        <v>523</v>
      </c>
    </row>
    <row r="527" spans="2:9" x14ac:dyDescent="0.35">
      <c r="B527" s="15"/>
      <c r="C527" s="15"/>
      <c r="D527" s="15"/>
      <c r="F527" s="22">
        <v>524</v>
      </c>
      <c r="G527" s="24">
        <f>+G526*(1+(Tab_Resultados[Taxa de retorno]-Tab_Resultados[Inflação])/12)+$D$10/12</f>
        <v>6414562.4628529903</v>
      </c>
      <c r="H527" s="23">
        <f ca="1">DATE(YEAR(TODAY()),MONTH(TODAY())+Tabela11[[#This Row],[Mês]],1)</f>
        <v>60419</v>
      </c>
      <c r="I527" s="15">
        <f>+Tabela11[[#This Row],[Mês]]</f>
        <v>524</v>
      </c>
    </row>
    <row r="528" spans="2:9" x14ac:dyDescent="0.35">
      <c r="B528" s="15"/>
      <c r="C528" s="15"/>
      <c r="D528" s="15"/>
      <c r="F528" s="22">
        <v>525</v>
      </c>
      <c r="G528" s="24">
        <f>+G527*(1+(Tab_Resultados[Taxa de retorno]-Tab_Resultados[Inflação])/12)+$D$10/12</f>
        <v>6455216.5746046314</v>
      </c>
      <c r="H528" s="23">
        <f ca="1">DATE(YEAR(TODAY()),MONTH(TODAY())+Tabela11[[#This Row],[Mês]],1)</f>
        <v>60449</v>
      </c>
      <c r="I528" s="15">
        <f>+Tabela11[[#This Row],[Mês]]</f>
        <v>525</v>
      </c>
    </row>
    <row r="529" spans="2:9" x14ac:dyDescent="0.35">
      <c r="B529" s="15"/>
      <c r="C529" s="15"/>
      <c r="D529" s="15"/>
      <c r="F529" s="22">
        <v>526</v>
      </c>
      <c r="G529" s="24">
        <f>+G528*(1+(Tab_Resultados[Taxa de retorno]-Tab_Resultados[Inflação])/12)+$D$10/12</f>
        <v>6496119.6927907513</v>
      </c>
      <c r="H529" s="23">
        <f ca="1">DATE(YEAR(TODAY()),MONTH(TODAY())+Tabela11[[#This Row],[Mês]],1)</f>
        <v>60480</v>
      </c>
      <c r="I529" s="15">
        <f>+Tabela11[[#This Row],[Mês]]</f>
        <v>526</v>
      </c>
    </row>
    <row r="530" spans="2:9" x14ac:dyDescent="0.35">
      <c r="B530" s="15"/>
      <c r="C530" s="15"/>
      <c r="D530" s="15"/>
      <c r="F530" s="22">
        <v>527</v>
      </c>
      <c r="G530" s="24">
        <f>+G529*(1+(Tab_Resultados[Taxa de retorno]-Tab_Resultados[Inflação])/12)+$D$10/12</f>
        <v>6537273.3425757615</v>
      </c>
      <c r="H530" s="23">
        <f ca="1">DATE(YEAR(TODAY()),MONTH(TODAY())+Tabela11[[#This Row],[Mês]],1)</f>
        <v>60511</v>
      </c>
      <c r="I530" s="15">
        <f>+Tabela11[[#This Row],[Mês]]</f>
        <v>527</v>
      </c>
    </row>
    <row r="531" spans="2:9" x14ac:dyDescent="0.35">
      <c r="B531" s="15"/>
      <c r="C531" s="15"/>
      <c r="D531" s="15"/>
      <c r="F531" s="22">
        <v>528</v>
      </c>
      <c r="G531" s="24">
        <f>+G530*(1+(Tab_Resultados[Taxa de retorno]-Tab_Resultados[Inflação])/12)+$D$10/12</f>
        <v>6578679.0584657043</v>
      </c>
      <c r="H531" s="23">
        <f ca="1">DATE(YEAR(TODAY()),MONTH(TODAY())+Tabela11[[#This Row],[Mês]],1)</f>
        <v>60541</v>
      </c>
      <c r="I531" s="15">
        <f>+Tabela11[[#This Row],[Mês]]</f>
        <v>528</v>
      </c>
    </row>
    <row r="532" spans="2:9" x14ac:dyDescent="0.35">
      <c r="B532" s="15"/>
      <c r="C532" s="15"/>
      <c r="D532" s="15"/>
      <c r="F532" s="22">
        <v>529</v>
      </c>
      <c r="G532" s="24">
        <f>+G531*(1+(Tab_Resultados[Taxa de retorno]-Tab_Resultados[Inflação])/12)+$D$10/12</f>
        <v>6620338.3843654729</v>
      </c>
      <c r="H532" s="23">
        <f ca="1">DATE(YEAR(TODAY()),MONTH(TODAY())+Tabela11[[#This Row],[Mês]],1)</f>
        <v>60572</v>
      </c>
      <c r="I532" s="15">
        <f>+Tabela11[[#This Row],[Mês]]</f>
        <v>529</v>
      </c>
    </row>
    <row r="533" spans="2:9" x14ac:dyDescent="0.35">
      <c r="B533" s="15"/>
      <c r="C533" s="15"/>
      <c r="D533" s="15"/>
      <c r="F533" s="22">
        <v>530</v>
      </c>
      <c r="G533" s="24">
        <f>+G532*(1+(Tab_Resultados[Taxa de retorno]-Tab_Resultados[Inflação])/12)+$D$10/12</f>
        <v>6662252.873636378</v>
      </c>
      <c r="H533" s="23">
        <f ca="1">DATE(YEAR(TODAY()),MONTH(TODAY())+Tabela11[[#This Row],[Mês]],1)</f>
        <v>60602</v>
      </c>
      <c r="I533" s="15">
        <f>+Tabela11[[#This Row],[Mês]]</f>
        <v>530</v>
      </c>
    </row>
    <row r="534" spans="2:9" x14ac:dyDescent="0.35">
      <c r="B534" s="15"/>
      <c r="C534" s="15"/>
      <c r="D534" s="15"/>
      <c r="F534" s="22">
        <v>531</v>
      </c>
      <c r="G534" s="24">
        <f>+G533*(1+(Tab_Resultados[Taxa de retorno]-Tab_Resultados[Inflação])/12)+$D$10/12</f>
        <v>6704424.0891540674</v>
      </c>
      <c r="H534" s="23">
        <f ca="1">DATE(YEAR(TODAY()),MONTH(TODAY())+Tabela11[[#This Row],[Mês]],1)</f>
        <v>60633</v>
      </c>
      <c r="I534" s="15">
        <f>+Tabela11[[#This Row],[Mês]]</f>
        <v>531</v>
      </c>
    </row>
    <row r="535" spans="2:9" x14ac:dyDescent="0.35">
      <c r="B535" s="15"/>
      <c r="C535" s="15"/>
      <c r="D535" s="15"/>
      <c r="F535" s="22">
        <v>532</v>
      </c>
      <c r="G535" s="24">
        <f>+G534*(1+(Tab_Resultados[Taxa de retorno]-Tab_Resultados[Inflação])/12)+$D$10/12</f>
        <v>6746853.6033668024</v>
      </c>
      <c r="H535" s="23">
        <f ca="1">DATE(YEAR(TODAY()),MONTH(TODAY())+Tabela11[[#This Row],[Mês]],1)</f>
        <v>60664</v>
      </c>
      <c r="I535" s="15">
        <f>+Tabela11[[#This Row],[Mês]]</f>
        <v>532</v>
      </c>
    </row>
    <row r="536" spans="2:9" x14ac:dyDescent="0.35">
      <c r="B536" s="15"/>
      <c r="C536" s="15"/>
      <c r="D536" s="15"/>
      <c r="F536" s="22">
        <v>533</v>
      </c>
      <c r="G536" s="24">
        <f>+G535*(1+(Tab_Resultados[Taxa de retorno]-Tab_Resultados[Inflação])/12)+$D$10/12</f>
        <v>6789542.9983540904</v>
      </c>
      <c r="H536" s="23">
        <f ca="1">DATE(YEAR(TODAY()),MONTH(TODAY())+Tabela11[[#This Row],[Mês]],1)</f>
        <v>60692</v>
      </c>
      <c r="I536" s="15">
        <f>+Tabela11[[#This Row],[Mês]]</f>
        <v>533</v>
      </c>
    </row>
    <row r="537" spans="2:9" x14ac:dyDescent="0.35">
      <c r="B537" s="15"/>
      <c r="C537" s="15"/>
      <c r="D537" s="15"/>
      <c r="F537" s="22">
        <v>534</v>
      </c>
      <c r="G537" s="24">
        <f>+G536*(1+(Tab_Resultados[Taxa de retorno]-Tab_Resultados[Inflação])/12)+$D$10/12</f>
        <v>6832493.8658856759</v>
      </c>
      <c r="H537" s="23">
        <f ca="1">DATE(YEAR(TODAY()),MONTH(TODAY())+Tabela11[[#This Row],[Mês]],1)</f>
        <v>60723</v>
      </c>
      <c r="I537" s="15">
        <f>+Tabela11[[#This Row],[Mês]]</f>
        <v>534</v>
      </c>
    </row>
    <row r="538" spans="2:9" x14ac:dyDescent="0.35">
      <c r="B538" s="15"/>
      <c r="C538" s="15"/>
      <c r="D538" s="15"/>
      <c r="F538" s="22">
        <v>535</v>
      </c>
      <c r="G538" s="24">
        <f>+G537*(1+(Tab_Resultados[Taxa de retorno]-Tab_Resultados[Inflação])/12)+$D$10/12</f>
        <v>6875707.8074808922</v>
      </c>
      <c r="H538" s="23">
        <f ca="1">DATE(YEAR(TODAY()),MONTH(TODAY())+Tabela11[[#This Row],[Mês]],1)</f>
        <v>60753</v>
      </c>
      <c r="I538" s="15">
        <f>+Tabela11[[#This Row],[Mês]]</f>
        <v>535</v>
      </c>
    </row>
    <row r="539" spans="2:9" x14ac:dyDescent="0.35">
      <c r="B539" s="15"/>
      <c r="C539" s="15"/>
      <c r="D539" s="15"/>
      <c r="F539" s="22">
        <v>536</v>
      </c>
      <c r="G539" s="24">
        <f>+G538*(1+(Tab_Resultados[Taxa de retorno]-Tab_Resultados[Inflação])/12)+$D$10/12</f>
        <v>6919186.4344683792</v>
      </c>
      <c r="H539" s="23">
        <f ca="1">DATE(YEAR(TODAY()),MONTH(TODAY())+Tabela11[[#This Row],[Mês]],1)</f>
        <v>60784</v>
      </c>
      <c r="I539" s="15">
        <f>+Tabela11[[#This Row],[Mês]]</f>
        <v>536</v>
      </c>
    </row>
    <row r="540" spans="2:9" x14ac:dyDescent="0.35">
      <c r="B540" s="15"/>
      <c r="C540" s="15"/>
      <c r="D540" s="15"/>
      <c r="F540" s="22">
        <v>537</v>
      </c>
      <c r="G540" s="24">
        <f>+G539*(1+(Tab_Resultados[Taxa de retorno]-Tab_Resultados[Inflação])/12)+$D$10/12</f>
        <v>6962931.3680461645</v>
      </c>
      <c r="H540" s="23">
        <f ca="1">DATE(YEAR(TODAY()),MONTH(TODAY())+Tabela11[[#This Row],[Mês]],1)</f>
        <v>60814</v>
      </c>
      <c r="I540" s="15">
        <f>+Tabela11[[#This Row],[Mês]]</f>
        <v>537</v>
      </c>
    </row>
    <row r="541" spans="2:9" x14ac:dyDescent="0.35">
      <c r="B541" s="15"/>
      <c r="C541" s="15"/>
      <c r="D541" s="15"/>
      <c r="F541" s="22">
        <v>538</v>
      </c>
      <c r="G541" s="24">
        <f>+G540*(1+(Tab_Resultados[Taxa de retorno]-Tab_Resultados[Inflação])/12)+$D$10/12</f>
        <v>7006944.239342114</v>
      </c>
      <c r="H541" s="23">
        <f ca="1">DATE(YEAR(TODAY()),MONTH(TODAY())+Tabela11[[#This Row],[Mês]],1)</f>
        <v>60845</v>
      </c>
      <c r="I541" s="15">
        <f>+Tabela11[[#This Row],[Mês]]</f>
        <v>538</v>
      </c>
    </row>
    <row r="542" spans="2:9" x14ac:dyDescent="0.35">
      <c r="B542" s="15"/>
      <c r="C542" s="15"/>
      <c r="D542" s="15"/>
      <c r="F542" s="22">
        <v>539</v>
      </c>
      <c r="G542" s="24">
        <f>+G541*(1+(Tab_Resultados[Taxa de retorno]-Tab_Resultados[Inflação])/12)+$D$10/12</f>
        <v>7051226.6894747512</v>
      </c>
      <c r="H542" s="23">
        <f ca="1">DATE(YEAR(TODAY()),MONTH(TODAY())+Tabela11[[#This Row],[Mês]],1)</f>
        <v>60876</v>
      </c>
      <c r="I542" s="15">
        <f>+Tabela11[[#This Row],[Mês]]</f>
        <v>539</v>
      </c>
    </row>
    <row r="543" spans="2:9" x14ac:dyDescent="0.35">
      <c r="B543" s="15"/>
      <c r="C543" s="15"/>
      <c r="D543" s="15"/>
      <c r="F543" s="22">
        <v>540</v>
      </c>
      <c r="G543" s="24">
        <f>+G542*(1+(Tab_Resultados[Taxa de retorno]-Tab_Resultados[Inflação])/12)+$D$10/12</f>
        <v>7095780.3696144503</v>
      </c>
      <c r="H543" s="23">
        <f ca="1">DATE(YEAR(TODAY()),MONTH(TODAY())+Tabela11[[#This Row],[Mês]],1)</f>
        <v>60906</v>
      </c>
      <c r="I543" s="15">
        <f>+Tabela11[[#This Row],[Mês]]</f>
        <v>540</v>
      </c>
    </row>
    <row r="544" spans="2:9" x14ac:dyDescent="0.35">
      <c r="B544" s="15"/>
      <c r="C544" s="15"/>
      <c r="D544" s="15"/>
      <c r="F544" s="22">
        <v>541</v>
      </c>
      <c r="G544" s="24">
        <f>+G543*(1+(Tab_Resultados[Taxa de retorno]-Tab_Resultados[Inflação])/12)+$D$10/12</f>
        <v>7140606.9410450049</v>
      </c>
      <c r="H544" s="23">
        <f ca="1">DATE(YEAR(TODAY()),MONTH(TODAY())+Tabela11[[#This Row],[Mês]],1)</f>
        <v>60937</v>
      </c>
      <c r="I544" s="15">
        <f>+Tabela11[[#This Row],[Mês]]</f>
        <v>541</v>
      </c>
    </row>
    <row r="545" spans="2:9" x14ac:dyDescent="0.35">
      <c r="B545" s="15"/>
      <c r="C545" s="15"/>
      <c r="D545" s="15"/>
      <c r="F545" s="22">
        <v>542</v>
      </c>
      <c r="G545" s="24">
        <f>+G544*(1+(Tab_Resultados[Taxa de retorno]-Tab_Resultados[Inflação])/12)+$D$10/12</f>
        <v>7185708.0752255721</v>
      </c>
      <c r="H545" s="23">
        <f ca="1">DATE(YEAR(TODAY()),MONTH(TODAY())+Tabela11[[#This Row],[Mês]],1)</f>
        <v>60967</v>
      </c>
      <c r="I545" s="15">
        <f>+Tabela11[[#This Row],[Mês]]</f>
        <v>542</v>
      </c>
    </row>
    <row r="546" spans="2:9" x14ac:dyDescent="0.35">
      <c r="B546" s="15"/>
      <c r="C546" s="15"/>
      <c r="D546" s="15"/>
      <c r="F546" s="22">
        <v>543</v>
      </c>
      <c r="G546" s="24">
        <f>+G545*(1+(Tab_Resultados[Taxa de retorno]-Tab_Resultados[Inflação])/12)+$D$10/12</f>
        <v>7231085.4538529953</v>
      </c>
      <c r="H546" s="23">
        <f ca="1">DATE(YEAR(TODAY()),MONTH(TODAY())+Tabela11[[#This Row],[Mês]],1)</f>
        <v>60998</v>
      </c>
      <c r="I546" s="15">
        <f>+Tabela11[[#This Row],[Mês]]</f>
        <v>543</v>
      </c>
    </row>
    <row r="547" spans="2:9" x14ac:dyDescent="0.35">
      <c r="B547" s="15"/>
      <c r="C547" s="15"/>
      <c r="D547" s="15"/>
      <c r="F547" s="22">
        <v>544</v>
      </c>
      <c r="G547" s="24">
        <f>+G546*(1+(Tab_Resultados[Taxa de retorno]-Tab_Resultados[Inflação])/12)+$D$10/12</f>
        <v>7276740.768924511</v>
      </c>
      <c r="H547" s="23">
        <f ca="1">DATE(YEAR(TODAY()),MONTH(TODAY())+Tabela11[[#This Row],[Mês]],1)</f>
        <v>61029</v>
      </c>
      <c r="I547" s="15">
        <f>+Tabela11[[#This Row],[Mês]]</f>
        <v>544</v>
      </c>
    </row>
    <row r="548" spans="2:9" x14ac:dyDescent="0.35">
      <c r="B548" s="15"/>
      <c r="C548" s="15"/>
      <c r="D548" s="15"/>
      <c r="F548" s="22">
        <v>545</v>
      </c>
      <c r="G548" s="24">
        <f>+G547*(1+(Tab_Resultados[Taxa de retorno]-Tab_Resultados[Inflação])/12)+$D$10/12</f>
        <v>7322675.7228008406</v>
      </c>
      <c r="H548" s="23">
        <f ca="1">DATE(YEAR(TODAY()),MONTH(TODAY())+Tabela11[[#This Row],[Mês]],1)</f>
        <v>61057</v>
      </c>
      <c r="I548" s="15">
        <f>+Tabela11[[#This Row],[Mês]]</f>
        <v>545</v>
      </c>
    </row>
    <row r="549" spans="2:9" x14ac:dyDescent="0.35">
      <c r="B549" s="15"/>
      <c r="C549" s="15"/>
      <c r="D549" s="15"/>
      <c r="F549" s="22">
        <v>546</v>
      </c>
      <c r="G549" s="24">
        <f>+G548*(1+(Tab_Resultados[Taxa de retorno]-Tab_Resultados[Inflação])/12)+$D$10/12</f>
        <v>7368892.0282696625</v>
      </c>
      <c r="H549" s="23">
        <f ca="1">DATE(YEAR(TODAY()),MONTH(TODAY())+Tabela11[[#This Row],[Mês]],1)</f>
        <v>61088</v>
      </c>
      <c r="I549" s="15">
        <f>+Tabela11[[#This Row],[Mês]]</f>
        <v>546</v>
      </c>
    </row>
    <row r="550" spans="2:9" x14ac:dyDescent="0.35">
      <c r="B550" s="15"/>
      <c r="C550" s="15"/>
      <c r="D550" s="15"/>
      <c r="F550" s="22">
        <v>547</v>
      </c>
      <c r="G550" s="24">
        <f>+G549*(1+(Tab_Resultados[Taxa de retorno]-Tab_Resultados[Inflação])/12)+$D$10/12</f>
        <v>7415391.4086094806</v>
      </c>
      <c r="H550" s="23">
        <f ca="1">DATE(YEAR(TODAY()),MONTH(TODAY())+Tabela11[[#This Row],[Mês]],1)</f>
        <v>61118</v>
      </c>
      <c r="I550" s="15">
        <f>+Tabela11[[#This Row],[Mês]]</f>
        <v>547</v>
      </c>
    </row>
    <row r="551" spans="2:9" x14ac:dyDescent="0.35">
      <c r="B551" s="15"/>
      <c r="C551" s="15"/>
      <c r="D551" s="15"/>
      <c r="F551" s="22">
        <v>548</v>
      </c>
      <c r="G551" s="24">
        <f>+G550*(1+(Tab_Resultados[Taxa de retorno]-Tab_Resultados[Inflação])/12)+$D$10/12</f>
        <v>7462175.5976538798</v>
      </c>
      <c r="H551" s="23">
        <f ca="1">DATE(YEAR(TODAY()),MONTH(TODAY())+Tabela11[[#This Row],[Mês]],1)</f>
        <v>61149</v>
      </c>
      <c r="I551" s="15">
        <f>+Tabela11[[#This Row],[Mês]]</f>
        <v>548</v>
      </c>
    </row>
    <row r="552" spans="2:9" x14ac:dyDescent="0.35">
      <c r="B552" s="15"/>
      <c r="C552" s="15"/>
      <c r="D552" s="15"/>
      <c r="F552" s="22">
        <v>549</v>
      </c>
      <c r="G552" s="24">
        <f>+G551*(1+(Tab_Resultados[Taxa de retorno]-Tab_Resultados[Inflação])/12)+$D$10/12</f>
        <v>7509246.3398561766</v>
      </c>
      <c r="H552" s="23">
        <f ca="1">DATE(YEAR(TODAY()),MONTH(TODAY())+Tabela11[[#This Row],[Mês]],1)</f>
        <v>61179</v>
      </c>
      <c r="I552" s="15">
        <f>+Tabela11[[#This Row],[Mês]]</f>
        <v>549</v>
      </c>
    </row>
    <row r="553" spans="2:9" x14ac:dyDescent="0.35">
      <c r="B553" s="15"/>
      <c r="C553" s="15"/>
      <c r="D553" s="15"/>
      <c r="F553" s="22">
        <v>550</v>
      </c>
      <c r="G553" s="24">
        <f>+G552*(1+(Tab_Resultados[Taxa de retorno]-Tab_Resultados[Inflação])/12)+$D$10/12</f>
        <v>7556605.390354462</v>
      </c>
      <c r="H553" s="23">
        <f ca="1">DATE(YEAR(TODAY()),MONTH(TODAY())+Tabela11[[#This Row],[Mês]],1)</f>
        <v>61210</v>
      </c>
      <c r="I553" s="15">
        <f>+Tabela11[[#This Row],[Mês]]</f>
        <v>550</v>
      </c>
    </row>
    <row r="554" spans="2:9" x14ac:dyDescent="0.35">
      <c r="B554" s="15"/>
      <c r="C554" s="15"/>
      <c r="D554" s="15"/>
      <c r="F554" s="22">
        <v>551</v>
      </c>
      <c r="G554" s="24">
        <f>+G553*(1+(Tab_Resultados[Taxa de retorno]-Tab_Resultados[Inflação])/12)+$D$10/12</f>
        <v>7604254.5150370495</v>
      </c>
      <c r="H554" s="23">
        <f ca="1">DATE(YEAR(TODAY()),MONTH(TODAY())+Tabela11[[#This Row],[Mês]],1)</f>
        <v>61241</v>
      </c>
      <c r="I554" s="15">
        <f>+Tabela11[[#This Row],[Mês]]</f>
        <v>551</v>
      </c>
    </row>
    <row r="555" spans="2:9" x14ac:dyDescent="0.35">
      <c r="B555" s="15"/>
      <c r="C555" s="15"/>
      <c r="D555" s="15"/>
      <c r="F555" s="22">
        <v>552</v>
      </c>
      <c r="G555" s="24">
        <f>+G554*(1+(Tab_Resultados[Taxa de retorno]-Tab_Resultados[Inflação])/12)+$D$10/12</f>
        <v>7652195.4906083178</v>
      </c>
      <c r="H555" s="23">
        <f ca="1">DATE(YEAR(TODAY()),MONTH(TODAY())+Tabela11[[#This Row],[Mês]],1)</f>
        <v>61271</v>
      </c>
      <c r="I555" s="15">
        <f>+Tabela11[[#This Row],[Mês]]</f>
        <v>552</v>
      </c>
    </row>
    <row r="556" spans="2:9" x14ac:dyDescent="0.35">
      <c r="B556" s="15"/>
      <c r="C556" s="15"/>
      <c r="D556" s="15"/>
      <c r="F556" s="22">
        <v>553</v>
      </c>
      <c r="G556" s="24">
        <f>+G555*(1+(Tab_Resultados[Taxa de retorno]-Tab_Resultados[Inflação])/12)+$D$10/12</f>
        <v>7700430.1046549603</v>
      </c>
      <c r="H556" s="23">
        <f ca="1">DATE(YEAR(TODAY()),MONTH(TODAY())+Tabela11[[#This Row],[Mês]],1)</f>
        <v>61302</v>
      </c>
      <c r="I556" s="15">
        <f>+Tabela11[[#This Row],[Mês]]</f>
        <v>553</v>
      </c>
    </row>
    <row r="557" spans="2:9" x14ac:dyDescent="0.35">
      <c r="B557" s="15"/>
      <c r="C557" s="15"/>
      <c r="D557" s="15"/>
      <c r="F557" s="22">
        <v>554</v>
      </c>
      <c r="G557" s="24">
        <f>+G556*(1+(Tab_Resultados[Taxa de retorno]-Tab_Resultados[Inflação])/12)+$D$10/12</f>
        <v>7748960.1557126381</v>
      </c>
      <c r="H557" s="23">
        <f ca="1">DATE(YEAR(TODAY()),MONTH(TODAY())+Tabela11[[#This Row],[Mês]],1)</f>
        <v>61332</v>
      </c>
      <c r="I557" s="15">
        <f>+Tabela11[[#This Row],[Mês]]</f>
        <v>554</v>
      </c>
    </row>
    <row r="558" spans="2:9" x14ac:dyDescent="0.35">
      <c r="B558" s="15"/>
      <c r="C558" s="15"/>
      <c r="D558" s="15"/>
      <c r="F558" s="22">
        <v>555</v>
      </c>
      <c r="G558" s="24">
        <f>+G557*(1+(Tab_Resultados[Taxa de retorno]-Tab_Resultados[Inflação])/12)+$D$10/12</f>
        <v>7797787.4533330444</v>
      </c>
      <c r="H558" s="23">
        <f ca="1">DATE(YEAR(TODAY()),MONTH(TODAY())+Tabela11[[#This Row],[Mês]],1)</f>
        <v>61363</v>
      </c>
      <c r="I558" s="15">
        <f>+Tabela11[[#This Row],[Mês]]</f>
        <v>555</v>
      </c>
    </row>
    <row r="559" spans="2:9" x14ac:dyDescent="0.35">
      <c r="B559" s="15"/>
      <c r="C559" s="15"/>
      <c r="D559" s="15"/>
      <c r="F559" s="22">
        <v>556</v>
      </c>
      <c r="G559" s="24">
        <f>+G558*(1+(Tab_Resultados[Taxa de retorno]-Tab_Resultados[Inflação])/12)+$D$10/12</f>
        <v>7846913.8181513762</v>
      </c>
      <c r="H559" s="23">
        <f ca="1">DATE(YEAR(TODAY()),MONTH(TODAY())+Tabela11[[#This Row],[Mês]],1)</f>
        <v>61394</v>
      </c>
      <c r="I559" s="15">
        <f>+Tabela11[[#This Row],[Mês]]</f>
        <v>556</v>
      </c>
    </row>
    <row r="560" spans="2:9" x14ac:dyDescent="0.35">
      <c r="B560" s="15"/>
      <c r="C560" s="15"/>
      <c r="D560" s="15"/>
      <c r="F560" s="22">
        <v>557</v>
      </c>
      <c r="G560" s="24">
        <f>+G559*(1+(Tab_Resultados[Taxa de retorno]-Tab_Resultados[Inflação])/12)+$D$10/12</f>
        <v>7896341.0819542203</v>
      </c>
      <c r="H560" s="23">
        <f ca="1">DATE(YEAR(TODAY()),MONTH(TODAY())+Tabela11[[#This Row],[Mês]],1)</f>
        <v>61423</v>
      </c>
      <c r="I560" s="15">
        <f>+Tabela11[[#This Row],[Mês]]</f>
        <v>557</v>
      </c>
    </row>
    <row r="561" spans="2:9" x14ac:dyDescent="0.35">
      <c r="B561" s="15"/>
      <c r="C561" s="15"/>
      <c r="D561" s="15"/>
      <c r="F561" s="22">
        <v>558</v>
      </c>
      <c r="G561" s="24">
        <f>+G560*(1+(Tab_Resultados[Taxa de retorno]-Tab_Resultados[Inflação])/12)+$D$10/12</f>
        <v>7946071.087747856</v>
      </c>
      <c r="H561" s="23">
        <f ca="1">DATE(YEAR(TODAY()),MONTH(TODAY())+Tabela11[[#This Row],[Mês]],1)</f>
        <v>61454</v>
      </c>
      <c r="I561" s="15">
        <f>+Tabela11[[#This Row],[Mês]]</f>
        <v>558</v>
      </c>
    </row>
    <row r="562" spans="2:9" x14ac:dyDescent="0.35">
      <c r="B562" s="15"/>
      <c r="C562" s="15"/>
      <c r="D562" s="15"/>
      <c r="F562" s="22">
        <v>559</v>
      </c>
      <c r="G562" s="24">
        <f>+G561*(1+(Tab_Resultados[Taxa de retorno]-Tab_Resultados[Inflação])/12)+$D$10/12</f>
        <v>7996105.6898269784</v>
      </c>
      <c r="H562" s="23">
        <f ca="1">DATE(YEAR(TODAY()),MONTH(TODAY())+Tabela11[[#This Row],[Mês]],1)</f>
        <v>61484</v>
      </c>
      <c r="I562" s="15">
        <f>+Tabela11[[#This Row],[Mês]]</f>
        <v>559</v>
      </c>
    </row>
    <row r="563" spans="2:9" x14ac:dyDescent="0.35">
      <c r="B563" s="15"/>
      <c r="C563" s="15"/>
      <c r="D563" s="15"/>
      <c r="F563" s="22">
        <v>560</v>
      </c>
      <c r="G563" s="24">
        <f>+G562*(1+(Tab_Resultados[Taxa de retorno]-Tab_Resultados[Inflação])/12)+$D$10/12</f>
        <v>8046446.7538438346</v>
      </c>
      <c r="H563" s="23">
        <f ca="1">DATE(YEAR(TODAY()),MONTH(TODAY())+Tabela11[[#This Row],[Mês]],1)</f>
        <v>61515</v>
      </c>
      <c r="I563" s="15">
        <f>+Tabela11[[#This Row],[Mês]]</f>
        <v>560</v>
      </c>
    </row>
    <row r="564" spans="2:9" x14ac:dyDescent="0.35">
      <c r="B564" s="15"/>
      <c r="C564" s="15"/>
      <c r="D564" s="15"/>
      <c r="F564" s="22">
        <v>561</v>
      </c>
      <c r="G564" s="24">
        <f>+G563*(1+(Tab_Resultados[Taxa de retorno]-Tab_Resultados[Inflação])/12)+$D$10/12</f>
        <v>8097096.1568777943</v>
      </c>
      <c r="H564" s="23">
        <f ca="1">DATE(YEAR(TODAY()),MONTH(TODAY())+Tabela11[[#This Row],[Mês]],1)</f>
        <v>61545</v>
      </c>
      <c r="I564" s="15">
        <f>+Tabela11[[#This Row],[Mês]]</f>
        <v>561</v>
      </c>
    </row>
    <row r="565" spans="2:9" x14ac:dyDescent="0.35">
      <c r="B565" s="15"/>
      <c r="C565" s="15"/>
      <c r="D565" s="15"/>
      <c r="F565" s="22">
        <v>562</v>
      </c>
      <c r="G565" s="24">
        <f>+G564*(1+(Tab_Resultados[Taxa de retorno]-Tab_Resultados[Inflação])/12)+$D$10/12</f>
        <v>8148055.787505337</v>
      </c>
      <c r="H565" s="23">
        <f ca="1">DATE(YEAR(TODAY()),MONTH(TODAY())+Tabela11[[#This Row],[Mês]],1)</f>
        <v>61576</v>
      </c>
      <c r="I565" s="15">
        <f>+Tabela11[[#This Row],[Mês]]</f>
        <v>562</v>
      </c>
    </row>
    <row r="566" spans="2:9" x14ac:dyDescent="0.35">
      <c r="B566" s="15"/>
      <c r="C566" s="15"/>
      <c r="D566" s="15"/>
      <c r="F566" s="22">
        <v>563</v>
      </c>
      <c r="G566" s="24">
        <f>+G565*(1+(Tab_Resultados[Taxa de retorno]-Tab_Resultados[Inflação])/12)+$D$10/12</f>
        <v>8199327.5458704736</v>
      </c>
      <c r="H566" s="23">
        <f ca="1">DATE(YEAR(TODAY()),MONTH(TODAY())+Tabela11[[#This Row],[Mês]],1)</f>
        <v>61607</v>
      </c>
      <c r="I566" s="15">
        <f>+Tabela11[[#This Row],[Mês]]</f>
        <v>563</v>
      </c>
    </row>
    <row r="567" spans="2:9" x14ac:dyDescent="0.35">
      <c r="B567" s="15"/>
      <c r="C567" s="15"/>
      <c r="D567" s="15"/>
      <c r="F567" s="22">
        <v>564</v>
      </c>
      <c r="G567" s="24">
        <f>+G566*(1+(Tab_Resultados[Taxa de retorno]-Tab_Resultados[Inflação])/12)+$D$10/12</f>
        <v>8250913.3437555963</v>
      </c>
      <c r="H567" s="23">
        <f ca="1">DATE(YEAR(TODAY()),MONTH(TODAY())+Tabela11[[#This Row],[Mês]],1)</f>
        <v>61637</v>
      </c>
      <c r="I567" s="15">
        <f>+Tabela11[[#This Row],[Mês]]</f>
        <v>564</v>
      </c>
    </row>
    <row r="568" spans="2:9" x14ac:dyDescent="0.35">
      <c r="B568" s="15"/>
      <c r="C568" s="15"/>
      <c r="D568" s="15"/>
      <c r="F568" s="22">
        <v>565</v>
      </c>
      <c r="G568" s="24">
        <f>+G567*(1+(Tab_Resultados[Taxa de retorno]-Tab_Resultados[Inflação])/12)+$D$10/12</f>
        <v>8302815.1046527661</v>
      </c>
      <c r="H568" s="23">
        <f ca="1">DATE(YEAR(TODAY()),MONTH(TODAY())+Tabela11[[#This Row],[Mês]],1)</f>
        <v>61668</v>
      </c>
      <c r="I568" s="15">
        <f>+Tabela11[[#This Row],[Mês]]</f>
        <v>565</v>
      </c>
    </row>
    <row r="569" spans="2:9" x14ac:dyDescent="0.35">
      <c r="B569" s="15"/>
      <c r="C569" s="15"/>
      <c r="D569" s="15"/>
      <c r="F569" s="22">
        <v>566</v>
      </c>
      <c r="G569" s="24">
        <f>+G568*(1+(Tab_Resultados[Taxa de retorno]-Tab_Resultados[Inflação])/12)+$D$10/12</f>
        <v>8355034.7638354311</v>
      </c>
      <c r="H569" s="23">
        <f ca="1">DATE(YEAR(TODAY()),MONTH(TODAY())+Tabela11[[#This Row],[Mês]],1)</f>
        <v>61698</v>
      </c>
      <c r="I569" s="15">
        <f>+Tabela11[[#This Row],[Mês]]</f>
        <v>566</v>
      </c>
    </row>
    <row r="570" spans="2:9" x14ac:dyDescent="0.35">
      <c r="B570" s="15"/>
      <c r="C570" s="15"/>
      <c r="D570" s="15"/>
      <c r="F570" s="22">
        <v>567</v>
      </c>
      <c r="G570" s="24">
        <f>+G569*(1+(Tab_Resultados[Taxa de retorno]-Tab_Resultados[Inflação])/12)+$D$10/12</f>
        <v>8407574.2684305888</v>
      </c>
      <c r="H570" s="23">
        <f ca="1">DATE(YEAR(TODAY()),MONTH(TODAY())+Tabela11[[#This Row],[Mês]],1)</f>
        <v>61729</v>
      </c>
      <c r="I570" s="15">
        <f>+Tabela11[[#This Row],[Mês]]</f>
        <v>567</v>
      </c>
    </row>
    <row r="571" spans="2:9" x14ac:dyDescent="0.35">
      <c r="B571" s="15"/>
      <c r="C571" s="15"/>
      <c r="D571" s="15"/>
      <c r="F571" s="22">
        <v>568</v>
      </c>
      <c r="G571" s="24">
        <f>+G570*(1+(Tab_Resultados[Taxa de retorno]-Tab_Resultados[Inflação])/12)+$D$10/12</f>
        <v>8460435.5774913915</v>
      </c>
      <c r="H571" s="23">
        <f ca="1">DATE(YEAR(TODAY()),MONTH(TODAY())+Tabela11[[#This Row],[Mês]],1)</f>
        <v>61760</v>
      </c>
      <c r="I571" s="15">
        <f>+Tabela11[[#This Row],[Mês]]</f>
        <v>568</v>
      </c>
    </row>
    <row r="572" spans="2:9" x14ac:dyDescent="0.35">
      <c r="B572" s="15"/>
      <c r="C572" s="15"/>
      <c r="D572" s="15"/>
      <c r="F572" s="22">
        <v>569</v>
      </c>
      <c r="G572" s="24">
        <f>+G571*(1+(Tab_Resultados[Taxa de retorno]-Tab_Resultados[Inflação])/12)+$D$10/12</f>
        <v>8513620.6620701924</v>
      </c>
      <c r="H572" s="23">
        <f ca="1">DATE(YEAR(TODAY()),MONTH(TODAY())+Tabela11[[#This Row],[Mês]],1)</f>
        <v>61788</v>
      </c>
      <c r="I572" s="15">
        <f>+Tabela11[[#This Row],[Mês]]</f>
        <v>569</v>
      </c>
    </row>
    <row r="573" spans="2:9" x14ac:dyDescent="0.35">
      <c r="B573" s="15"/>
      <c r="C573" s="15"/>
      <c r="D573" s="15"/>
      <c r="F573" s="22">
        <v>570</v>
      </c>
      <c r="G573" s="24">
        <f>+G572*(1+(Tab_Resultados[Taxa de retorno]-Tab_Resultados[Inflação])/12)+$D$10/12</f>
        <v>8567131.5052920375</v>
      </c>
      <c r="H573" s="23">
        <f ca="1">DATE(YEAR(TODAY()),MONTH(TODAY())+Tabela11[[#This Row],[Mês]],1)</f>
        <v>61819</v>
      </c>
      <c r="I573" s="15">
        <f>+Tabela11[[#This Row],[Mês]]</f>
        <v>570</v>
      </c>
    </row>
    <row r="574" spans="2:9" x14ac:dyDescent="0.35">
      <c r="B574" s="15"/>
      <c r="C574" s="15"/>
      <c r="D574" s="15"/>
      <c r="F574" s="22">
        <v>571</v>
      </c>
      <c r="G574" s="24">
        <f>+G573*(1+(Tab_Resultados[Taxa de retorno]-Tab_Resultados[Inflação])/12)+$D$10/12</f>
        <v>8620970.102428617</v>
      </c>
      <c r="H574" s="23">
        <f ca="1">DATE(YEAR(TODAY()),MONTH(TODAY())+Tabela11[[#This Row],[Mês]],1)</f>
        <v>61849</v>
      </c>
      <c r="I574" s="15">
        <f>+Tabela11[[#This Row],[Mês]]</f>
        <v>571</v>
      </c>
    </row>
    <row r="575" spans="2:9" x14ac:dyDescent="0.35">
      <c r="B575" s="15"/>
      <c r="C575" s="15"/>
      <c r="D575" s="15"/>
      <c r="F575" s="22">
        <v>572</v>
      </c>
      <c r="G575" s="24">
        <f>+G574*(1+(Tab_Resultados[Taxa de retorno]-Tab_Resultados[Inflação])/12)+$D$10/12</f>
        <v>8675138.4609726574</v>
      </c>
      <c r="H575" s="23">
        <f ca="1">DATE(YEAR(TODAY()),MONTH(TODAY())+Tabela11[[#This Row],[Mês]],1)</f>
        <v>61880</v>
      </c>
      <c r="I575" s="15">
        <f>+Tabela11[[#This Row],[Mês]]</f>
        <v>572</v>
      </c>
    </row>
    <row r="576" spans="2:9" x14ac:dyDescent="0.35">
      <c r="B576" s="15"/>
      <c r="C576" s="15"/>
      <c r="D576" s="15"/>
      <c r="F576" s="22">
        <v>573</v>
      </c>
      <c r="G576" s="24">
        <f>+G575*(1+(Tab_Resultados[Taxa de retorno]-Tab_Resultados[Inflação])/12)+$D$10/12</f>
        <v>8729638.6007127799</v>
      </c>
      <c r="H576" s="23">
        <f ca="1">DATE(YEAR(TODAY()),MONTH(TODAY())+Tabela11[[#This Row],[Mês]],1)</f>
        <v>61910</v>
      </c>
      <c r="I576" s="15">
        <f>+Tabela11[[#This Row],[Mês]]</f>
        <v>573</v>
      </c>
    </row>
    <row r="577" spans="2:9" x14ac:dyDescent="0.35">
      <c r="B577" s="15"/>
      <c r="C577" s="15"/>
      <c r="D577" s="15"/>
      <c r="F577" s="22">
        <v>574</v>
      </c>
      <c r="G577" s="24">
        <f>+G576*(1+(Tab_Resultados[Taxa de retorno]-Tab_Resultados[Inflação])/12)+$D$10/12</f>
        <v>8784472.5538088121</v>
      </c>
      <c r="H577" s="23">
        <f ca="1">DATE(YEAR(TODAY()),MONTH(TODAY())+Tabela11[[#This Row],[Mês]],1)</f>
        <v>61941</v>
      </c>
      <c r="I577" s="15">
        <f>+Tabela11[[#This Row],[Mês]]</f>
        <v>574</v>
      </c>
    </row>
    <row r="578" spans="2:9" x14ac:dyDescent="0.35">
      <c r="B578" s="15"/>
      <c r="C578" s="15"/>
      <c r="D578" s="15"/>
      <c r="F578" s="22">
        <v>575</v>
      </c>
      <c r="G578" s="24">
        <f>+G577*(1+(Tab_Resultados[Taxa de retorno]-Tab_Resultados[Inflação])/12)+$D$10/12</f>
        <v>8839642.3648675568</v>
      </c>
      <c r="H578" s="23">
        <f ca="1">DATE(YEAR(TODAY()),MONTH(TODAY())+Tabela11[[#This Row],[Mês]],1)</f>
        <v>61972</v>
      </c>
      <c r="I578" s="15">
        <f>+Tabela11[[#This Row],[Mês]]</f>
        <v>575</v>
      </c>
    </row>
    <row r="579" spans="2:9" x14ac:dyDescent="0.35">
      <c r="B579" s="15"/>
      <c r="C579" s="15"/>
      <c r="D579" s="15"/>
      <c r="F579" s="22">
        <v>576</v>
      </c>
      <c r="G579" s="24">
        <f>+G578*(1+(Tab_Resultados[Taxa de retorno]-Tab_Resultados[Inflação])/12)+$D$10/12</f>
        <v>8895150.0910190362</v>
      </c>
      <c r="H579" s="23">
        <f ca="1">DATE(YEAR(TODAY()),MONTH(TODAY())+Tabela11[[#This Row],[Mês]],1)</f>
        <v>62002</v>
      </c>
      <c r="I579" s="15">
        <f>+Tabela11[[#This Row],[Mês]]</f>
        <v>576</v>
      </c>
    </row>
    <row r="580" spans="2:9" x14ac:dyDescent="0.35">
      <c r="B580" s="15"/>
      <c r="C580" s="15"/>
      <c r="D580" s="15"/>
      <c r="F580" s="22">
        <v>577</v>
      </c>
      <c r="G580" s="24">
        <f>+G579*(1+(Tab_Resultados[Taxa de retorno]-Tab_Resultados[Inflação])/12)+$D$10/12</f>
        <v>8950997.8019931931</v>
      </c>
      <c r="H580" s="23">
        <f ca="1">DATE(YEAR(TODAY()),MONTH(TODAY())+Tabela11[[#This Row],[Mês]],1)</f>
        <v>62033</v>
      </c>
      <c r="I580" s="15">
        <f>+Tabela11[[#This Row],[Mês]]</f>
        <v>577</v>
      </c>
    </row>
    <row r="581" spans="2:9" x14ac:dyDescent="0.35">
      <c r="B581" s="15"/>
      <c r="C581" s="15"/>
      <c r="D581" s="15"/>
      <c r="F581" s="22">
        <v>578</v>
      </c>
      <c r="G581" s="24">
        <f>+G580*(1+(Tab_Resultados[Taxa de retorno]-Tab_Resultados[Inflação])/12)+$D$10/12</f>
        <v>9007187.5801970661</v>
      </c>
      <c r="H581" s="23">
        <f ca="1">DATE(YEAR(TODAY()),MONTH(TODAY())+Tabela11[[#This Row],[Mês]],1)</f>
        <v>62063</v>
      </c>
      <c r="I581" s="15">
        <f>+Tabela11[[#This Row],[Mês]]</f>
        <v>578</v>
      </c>
    </row>
    <row r="582" spans="2:9" x14ac:dyDescent="0.35">
      <c r="B582" s="15"/>
      <c r="C582" s="15"/>
      <c r="D582" s="15"/>
      <c r="F582" s="22">
        <v>579</v>
      </c>
      <c r="G582" s="24">
        <f>+G581*(1+(Tab_Resultados[Taxa de retorno]-Tab_Resultados[Inflação])/12)+$D$10/12</f>
        <v>9063721.5207924377</v>
      </c>
      <c r="H582" s="23">
        <f ca="1">DATE(YEAR(TODAY()),MONTH(TODAY())+Tabela11[[#This Row],[Mês]],1)</f>
        <v>62094</v>
      </c>
      <c r="I582" s="15">
        <f>+Tabela11[[#This Row],[Mês]]</f>
        <v>579</v>
      </c>
    </row>
    <row r="583" spans="2:9" x14ac:dyDescent="0.35">
      <c r="B583" s="15"/>
      <c r="C583" s="15"/>
      <c r="D583" s="15"/>
      <c r="F583" s="22">
        <v>580</v>
      </c>
      <c r="G583" s="24">
        <f>+G582*(1+(Tab_Resultados[Taxa de retorno]-Tab_Resultados[Inflação])/12)+$D$10/12</f>
        <v>9120601.7317739576</v>
      </c>
      <c r="H583" s="23">
        <f ca="1">DATE(YEAR(TODAY()),MONTH(TODAY())+Tabela11[[#This Row],[Mês]],1)</f>
        <v>62125</v>
      </c>
      <c r="I583" s="15">
        <f>+Tabela11[[#This Row],[Mês]]</f>
        <v>580</v>
      </c>
    </row>
    <row r="584" spans="2:9" x14ac:dyDescent="0.35">
      <c r="B584" s="15"/>
      <c r="C584" s="15"/>
      <c r="D584" s="15"/>
      <c r="F584" s="22">
        <v>581</v>
      </c>
      <c r="G584" s="24">
        <f>+G583*(1+(Tab_Resultados[Taxa de retorno]-Tab_Resultados[Inflação])/12)+$D$10/12</f>
        <v>9177830.3340477385</v>
      </c>
      <c r="H584" s="23">
        <f ca="1">DATE(YEAR(TODAY()),MONTH(TODAY())+Tabela11[[#This Row],[Mês]],1)</f>
        <v>62153</v>
      </c>
      <c r="I584" s="15">
        <f>+Tabela11[[#This Row],[Mês]]</f>
        <v>581</v>
      </c>
    </row>
    <row r="585" spans="2:9" x14ac:dyDescent="0.35">
      <c r="B585" s="15"/>
      <c r="C585" s="15"/>
      <c r="D585" s="15"/>
      <c r="F585" s="22">
        <v>582</v>
      </c>
      <c r="G585" s="24">
        <f>+G584*(1+(Tab_Resultados[Taxa de retorno]-Tab_Resultados[Inflação])/12)+$D$10/12</f>
        <v>9235409.4615104459</v>
      </c>
      <c r="H585" s="23">
        <f ca="1">DATE(YEAR(TODAY()),MONTH(TODAY())+Tabela11[[#This Row],[Mês]],1)</f>
        <v>62184</v>
      </c>
      <c r="I585" s="15">
        <f>+Tabela11[[#This Row],[Mês]]</f>
        <v>582</v>
      </c>
    </row>
    <row r="586" spans="2:9" x14ac:dyDescent="0.35">
      <c r="B586" s="15"/>
      <c r="C586" s="15"/>
      <c r="D586" s="15"/>
      <c r="F586" s="22">
        <v>583</v>
      </c>
      <c r="G586" s="24">
        <f>+G585*(1+(Tab_Resultados[Taxa de retorno]-Tab_Resultados[Inflação])/12)+$D$10/12</f>
        <v>9293341.2611288633</v>
      </c>
      <c r="H586" s="23">
        <f ca="1">DATE(YEAR(TODAY()),MONTH(TODAY())+Tabela11[[#This Row],[Mês]],1)</f>
        <v>62214</v>
      </c>
      <c r="I586" s="15">
        <f>+Tabela11[[#This Row],[Mês]]</f>
        <v>583</v>
      </c>
    </row>
    <row r="587" spans="2:9" x14ac:dyDescent="0.35">
      <c r="B587" s="15"/>
      <c r="C587" s="15"/>
      <c r="D587" s="15"/>
      <c r="F587" s="22">
        <v>584</v>
      </c>
      <c r="G587" s="24">
        <f>+G586*(1+(Tab_Resultados[Taxa de retorno]-Tab_Resultados[Inflação])/12)+$D$10/12</f>
        <v>9351627.8930199426</v>
      </c>
      <c r="H587" s="23">
        <f ca="1">DATE(YEAR(TODAY()),MONTH(TODAY())+Tabela11[[#This Row],[Mês]],1)</f>
        <v>62245</v>
      </c>
      <c r="I587" s="15">
        <f>+Tabela11[[#This Row],[Mês]]</f>
        <v>584</v>
      </c>
    </row>
    <row r="588" spans="2:9" x14ac:dyDescent="0.35">
      <c r="B588" s="15"/>
      <c r="C588" s="15"/>
      <c r="D588" s="15"/>
      <c r="F588" s="22">
        <v>585</v>
      </c>
      <c r="G588" s="24">
        <f>+G587*(1+(Tab_Resultados[Taxa de retorno]-Tab_Resultados[Inflação])/12)+$D$10/12</f>
        <v>9410271.5305313542</v>
      </c>
      <c r="H588" s="23">
        <f ca="1">DATE(YEAR(TODAY()),MONTH(TODAY())+Tabela11[[#This Row],[Mês]],1)</f>
        <v>62275</v>
      </c>
      <c r="I588" s="15">
        <f>+Tabela11[[#This Row],[Mês]]</f>
        <v>585</v>
      </c>
    </row>
    <row r="589" spans="2:9" x14ac:dyDescent="0.35">
      <c r="B589" s="15"/>
      <c r="C589" s="15"/>
      <c r="D589" s="15"/>
      <c r="F589" s="22">
        <v>586</v>
      </c>
      <c r="G589" s="24">
        <f>+G588*(1+(Tab_Resultados[Taxa de retorno]-Tab_Resultados[Inflação])/12)+$D$10/12</f>
        <v>9469274.3603225239</v>
      </c>
      <c r="H589" s="23">
        <f ca="1">DATE(YEAR(TODAY()),MONTH(TODAY())+Tabela11[[#This Row],[Mês]],1)</f>
        <v>62306</v>
      </c>
      <c r="I589" s="15">
        <f>+Tabela11[[#This Row],[Mês]]</f>
        <v>586</v>
      </c>
    </row>
    <row r="590" spans="2:9" x14ac:dyDescent="0.35">
      <c r="B590" s="15"/>
      <c r="C590" s="15"/>
      <c r="D590" s="15"/>
      <c r="F590" s="22">
        <v>587</v>
      </c>
      <c r="G590" s="24">
        <f>+G589*(1+(Tab_Resultados[Taxa de retorno]-Tab_Resultados[Inflação])/12)+$D$10/12</f>
        <v>9528638.5824461654</v>
      </c>
      <c r="H590" s="23">
        <f ca="1">DATE(YEAR(TODAY()),MONTH(TODAY())+Tabela11[[#This Row],[Mês]],1)</f>
        <v>62337</v>
      </c>
      <c r="I590" s="15">
        <f>+Tabela11[[#This Row],[Mês]]</f>
        <v>587</v>
      </c>
    </row>
    <row r="591" spans="2:9" x14ac:dyDescent="0.35">
      <c r="B591" s="15"/>
      <c r="C591" s="15"/>
      <c r="D591" s="15"/>
      <c r="F591" s="22">
        <v>588</v>
      </c>
      <c r="G591" s="24">
        <f>+G590*(1+(Tab_Resultados[Taxa de retorno]-Tab_Resultados[Inflação])/12)+$D$10/12</f>
        <v>9588366.410430314</v>
      </c>
      <c r="H591" s="23">
        <f ca="1">DATE(YEAR(TODAY()),MONTH(TODAY())+Tabela11[[#This Row],[Mês]],1)</f>
        <v>62367</v>
      </c>
      <c r="I591" s="15">
        <f>+Tabela11[[#This Row],[Mês]]</f>
        <v>588</v>
      </c>
    </row>
    <row r="592" spans="2:9" x14ac:dyDescent="0.35">
      <c r="B592" s="15"/>
      <c r="C592" s="15"/>
      <c r="D592" s="15"/>
      <c r="F592" s="22">
        <v>589</v>
      </c>
      <c r="G592" s="24">
        <f>+G591*(1+(Tab_Resultados[Taxa de retorno]-Tab_Resultados[Inflação])/12)+$D$10/12</f>
        <v>9648460.0713608656</v>
      </c>
      <c r="H592" s="23">
        <f ca="1">DATE(YEAR(TODAY()),MONTH(TODAY())+Tabela11[[#This Row],[Mês]],1)</f>
        <v>62398</v>
      </c>
      <c r="I592" s="15">
        <f>+Tabela11[[#This Row],[Mês]]</f>
        <v>589</v>
      </c>
    </row>
    <row r="593" spans="2:9" x14ac:dyDescent="0.35">
      <c r="B593" s="15"/>
      <c r="C593" s="15"/>
      <c r="D593" s="15"/>
      <c r="F593" s="22">
        <v>590</v>
      </c>
      <c r="G593" s="24">
        <f>+G592*(1+(Tab_Resultados[Taxa de retorno]-Tab_Resultados[Inflação])/12)+$D$10/12</f>
        <v>9708921.8059646171</v>
      </c>
      <c r="H593" s="23">
        <f ca="1">DATE(YEAR(TODAY()),MONTH(TODAY())+Tabela11[[#This Row],[Mês]],1)</f>
        <v>62428</v>
      </c>
      <c r="I593" s="15">
        <f>+Tabela11[[#This Row],[Mês]]</f>
        <v>590</v>
      </c>
    </row>
    <row r="594" spans="2:9" x14ac:dyDescent="0.35">
      <c r="B594" s="15"/>
      <c r="C594" s="15"/>
      <c r="D594" s="15"/>
      <c r="F594" s="22">
        <v>591</v>
      </c>
      <c r="G594" s="24">
        <f>+G593*(1+(Tab_Resultados[Taxa de retorno]-Tab_Resultados[Inflação])/12)+$D$10/12</f>
        <v>9769753.8686928153</v>
      </c>
      <c r="H594" s="23">
        <f ca="1">DATE(YEAR(TODAY()),MONTH(TODAY())+Tabela11[[#This Row],[Mês]],1)</f>
        <v>62459</v>
      </c>
      <c r="I594" s="15">
        <f>+Tabela11[[#This Row],[Mês]]</f>
        <v>591</v>
      </c>
    </row>
    <row r="595" spans="2:9" x14ac:dyDescent="0.35">
      <c r="B595" s="15"/>
      <c r="C595" s="15"/>
      <c r="D595" s="15"/>
      <c r="F595" s="22">
        <v>592</v>
      </c>
      <c r="G595" s="24">
        <f>+G594*(1+(Tab_Resultados[Taxa de retorno]-Tab_Resultados[Inflação])/12)+$D$10/12</f>
        <v>9830958.5278052241</v>
      </c>
      <c r="H595" s="23">
        <f ca="1">DATE(YEAR(TODAY()),MONTH(TODAY())+Tabela11[[#This Row],[Mês]],1)</f>
        <v>62490</v>
      </c>
      <c r="I595" s="15">
        <f>+Tabela11[[#This Row],[Mês]]</f>
        <v>592</v>
      </c>
    </row>
    <row r="596" spans="2:9" x14ac:dyDescent="0.35">
      <c r="B596" s="15"/>
      <c r="C596" s="15"/>
      <c r="D596" s="15"/>
      <c r="F596" s="22">
        <v>593</v>
      </c>
      <c r="G596" s="24">
        <f>+G595*(1+(Tab_Resultados[Taxa de retorno]-Tab_Resultados[Inflação])/12)+$D$10/12</f>
        <v>9892538.0654546972</v>
      </c>
      <c r="H596" s="23">
        <f ca="1">DATE(YEAR(TODAY()),MONTH(TODAY())+Tabela11[[#This Row],[Mês]],1)</f>
        <v>62518</v>
      </c>
      <c r="I596" s="15">
        <f>+Tabela11[[#This Row],[Mês]]</f>
        <v>593</v>
      </c>
    </row>
    <row r="597" spans="2:9" x14ac:dyDescent="0.35">
      <c r="B597" s="15"/>
      <c r="C597" s="15"/>
      <c r="D597" s="15"/>
      <c r="F597" s="22">
        <v>594</v>
      </c>
      <c r="G597" s="24">
        <f>+G596*(1+(Tab_Resultados[Taxa de retorno]-Tab_Resultados[Inflação])/12)+$D$10/12</f>
        <v>9954494.777772272</v>
      </c>
      <c r="H597" s="23">
        <f ca="1">DATE(YEAR(TODAY()),MONTH(TODAY())+Tabela11[[#This Row],[Mês]],1)</f>
        <v>62549</v>
      </c>
      <c r="I597" s="15">
        <f>+Tabela11[[#This Row],[Mês]]</f>
        <v>594</v>
      </c>
    </row>
    <row r="598" spans="2:9" x14ac:dyDescent="0.35">
      <c r="B598" s="15"/>
      <c r="C598" s="15"/>
      <c r="D598" s="15"/>
      <c r="F598" s="22">
        <v>595</v>
      </c>
      <c r="G598" s="24">
        <f>+G597*(1+(Tab_Resultados[Taxa de retorno]-Tab_Resultados[Inflação])/12)+$D$10/12</f>
        <v>10016830.974952793</v>
      </c>
      <c r="H598" s="23">
        <f ca="1">DATE(YEAR(TODAY()),MONTH(TODAY())+Tabela11[[#This Row],[Mês]],1)</f>
        <v>62579</v>
      </c>
      <c r="I598" s="15">
        <f>+Tabela11[[#This Row],[Mês]]</f>
        <v>595</v>
      </c>
    </row>
    <row r="599" spans="2:9" x14ac:dyDescent="0.35">
      <c r="B599" s="15"/>
      <c r="C599" s="15"/>
      <c r="D599" s="15"/>
      <c r="F599" s="22">
        <v>596</v>
      </c>
      <c r="G599" s="24">
        <f>+G598*(1+(Tab_Resultados[Taxa de retorno]-Tab_Resultados[Inflação])/12)+$D$10/12</f>
        <v>10079548.981341043</v>
      </c>
      <c r="H599" s="23">
        <f ca="1">DATE(YEAR(TODAY()),MONTH(TODAY())+Tabela11[[#This Row],[Mês]],1)</f>
        <v>62610</v>
      </c>
      <c r="I599" s="15">
        <f>+Tabela11[[#This Row],[Mês]]</f>
        <v>596</v>
      </c>
    </row>
    <row r="600" spans="2:9" x14ac:dyDescent="0.35">
      <c r="B600" s="15"/>
      <c r="C600" s="15"/>
      <c r="D600" s="15"/>
      <c r="F600" s="22">
        <v>597</v>
      </c>
      <c r="G600" s="24">
        <f>+G599*(1+(Tab_Resultados[Taxa de retorno]-Tab_Resultados[Inflação])/12)+$D$10/12</f>
        <v>10142651.135518422</v>
      </c>
      <c r="H600" s="23">
        <f ca="1">DATE(YEAR(TODAY()),MONTH(TODAY())+Tabela11[[#This Row],[Mês]],1)</f>
        <v>62640</v>
      </c>
      <c r="I600" s="15">
        <f>+Tabela11[[#This Row],[Mês]]</f>
        <v>597</v>
      </c>
    </row>
    <row r="601" spans="2:9" x14ac:dyDescent="0.35">
      <c r="B601" s="15"/>
      <c r="C601" s="15"/>
      <c r="D601" s="15"/>
      <c r="F601" s="22">
        <v>598</v>
      </c>
      <c r="G601" s="24">
        <f>+G600*(1+(Tab_Resultados[Taxa de retorno]-Tab_Resultados[Inflação])/12)+$D$10/12</f>
        <v>10206139.790390138</v>
      </c>
      <c r="H601" s="23">
        <f ca="1">DATE(YEAR(TODAY()),MONTH(TODAY())+Tabela11[[#This Row],[Mês]],1)</f>
        <v>62671</v>
      </c>
      <c r="I601" s="15">
        <f>+Tabela11[[#This Row],[Mês]]</f>
        <v>598</v>
      </c>
    </row>
    <row r="602" spans="2:9" x14ac:dyDescent="0.35">
      <c r="B602" s="15"/>
      <c r="C602" s="15"/>
      <c r="D602" s="15"/>
      <c r="F602" s="22">
        <v>599</v>
      </c>
      <c r="G602" s="24">
        <f>+G601*(1+(Tab_Resultados[Taxa de retorno]-Tab_Resultados[Inflação])/12)+$D$10/12</f>
        <v>10270017.313272942</v>
      </c>
      <c r="H602" s="23">
        <f ca="1">DATE(YEAR(TODAY()),MONTH(TODAY())+Tabela11[[#This Row],[Mês]],1)</f>
        <v>62702</v>
      </c>
      <c r="I602" s="15">
        <f>+Tabela11[[#This Row],[Mês]]</f>
        <v>599</v>
      </c>
    </row>
    <row r="603" spans="2:9" x14ac:dyDescent="0.35">
      <c r="B603" s="15"/>
      <c r="C603" s="15"/>
      <c r="D603" s="15"/>
      <c r="F603" s="22">
        <v>600</v>
      </c>
      <c r="G603" s="24">
        <f>+G602*(1+(Tab_Resultados[Taxa de retorno]-Tab_Resultados[Inflação])/12)+$D$10/12</f>
        <v>10334286.085983405</v>
      </c>
      <c r="H603" s="23">
        <f ca="1">DATE(YEAR(TODAY()),MONTH(TODAY())+Tabela11[[#This Row],[Mês]],1)</f>
        <v>62732</v>
      </c>
      <c r="I603" s="15">
        <f>+Tabela11[[#This Row],[Mês]]</f>
        <v>600</v>
      </c>
    </row>
    <row r="604" spans="2:9" x14ac:dyDescent="0.35">
      <c r="B604" s="15"/>
      <c r="C604" s="15"/>
      <c r="D604" s="15"/>
      <c r="F604" s="22">
        <v>601</v>
      </c>
      <c r="G604" s="24">
        <f>+G603*(1+(Tab_Resultados[Taxa de retorno]-Tab_Resultados[Inflação])/12)+$D$10/12</f>
        <v>10398948.504926719</v>
      </c>
      <c r="H604" s="23">
        <f ca="1">DATE(YEAR(TODAY()),MONTH(TODAY())+Tabela11[[#This Row],[Mês]],1)</f>
        <v>62763</v>
      </c>
      <c r="I604" s="15">
        <f>+Tabela11[[#This Row],[Mês]]</f>
        <v>601</v>
      </c>
    </row>
    <row r="605" spans="2:9" x14ac:dyDescent="0.35">
      <c r="B605" s="15"/>
      <c r="C605" s="15"/>
      <c r="D605" s="15"/>
      <c r="F605" s="22">
        <v>602</v>
      </c>
      <c r="G605" s="24">
        <f>+G604*(1+(Tab_Resultados[Taxa de retorno]-Tab_Resultados[Inflação])/12)+$D$10/12</f>
        <v>10464006.98118606</v>
      </c>
      <c r="H605" s="23">
        <f ca="1">DATE(YEAR(TODAY()),MONTH(TODAY())+Tabela11[[#This Row],[Mês]],1)</f>
        <v>62793</v>
      </c>
      <c r="I605" s="15">
        <f>+Tabela11[[#This Row],[Mês]]</f>
        <v>602</v>
      </c>
    </row>
    <row r="606" spans="2:9" x14ac:dyDescent="0.35">
      <c r="B606" s="15"/>
      <c r="C606" s="15"/>
      <c r="D606" s="15"/>
      <c r="F606" s="22">
        <v>603</v>
      </c>
      <c r="G606" s="24">
        <f>+G605*(1+(Tab_Resultados[Taxa de retorno]-Tab_Resultados[Inflação])/12)+$D$10/12</f>
        <v>10529463.940612489</v>
      </c>
      <c r="H606" s="23">
        <f ca="1">DATE(YEAR(TODAY()),MONTH(TODAY())+Tabela11[[#This Row],[Mês]],1)</f>
        <v>62824</v>
      </c>
      <c r="I606" s="15">
        <f>+Tabela11[[#This Row],[Mês]]</f>
        <v>603</v>
      </c>
    </row>
    <row r="607" spans="2:9" x14ac:dyDescent="0.35">
      <c r="B607" s="15"/>
      <c r="C607" s="15"/>
      <c r="D607" s="15"/>
      <c r="F607" s="22">
        <v>604</v>
      </c>
      <c r="G607" s="24">
        <f>+G606*(1+(Tab_Resultados[Taxa de retorno]-Tab_Resultados[Inflação])/12)+$D$10/12</f>
        <v>10595321.823915407</v>
      </c>
      <c r="H607" s="23">
        <f ca="1">DATE(YEAR(TODAY()),MONTH(TODAY())+Tabela11[[#This Row],[Mês]],1)</f>
        <v>62855</v>
      </c>
      <c r="I607" s="15">
        <f>+Tabela11[[#This Row],[Mês]]</f>
        <v>604</v>
      </c>
    </row>
    <row r="608" spans="2:9" x14ac:dyDescent="0.35">
      <c r="B608" s="15"/>
      <c r="C608" s="15"/>
      <c r="D608" s="15"/>
      <c r="F608" s="22">
        <v>605</v>
      </c>
      <c r="G608" s="24">
        <f>+G607*(1+(Tab_Resultados[Taxa de retorno]-Tab_Resultados[Inflação])/12)+$D$10/12</f>
        <v>10661583.086753555</v>
      </c>
      <c r="H608" s="23">
        <f ca="1">DATE(YEAR(TODAY()),MONTH(TODAY())+Tabela11[[#This Row],[Mês]],1)</f>
        <v>62884</v>
      </c>
      <c r="I608" s="15">
        <f>+Tabela11[[#This Row],[Mês]]</f>
        <v>605</v>
      </c>
    </row>
    <row r="609" spans="2:9" x14ac:dyDescent="0.35">
      <c r="B609" s="15"/>
      <c r="C609" s="15"/>
      <c r="D609" s="15"/>
      <c r="F609" s="22">
        <v>606</v>
      </c>
      <c r="G609" s="24">
        <f>+G608*(1+(Tab_Resultados[Taxa de retorno]-Tab_Resultados[Inflação])/12)+$D$10/12</f>
        <v>10728250.199826585</v>
      </c>
      <c r="H609" s="23">
        <f ca="1">DATE(YEAR(TODAY()),MONTH(TODAY())+Tabela11[[#This Row],[Mês]],1)</f>
        <v>62915</v>
      </c>
      <c r="I609" s="15">
        <f>+Tabela11[[#This Row],[Mês]]</f>
        <v>606</v>
      </c>
    </row>
    <row r="610" spans="2:9" x14ac:dyDescent="0.35">
      <c r="B610" s="15"/>
      <c r="C610" s="15"/>
      <c r="D610" s="15"/>
      <c r="F610" s="22">
        <v>607</v>
      </c>
      <c r="G610" s="24">
        <f>+G609*(1+(Tab_Resultados[Taxa de retorno]-Tab_Resultados[Inflação])/12)+$D$10/12</f>
        <v>10795325.648967188</v>
      </c>
      <c r="H610" s="23">
        <f ca="1">DATE(YEAR(TODAY()),MONTH(TODAY())+Tabela11[[#This Row],[Mês]],1)</f>
        <v>62945</v>
      </c>
      <c r="I610" s="15">
        <f>+Tabela11[[#This Row],[Mês]]</f>
        <v>607</v>
      </c>
    </row>
    <row r="611" spans="2:9" x14ac:dyDescent="0.35">
      <c r="B611" s="15"/>
      <c r="C611" s="15"/>
      <c r="D611" s="15"/>
      <c r="F611" s="22">
        <v>608</v>
      </c>
      <c r="G611" s="24">
        <f>+G610*(1+(Tab_Resultados[Taxa de retorno]-Tab_Resultados[Inflação])/12)+$D$10/12</f>
        <v>10862811.935233777</v>
      </c>
      <c r="H611" s="23">
        <f ca="1">DATE(YEAR(TODAY()),MONTH(TODAY())+Tabela11[[#This Row],[Mês]],1)</f>
        <v>62976</v>
      </c>
      <c r="I611" s="15">
        <f>+Tabela11[[#This Row],[Mês]]</f>
        <v>608</v>
      </c>
    </row>
    <row r="612" spans="2:9" x14ac:dyDescent="0.35">
      <c r="B612" s="15"/>
      <c r="C612" s="15"/>
      <c r="D612" s="15"/>
      <c r="F612" s="22">
        <v>609</v>
      </c>
      <c r="G612" s="24">
        <f>+G611*(1+(Tab_Resultados[Taxa de retorno]-Tab_Resultados[Inflação])/12)+$D$10/12</f>
        <v>10930711.575003749</v>
      </c>
      <c r="H612" s="23">
        <f ca="1">DATE(YEAR(TODAY()),MONTH(TODAY())+Tabela11[[#This Row],[Mês]],1)</f>
        <v>63006</v>
      </c>
      <c r="I612" s="15">
        <f>+Tabela11[[#This Row],[Mês]]</f>
        <v>609</v>
      </c>
    </row>
    <row r="613" spans="2:9" x14ac:dyDescent="0.35">
      <c r="B613" s="15"/>
      <c r="C613" s="15"/>
      <c r="D613" s="15"/>
      <c r="F613" s="22">
        <v>610</v>
      </c>
      <c r="G613" s="24">
        <f>+G612*(1+(Tab_Resultados[Taxa de retorno]-Tab_Resultados[Inflação])/12)+$D$10/12</f>
        <v>10999027.100067312</v>
      </c>
      <c r="H613" s="23">
        <f ca="1">DATE(YEAR(TODAY()),MONTH(TODAY())+Tabela11[[#This Row],[Mês]],1)</f>
        <v>63037</v>
      </c>
      <c r="I613" s="15">
        <f>+Tabela11[[#This Row],[Mês]]</f>
        <v>610</v>
      </c>
    </row>
    <row r="614" spans="2:9" x14ac:dyDescent="0.35">
      <c r="B614" s="15"/>
      <c r="C614" s="15"/>
      <c r="D614" s="15"/>
      <c r="F614" s="22">
        <v>611</v>
      </c>
      <c r="G614" s="24">
        <f>+G613*(1+(Tab_Resultados[Taxa de retorno]-Tab_Resultados[Inflação])/12)+$D$10/12</f>
        <v>11067761.057721889</v>
      </c>
      <c r="H614" s="23">
        <f ca="1">DATE(YEAR(TODAY()),MONTH(TODAY())+Tabela11[[#This Row],[Mês]],1)</f>
        <v>63068</v>
      </c>
      <c r="I614" s="15">
        <f>+Tabela11[[#This Row],[Mês]]</f>
        <v>611</v>
      </c>
    </row>
    <row r="615" spans="2:9" x14ac:dyDescent="0.35">
      <c r="B615" s="15"/>
      <c r="C615" s="15"/>
      <c r="D615" s="15"/>
      <c r="F615" s="22">
        <v>612</v>
      </c>
      <c r="G615" s="24">
        <f>+G614*(1+(Tab_Resultados[Taxa de retorno]-Tab_Resultados[Inflação])/12)+$D$10/12</f>
        <v>11136916.0108671</v>
      </c>
      <c r="H615" s="23">
        <f ca="1">DATE(YEAR(TODAY()),MONTH(TODAY())+Tabela11[[#This Row],[Mês]],1)</f>
        <v>63098</v>
      </c>
      <c r="I615" s="15">
        <f>+Tabela11[[#This Row],[Mês]]</f>
        <v>612</v>
      </c>
    </row>
    <row r="616" spans="2:9" x14ac:dyDescent="0.35">
      <c r="B616" s="15"/>
      <c r="C616" s="15"/>
      <c r="D616" s="15"/>
      <c r="F616" s="22">
        <v>613</v>
      </c>
      <c r="G616" s="24">
        <f>+G615*(1+(Tab_Resultados[Taxa de retorno]-Tab_Resultados[Inflação])/12)+$D$10/12</f>
        <v>11206494.538100326</v>
      </c>
      <c r="H616" s="23">
        <f ca="1">DATE(YEAR(TODAY()),MONTH(TODAY())+Tabela11[[#This Row],[Mês]],1)</f>
        <v>63129</v>
      </c>
      <c r="I616" s="15">
        <f>+Tabela11[[#This Row],[Mês]]</f>
        <v>613</v>
      </c>
    </row>
    <row r="617" spans="2:9" x14ac:dyDescent="0.35">
      <c r="B617" s="15"/>
      <c r="C617" s="15"/>
      <c r="D617" s="15"/>
      <c r="F617" s="22">
        <v>614</v>
      </c>
      <c r="G617" s="24">
        <f>+G616*(1+(Tab_Resultados[Taxa de retorno]-Tab_Resultados[Inflação])/12)+$D$10/12</f>
        <v>11276499.233812856</v>
      </c>
      <c r="H617" s="23">
        <f ca="1">DATE(YEAR(TODAY()),MONTH(TODAY())+Tabela11[[#This Row],[Mês]],1)</f>
        <v>63159</v>
      </c>
      <c r="I617" s="15">
        <f>+Tabela11[[#This Row],[Mês]]</f>
        <v>614</v>
      </c>
    </row>
    <row r="618" spans="2:9" x14ac:dyDescent="0.35">
      <c r="B618" s="15"/>
      <c r="C618" s="15"/>
      <c r="D618" s="15"/>
      <c r="F618" s="22">
        <v>615</v>
      </c>
      <c r="G618" s="24">
        <f>+G617*(1+(Tab_Resultados[Taxa de retorno]-Tab_Resultados[Inflação])/12)+$D$10/12</f>
        <v>11346932.708286624</v>
      </c>
      <c r="H618" s="23">
        <f ca="1">DATE(YEAR(TODAY()),MONTH(TODAY())+Tabela11[[#This Row],[Mês]],1)</f>
        <v>63190</v>
      </c>
      <c r="I618" s="15">
        <f>+Tabela11[[#This Row],[Mês]]</f>
        <v>615</v>
      </c>
    </row>
    <row r="619" spans="2:9" x14ac:dyDescent="0.35">
      <c r="B619" s="15"/>
      <c r="C619" s="15"/>
      <c r="D619" s="15"/>
      <c r="F619" s="22">
        <v>616</v>
      </c>
      <c r="G619" s="24">
        <f>+G618*(1+(Tab_Resultados[Taxa de retorno]-Tab_Resultados[Inflação])/12)+$D$10/12</f>
        <v>11417797.587791545</v>
      </c>
      <c r="H619" s="23">
        <f ca="1">DATE(YEAR(TODAY()),MONTH(TODAY())+Tabela11[[#This Row],[Mês]],1)</f>
        <v>63221</v>
      </c>
      <c r="I619" s="15">
        <f>+Tabela11[[#This Row],[Mês]]</f>
        <v>616</v>
      </c>
    </row>
    <row r="620" spans="2:9" x14ac:dyDescent="0.35">
      <c r="B620" s="15"/>
      <c r="C620" s="15"/>
      <c r="D620" s="15"/>
      <c r="F620" s="22">
        <v>617</v>
      </c>
      <c r="G620" s="24">
        <f>+G619*(1+(Tab_Resultados[Taxa de retorno]-Tab_Resultados[Inflação])/12)+$D$10/12</f>
        <v>11489096.514683435</v>
      </c>
      <c r="H620" s="23">
        <f ca="1">DATE(YEAR(TODAY()),MONTH(TODAY())+Tabela11[[#This Row],[Mês]],1)</f>
        <v>63249</v>
      </c>
      <c r="I620" s="15">
        <f>+Tabela11[[#This Row],[Mês]]</f>
        <v>617</v>
      </c>
    </row>
    <row r="621" spans="2:9" x14ac:dyDescent="0.35">
      <c r="B621" s="15"/>
      <c r="C621" s="15"/>
      <c r="D621" s="15"/>
      <c r="F621" s="22">
        <v>618</v>
      </c>
      <c r="G621" s="24">
        <f>+G620*(1+(Tab_Resultados[Taxa de retorno]-Tab_Resultados[Inflação])/12)+$D$10/12</f>
        <v>11560832.147502536</v>
      </c>
      <c r="H621" s="23">
        <f ca="1">DATE(YEAR(TODAY()),MONTH(TODAY())+Tabela11[[#This Row],[Mês]],1)</f>
        <v>63280</v>
      </c>
      <c r="I621" s="15">
        <f>+Tabela11[[#This Row],[Mês]]</f>
        <v>618</v>
      </c>
    </row>
    <row r="622" spans="2:9" x14ac:dyDescent="0.35">
      <c r="B622" s="15"/>
      <c r="C622" s="15"/>
      <c r="D622" s="15"/>
      <c r="F622" s="22">
        <v>619</v>
      </c>
      <c r="G622" s="24">
        <f>+G621*(1+(Tab_Resultados[Taxa de retorno]-Tab_Resultados[Inflação])/12)+$D$10/12</f>
        <v>11633007.161072655</v>
      </c>
      <c r="H622" s="23">
        <f ca="1">DATE(YEAR(TODAY()),MONTH(TODAY())+Tabela11[[#This Row],[Mês]],1)</f>
        <v>63310</v>
      </c>
      <c r="I622" s="15">
        <f>+Tabela11[[#This Row],[Mês]]</f>
        <v>619</v>
      </c>
    </row>
    <row r="623" spans="2:9" x14ac:dyDescent="0.35">
      <c r="B623" s="15"/>
      <c r="C623" s="15"/>
      <c r="D623" s="15"/>
      <c r="F623" s="22">
        <v>620</v>
      </c>
      <c r="G623" s="24">
        <f>+G622*(1+(Tab_Resultados[Taxa de retorno]-Tab_Resultados[Inflação])/12)+$D$10/12</f>
        <v>11705624.246600891</v>
      </c>
      <c r="H623" s="23">
        <f ca="1">DATE(YEAR(TODAY()),MONTH(TODAY())+Tabela11[[#This Row],[Mês]],1)</f>
        <v>63341</v>
      </c>
      <c r="I623" s="15">
        <f>+Tabela11[[#This Row],[Mês]]</f>
        <v>620</v>
      </c>
    </row>
    <row r="624" spans="2:9" x14ac:dyDescent="0.35">
      <c r="B624" s="15"/>
      <c r="C624" s="15"/>
      <c r="D624" s="15"/>
      <c r="F624" s="22">
        <v>621</v>
      </c>
      <c r="G624" s="24">
        <f>+G623*(1+(Tab_Resultados[Taxa de retorno]-Tab_Resultados[Inflação])/12)+$D$10/12</f>
        <v>11778686.111777985</v>
      </c>
      <c r="H624" s="23">
        <f ca="1">DATE(YEAR(TODAY()),MONTH(TODAY())+Tabela11[[#This Row],[Mês]],1)</f>
        <v>63371</v>
      </c>
      <c r="I624" s="15">
        <f>+Tabela11[[#This Row],[Mês]]</f>
        <v>621</v>
      </c>
    </row>
    <row r="625" spans="2:9" x14ac:dyDescent="0.35">
      <c r="B625" s="15"/>
      <c r="C625" s="15"/>
      <c r="D625" s="15"/>
      <c r="F625" s="22">
        <v>622</v>
      </c>
      <c r="G625" s="24">
        <f>+G624*(1+(Tab_Resultados[Taxa de retorno]-Tab_Resultados[Inflação])/12)+$D$10/12</f>
        <v>11852195.48087929</v>
      </c>
      <c r="H625" s="23">
        <f ca="1">DATE(YEAR(TODAY()),MONTH(TODAY())+Tabela11[[#This Row],[Mês]],1)</f>
        <v>63402</v>
      </c>
      <c r="I625" s="15">
        <f>+Tabela11[[#This Row],[Mês]]</f>
        <v>622</v>
      </c>
    </row>
    <row r="626" spans="2:9" x14ac:dyDescent="0.35">
      <c r="B626" s="15"/>
      <c r="C626" s="15"/>
      <c r="D626" s="15"/>
      <c r="F626" s="22">
        <v>623</v>
      </c>
      <c r="G626" s="24">
        <f>+G625*(1+(Tab_Resultados[Taxa de retorno]-Tab_Resultados[Inflação])/12)+$D$10/12</f>
        <v>11926155.094866341</v>
      </c>
      <c r="H626" s="23">
        <f ca="1">DATE(YEAR(TODAY()),MONTH(TODAY())+Tabela11[[#This Row],[Mês]],1)</f>
        <v>63433</v>
      </c>
      <c r="I626" s="15">
        <f>+Tabela11[[#This Row],[Mês]]</f>
        <v>623</v>
      </c>
    </row>
    <row r="627" spans="2:9" x14ac:dyDescent="0.35">
      <c r="B627" s="15"/>
      <c r="C627" s="15"/>
      <c r="D627" s="15"/>
      <c r="F627" s="22">
        <v>624</v>
      </c>
      <c r="G627" s="24">
        <f>+G626*(1+(Tab_Resultados[Taxa de retorno]-Tab_Resultados[Inflação])/12)+$D$10/12</f>
        <v>12000567.711489063</v>
      </c>
      <c r="H627" s="23">
        <f ca="1">DATE(YEAR(TODAY()),MONTH(TODAY())+Tabela11[[#This Row],[Mês]],1)</f>
        <v>63463</v>
      </c>
      <c r="I627" s="15">
        <f>+Tabela11[[#This Row],[Mês]]</f>
        <v>624</v>
      </c>
    </row>
    <row r="628" spans="2:9" x14ac:dyDescent="0.35">
      <c r="B628" s="15"/>
      <c r="C628" s="15"/>
      <c r="D628" s="15"/>
      <c r="F628" s="22">
        <v>625</v>
      </c>
      <c r="G628" s="24">
        <f>+G627*(1+(Tab_Resultados[Taxa de retorno]-Tab_Resultados[Inflação])/12)+$D$10/12</f>
        <v>12075436.105388599</v>
      </c>
      <c r="H628" s="23">
        <f ca="1">DATE(YEAR(TODAY()),MONTH(TODAY())+Tabela11[[#This Row],[Mês]],1)</f>
        <v>63494</v>
      </c>
      <c r="I628" s="15">
        <f>+Tabela11[[#This Row],[Mês]]</f>
        <v>625</v>
      </c>
    </row>
    <row r="629" spans="2:9" x14ac:dyDescent="0.35">
      <c r="B629" s="15"/>
      <c r="C629" s="15"/>
      <c r="D629" s="15"/>
      <c r="F629" s="22">
        <v>626</v>
      </c>
      <c r="G629" s="24">
        <f>+G628*(1+(Tab_Resultados[Taxa de retorno]-Tab_Resultados[Inflação])/12)+$D$10/12</f>
        <v>12150763.068200769</v>
      </c>
      <c r="H629" s="23">
        <f ca="1">DATE(YEAR(TODAY()),MONTH(TODAY())+Tabela11[[#This Row],[Mês]],1)</f>
        <v>63524</v>
      </c>
      <c r="I629" s="15">
        <f>+Tabela11[[#This Row],[Mês]]</f>
        <v>626</v>
      </c>
    </row>
    <row r="630" spans="2:9" x14ac:dyDescent="0.35">
      <c r="B630" s="15"/>
      <c r="C630" s="15"/>
      <c r="D630" s="15"/>
      <c r="F630" s="22">
        <v>627</v>
      </c>
      <c r="G630" s="24">
        <f>+G629*(1+(Tab_Resultados[Taxa de retorno]-Tab_Resultados[Inflação])/12)+$D$10/12</f>
        <v>12226551.408660164</v>
      </c>
      <c r="H630" s="23">
        <f ca="1">DATE(YEAR(TODAY()),MONTH(TODAY())+Tabela11[[#This Row],[Mês]],1)</f>
        <v>63555</v>
      </c>
      <c r="I630" s="15">
        <f>+Tabela11[[#This Row],[Mês]]</f>
        <v>627</v>
      </c>
    </row>
    <row r="631" spans="2:9" x14ac:dyDescent="0.35">
      <c r="B631" s="15"/>
      <c r="C631" s="15"/>
      <c r="D631" s="15"/>
      <c r="F631" s="22">
        <v>628</v>
      </c>
      <c r="G631" s="24">
        <f>+G630*(1+(Tab_Resultados[Taxa de retorno]-Tab_Resultados[Inflação])/12)+$D$10/12</f>
        <v>12302803.952704873</v>
      </c>
      <c r="H631" s="23">
        <f ca="1">DATE(YEAR(TODAY()),MONTH(TODAY())+Tabela11[[#This Row],[Mês]],1)</f>
        <v>63586</v>
      </c>
      <c r="I631" s="15">
        <f>+Tabela11[[#This Row],[Mês]]</f>
        <v>628</v>
      </c>
    </row>
    <row r="632" spans="2:9" x14ac:dyDescent="0.35">
      <c r="B632" s="15"/>
      <c r="C632" s="15"/>
      <c r="D632" s="15"/>
      <c r="F632" s="22">
        <v>629</v>
      </c>
      <c r="G632" s="24">
        <f>+G631*(1+(Tab_Resultados[Taxa de retorno]-Tab_Resultados[Inflação])/12)+$D$10/12</f>
        <v>12379523.543581856</v>
      </c>
      <c r="H632" s="23">
        <f ca="1">DATE(YEAR(TODAY()),MONTH(TODAY())+Tabela11[[#This Row],[Mês]],1)</f>
        <v>63614</v>
      </c>
      <c r="I632" s="15">
        <f>+Tabela11[[#This Row],[Mês]]</f>
        <v>629</v>
      </c>
    </row>
    <row r="633" spans="2:9" x14ac:dyDescent="0.35">
      <c r="B633" s="15"/>
      <c r="C633" s="15"/>
      <c r="D633" s="15"/>
      <c r="F633" s="22">
        <v>630</v>
      </c>
      <c r="G633" s="24">
        <f>+G632*(1+(Tab_Resultados[Taxa de retorno]-Tab_Resultados[Inflação])/12)+$D$10/12</f>
        <v>12456713.04195296</v>
      </c>
      <c r="H633" s="23">
        <f ca="1">DATE(YEAR(TODAY()),MONTH(TODAY())+Tabela11[[#This Row],[Mês]],1)</f>
        <v>63645</v>
      </c>
      <c r="I633" s="15">
        <f>+Tabela11[[#This Row],[Mês]]</f>
        <v>630</v>
      </c>
    </row>
    <row r="634" spans="2:9" x14ac:dyDescent="0.35">
      <c r="B634" s="15"/>
      <c r="C634" s="15"/>
      <c r="D634" s="15"/>
      <c r="F634" s="22">
        <v>631</v>
      </c>
      <c r="G634" s="24">
        <f>+G633*(1+(Tab_Resultados[Taxa de retorno]-Tab_Resultados[Inflação])/12)+$D$10/12</f>
        <v>12534375.326001586</v>
      </c>
      <c r="H634" s="23">
        <f ca="1">DATE(YEAR(TODAY()),MONTH(TODAY())+Tabela11[[#This Row],[Mês]],1)</f>
        <v>63675</v>
      </c>
      <c r="I634" s="15">
        <f>+Tabela11[[#This Row],[Mês]]</f>
        <v>631</v>
      </c>
    </row>
    <row r="635" spans="2:9" x14ac:dyDescent="0.35">
      <c r="B635" s="15"/>
      <c r="C635" s="15"/>
      <c r="D635" s="15"/>
      <c r="F635" s="22">
        <v>632</v>
      </c>
      <c r="G635" s="24">
        <f>+G634*(1+(Tab_Resultados[Taxa de retorno]-Tab_Resultados[Inflação])/12)+$D$10/12</f>
        <v>12612513.291540012</v>
      </c>
      <c r="H635" s="23">
        <f ca="1">DATE(YEAR(TODAY()),MONTH(TODAY())+Tabela11[[#This Row],[Mês]],1)</f>
        <v>63706</v>
      </c>
      <c r="I635" s="15">
        <f>+Tabela11[[#This Row],[Mês]]</f>
        <v>632</v>
      </c>
    </row>
    <row r="636" spans="2:9" x14ac:dyDescent="0.35">
      <c r="B636" s="15"/>
      <c r="C636" s="15"/>
      <c r="D636" s="15"/>
      <c r="F636" s="22">
        <v>633</v>
      </c>
      <c r="G636" s="24">
        <f>+G635*(1+(Tab_Resultados[Taxa de retorno]-Tab_Resultados[Inflação])/12)+$D$10/12</f>
        <v>12691129.85211736</v>
      </c>
      <c r="H636" s="23">
        <f ca="1">DATE(YEAR(TODAY()),MONTH(TODAY())+Tabela11[[#This Row],[Mês]],1)</f>
        <v>63736</v>
      </c>
      <c r="I636" s="15">
        <f>+Tabela11[[#This Row],[Mês]]</f>
        <v>633</v>
      </c>
    </row>
    <row r="637" spans="2:9" x14ac:dyDescent="0.35">
      <c r="B637" s="15"/>
      <c r="C637" s="15"/>
      <c r="D637" s="15"/>
      <c r="F637" s="22">
        <v>634</v>
      </c>
      <c r="G637" s="24">
        <f>+G636*(1+(Tab_Resultados[Taxa de retorno]-Tab_Resultados[Inflação])/12)+$D$10/12</f>
        <v>12770227.939128244</v>
      </c>
      <c r="H637" s="23">
        <f ca="1">DATE(YEAR(TODAY()),MONTH(TODAY())+Tabela11[[#This Row],[Mês]],1)</f>
        <v>63767</v>
      </c>
      <c r="I637" s="15">
        <f>+Tabela11[[#This Row],[Mês]]</f>
        <v>634</v>
      </c>
    </row>
    <row r="638" spans="2:9" x14ac:dyDescent="0.35">
      <c r="B638" s="15"/>
      <c r="C638" s="15"/>
      <c r="D638" s="15"/>
      <c r="F638" s="22">
        <v>635</v>
      </c>
      <c r="G638" s="24">
        <f>+G637*(1+(Tab_Resultados[Taxa de retorno]-Tab_Resultados[Inflação])/12)+$D$10/12</f>
        <v>12849810.501922069</v>
      </c>
      <c r="H638" s="23">
        <f ca="1">DATE(YEAR(TODAY()),MONTH(TODAY())+Tabela11[[#This Row],[Mês]],1)</f>
        <v>63798</v>
      </c>
      <c r="I638" s="15">
        <f>+Tabela11[[#This Row],[Mês]]</f>
        <v>635</v>
      </c>
    </row>
    <row r="639" spans="2:9" x14ac:dyDescent="0.35">
      <c r="B639" s="15"/>
      <c r="C639" s="15"/>
      <c r="D639" s="15"/>
      <c r="F639" s="22">
        <v>636</v>
      </c>
      <c r="G639" s="24">
        <f>+G638*(1+(Tab_Resultados[Taxa de retorno]-Tab_Resultados[Inflação])/12)+$D$10/12</f>
        <v>12929880.507913006</v>
      </c>
      <c r="H639" s="23">
        <f ca="1">DATE(YEAR(TODAY()),MONTH(TODAY())+Tabela11[[#This Row],[Mês]],1)</f>
        <v>63828</v>
      </c>
      <c r="I639" s="15">
        <f>+Tabela11[[#This Row],[Mês]]</f>
        <v>636</v>
      </c>
    </row>
    <row r="640" spans="2:9" x14ac:dyDescent="0.35">
      <c r="B640" s="15"/>
      <c r="C640" s="15"/>
      <c r="D640" s="15"/>
      <c r="F640" s="22">
        <v>637</v>
      </c>
      <c r="G640" s="24">
        <f>+G639*(1+(Tab_Resultados[Taxa de retorno]-Tab_Resultados[Inflação])/12)+$D$10/12</f>
        <v>13010440.942690639</v>
      </c>
      <c r="H640" s="23">
        <f ca="1">DATE(YEAR(TODAY()),MONTH(TODAY())+Tabela11[[#This Row],[Mês]],1)</f>
        <v>63859</v>
      </c>
      <c r="I640" s="15">
        <f>+Tabela11[[#This Row],[Mês]]</f>
        <v>637</v>
      </c>
    </row>
    <row r="641" spans="2:9" x14ac:dyDescent="0.35">
      <c r="B641" s="15"/>
      <c r="C641" s="15"/>
      <c r="D641" s="15"/>
      <c r="F641" s="22">
        <v>638</v>
      </c>
      <c r="G641" s="24">
        <f>+G640*(1+(Tab_Resultados[Taxa de retorno]-Tab_Resultados[Inflação])/12)+$D$10/12</f>
        <v>13091494.810131283</v>
      </c>
      <c r="H641" s="23">
        <f ca="1">DATE(YEAR(TODAY()),MONTH(TODAY())+Tabela11[[#This Row],[Mês]],1)</f>
        <v>63889</v>
      </c>
      <c r="I641" s="15">
        <f>+Tabela11[[#This Row],[Mês]]</f>
        <v>638</v>
      </c>
    </row>
    <row r="642" spans="2:9" x14ac:dyDescent="0.35">
      <c r="B642" s="15"/>
      <c r="C642" s="15"/>
      <c r="D642" s="15"/>
      <c r="F642" s="22">
        <v>639</v>
      </c>
      <c r="G642" s="24">
        <f>+G641*(1+(Tab_Resultados[Taxa de retorno]-Tab_Resultados[Inflação])/12)+$D$10/12</f>
        <v>13173045.132510003</v>
      </c>
      <c r="H642" s="23">
        <f ca="1">DATE(YEAR(TODAY()),MONTH(TODAY())+Tabela11[[#This Row],[Mês]],1)</f>
        <v>63920</v>
      </c>
      <c r="I642" s="15">
        <f>+Tabela11[[#This Row],[Mês]]</f>
        <v>639</v>
      </c>
    </row>
    <row r="643" spans="2:9" x14ac:dyDescent="0.35">
      <c r="B643" s="15"/>
      <c r="C643" s="15"/>
      <c r="D643" s="15"/>
      <c r="F643" s="22">
        <v>640</v>
      </c>
      <c r="G643" s="24">
        <f>+G642*(1+(Tab_Resultados[Taxa de retorno]-Tab_Resultados[Inflação])/12)+$D$10/12</f>
        <v>13255094.950613292</v>
      </c>
      <c r="H643" s="23">
        <f ca="1">DATE(YEAR(TODAY()),MONTH(TODAY())+Tabela11[[#This Row],[Mês]],1)</f>
        <v>63951</v>
      </c>
      <c r="I643" s="15">
        <f>+Tabela11[[#This Row],[Mês]]</f>
        <v>640</v>
      </c>
    </row>
    <row r="644" spans="2:9" x14ac:dyDescent="0.35">
      <c r="B644" s="15"/>
      <c r="C644" s="15"/>
      <c r="D644" s="15"/>
      <c r="F644" s="22">
        <v>641</v>
      </c>
      <c r="G644" s="24">
        <f>+G643*(1+(Tab_Resultados[Taxa de retorno]-Tab_Resultados[Inflação])/12)+$D$10/12</f>
        <v>13337647.323852463</v>
      </c>
      <c r="H644" s="23">
        <f ca="1">DATE(YEAR(TODAY()),MONTH(TODAY())+Tabela11[[#This Row],[Mês]],1)</f>
        <v>63979</v>
      </c>
      <c r="I644" s="15">
        <f>+Tabela11[[#This Row],[Mês]]</f>
        <v>641</v>
      </c>
    </row>
    <row r="645" spans="2:9" x14ac:dyDescent="0.35">
      <c r="B645" s="15"/>
      <c r="C645" s="15"/>
      <c r="D645" s="15"/>
      <c r="F645" s="22">
        <v>642</v>
      </c>
      <c r="G645" s="24">
        <f>+G644*(1+(Tab_Resultados[Taxa de retorno]-Tab_Resultados[Inflação])/12)+$D$10/12</f>
        <v>13420705.330377724</v>
      </c>
      <c r="H645" s="23">
        <f ca="1">DATE(YEAR(TODAY()),MONTH(TODAY())+Tabela11[[#This Row],[Mês]],1)</f>
        <v>64010</v>
      </c>
      <c r="I645" s="15">
        <f>+Tabela11[[#This Row],[Mês]]</f>
        <v>642</v>
      </c>
    </row>
    <row r="646" spans="2:9" x14ac:dyDescent="0.35">
      <c r="B646" s="15"/>
      <c r="C646" s="15"/>
      <c r="D646" s="15"/>
      <c r="F646" s="22">
        <v>643</v>
      </c>
      <c r="G646" s="24">
        <f>+G645*(1+(Tab_Resultados[Taxa de retorno]-Tab_Resultados[Inflação])/12)+$D$10/12</f>
        <v>13504272.067192953</v>
      </c>
      <c r="H646" s="23">
        <f ca="1">DATE(YEAR(TODAY()),MONTH(TODAY())+Tabela11[[#This Row],[Mês]],1)</f>
        <v>64040</v>
      </c>
      <c r="I646" s="15">
        <f>+Tabela11[[#This Row],[Mês]]</f>
        <v>643</v>
      </c>
    </row>
    <row r="647" spans="2:9" x14ac:dyDescent="0.35">
      <c r="B647" s="15"/>
      <c r="C647" s="15"/>
      <c r="D647" s="15"/>
      <c r="F647" s="22">
        <v>644</v>
      </c>
      <c r="G647" s="24">
        <f>+G646*(1+(Tab_Resultados[Taxa de retorno]-Tab_Resultados[Inflação])/12)+$D$10/12</f>
        <v>13588350.650271175</v>
      </c>
      <c r="H647" s="23">
        <f ca="1">DATE(YEAR(TODAY()),MONTH(TODAY())+Tabela11[[#This Row],[Mês]],1)</f>
        <v>64071</v>
      </c>
      <c r="I647" s="15">
        <f>+Tabela11[[#This Row],[Mês]]</f>
        <v>644</v>
      </c>
    </row>
    <row r="648" spans="2:9" x14ac:dyDescent="0.35">
      <c r="B648" s="15"/>
      <c r="C648" s="15"/>
      <c r="D648" s="15"/>
      <c r="F648" s="22">
        <v>645</v>
      </c>
      <c r="G648" s="24">
        <f>+G647*(1+(Tab_Resultados[Taxa de retorno]-Tab_Resultados[Inflação])/12)+$D$10/12</f>
        <v>13672944.214670751</v>
      </c>
      <c r="H648" s="23">
        <f ca="1">DATE(YEAR(TODAY()),MONTH(TODAY())+Tabela11[[#This Row],[Mês]],1)</f>
        <v>64101</v>
      </c>
      <c r="I648" s="15">
        <f>+Tabela11[[#This Row],[Mês]]</f>
        <v>645</v>
      </c>
    </row>
    <row r="649" spans="2:9" x14ac:dyDescent="0.35">
      <c r="B649" s="15"/>
      <c r="C649" s="15"/>
      <c r="D649" s="15"/>
      <c r="F649" s="22">
        <v>646</v>
      </c>
      <c r="G649" s="24">
        <f>+G648*(1+(Tab_Resultados[Taxa de retorno]-Tab_Resultados[Inflação])/12)+$D$10/12</f>
        <v>13758055.914652275</v>
      </c>
      <c r="H649" s="23">
        <f ca="1">DATE(YEAR(TODAY()),MONTH(TODAY())+Tabela11[[#This Row],[Mês]],1)</f>
        <v>64132</v>
      </c>
      <c r="I649" s="15">
        <f>+Tabela11[[#This Row],[Mês]]</f>
        <v>646</v>
      </c>
    </row>
    <row r="650" spans="2:9" x14ac:dyDescent="0.35">
      <c r="B650" s="15"/>
      <c r="C650" s="15"/>
      <c r="D650" s="15"/>
      <c r="F650" s="22">
        <v>647</v>
      </c>
      <c r="G650" s="24">
        <f>+G649*(1+(Tab_Resultados[Taxa de retorno]-Tab_Resultados[Inflação])/12)+$D$10/12</f>
        <v>13843688.923796184</v>
      </c>
      <c r="H650" s="23">
        <f ca="1">DATE(YEAR(TODAY()),MONTH(TODAY())+Tabela11[[#This Row],[Mês]],1)</f>
        <v>64163</v>
      </c>
      <c r="I650" s="15">
        <f>+Tabela11[[#This Row],[Mês]]</f>
        <v>647</v>
      </c>
    </row>
    <row r="651" spans="2:9" x14ac:dyDescent="0.35">
      <c r="B651" s="15"/>
      <c r="C651" s="15"/>
      <c r="D651" s="15"/>
      <c r="F651" s="22">
        <v>648</v>
      </c>
      <c r="G651" s="24">
        <f>+G650*(1+(Tab_Resultados[Taxa de retorno]-Tab_Resultados[Inflação])/12)+$D$10/12</f>
        <v>13929846.4351211</v>
      </c>
      <c r="H651" s="23">
        <f ca="1">DATE(YEAR(TODAY()),MONTH(TODAY())+Tabela11[[#This Row],[Mês]],1)</f>
        <v>64193</v>
      </c>
      <c r="I651" s="15">
        <f>+Tabela11[[#This Row],[Mês]]</f>
        <v>648</v>
      </c>
    </row>
    <row r="652" spans="2:9" x14ac:dyDescent="0.35">
      <c r="B652" s="15"/>
      <c r="C652" s="15"/>
      <c r="D652" s="15"/>
      <c r="F652" s="22">
        <v>649</v>
      </c>
      <c r="G652" s="24">
        <f>+G651*(1+(Tab_Resultados[Taxa de retorno]-Tab_Resultados[Inflação])/12)+$D$10/12</f>
        <v>14016531.661202881</v>
      </c>
      <c r="H652" s="23">
        <f ca="1">DATE(YEAR(TODAY()),MONTH(TODAY())+Tabela11[[#This Row],[Mês]],1)</f>
        <v>64224</v>
      </c>
      <c r="I652" s="15">
        <f>+Tabela11[[#This Row],[Mês]]</f>
        <v>649</v>
      </c>
    </row>
    <row r="653" spans="2:9" x14ac:dyDescent="0.35">
      <c r="B653" s="15"/>
      <c r="C653" s="15"/>
      <c r="D653" s="15"/>
      <c r="F653" s="22">
        <v>650</v>
      </c>
      <c r="G653" s="24">
        <f>+G652*(1+(Tab_Resultados[Taxa de retorno]-Tab_Resultados[Inflação])/12)+$D$10/12</f>
        <v>14103747.834294414</v>
      </c>
      <c r="H653" s="23">
        <f ca="1">DATE(YEAR(TODAY()),MONTH(TODAY())+Tabela11[[#This Row],[Mês]],1)</f>
        <v>64254</v>
      </c>
      <c r="I653" s="15">
        <f>+Tabela11[[#This Row],[Mês]]</f>
        <v>650</v>
      </c>
    </row>
    <row r="654" spans="2:9" x14ac:dyDescent="0.35">
      <c r="B654" s="15"/>
      <c r="C654" s="15"/>
      <c r="D654" s="15"/>
      <c r="F654" s="22">
        <v>651</v>
      </c>
      <c r="G654" s="24">
        <f>+G653*(1+(Tab_Resultados[Taxa de retorno]-Tab_Resultados[Inflação])/12)+$D$10/12</f>
        <v>14191498.206446132</v>
      </c>
      <c r="H654" s="23">
        <f ca="1">DATE(YEAR(TODAY()),MONTH(TODAY())+Tabela11[[#This Row],[Mês]],1)</f>
        <v>64285</v>
      </c>
      <c r="I654" s="15">
        <f>+Tabela11[[#This Row],[Mês]]</f>
        <v>651</v>
      </c>
    </row>
    <row r="655" spans="2:9" x14ac:dyDescent="0.35">
      <c r="B655" s="15"/>
      <c r="C655" s="15"/>
      <c r="D655" s="15"/>
      <c r="F655" s="22">
        <v>652</v>
      </c>
      <c r="G655" s="24">
        <f>+G654*(1+(Tab_Resultados[Taxa de retorno]-Tab_Resultados[Inflação])/12)+$D$10/12</f>
        <v>14279786.04962728</v>
      </c>
      <c r="H655" s="23">
        <f ca="1">DATE(YEAR(TODAY()),MONTH(TODAY())+Tabela11[[#This Row],[Mês]],1)</f>
        <v>64316</v>
      </c>
      <c r="I655" s="15">
        <f>+Tabela11[[#This Row],[Mês]]</f>
        <v>652</v>
      </c>
    </row>
    <row r="656" spans="2:9" x14ac:dyDescent="0.35">
      <c r="B656" s="15"/>
      <c r="C656" s="15"/>
      <c r="D656" s="15"/>
      <c r="F656" s="22">
        <v>653</v>
      </c>
      <c r="G656" s="24">
        <f>+G655*(1+(Tab_Resultados[Taxa de retorno]-Tab_Resultados[Inflação])/12)+$D$10/12</f>
        <v>14368614.655847913</v>
      </c>
      <c r="H656" s="23">
        <f ca="1">DATE(YEAR(TODAY()),MONTH(TODAY())+Tabela11[[#This Row],[Mês]],1)</f>
        <v>64345</v>
      </c>
      <c r="I656" s="15">
        <f>+Tabela11[[#This Row],[Mês]]</f>
        <v>653</v>
      </c>
    </row>
    <row r="657" spans="2:9" x14ac:dyDescent="0.35">
      <c r="B657" s="15"/>
      <c r="C657" s="15"/>
      <c r="D657" s="15"/>
      <c r="F657" s="22">
        <v>654</v>
      </c>
      <c r="G657" s="24">
        <f>+G656*(1+(Tab_Resultados[Taxa de retorno]-Tab_Resultados[Inflação])/12)+$D$10/12</f>
        <v>14457987.337281646</v>
      </c>
      <c r="H657" s="23">
        <f ca="1">DATE(YEAR(TODAY()),MONTH(TODAY())+Tabela11[[#This Row],[Mês]],1)</f>
        <v>64376</v>
      </c>
      <c r="I657" s="15">
        <f>+Tabela11[[#This Row],[Mês]]</f>
        <v>654</v>
      </c>
    </row>
    <row r="658" spans="2:9" x14ac:dyDescent="0.35">
      <c r="B658" s="15"/>
      <c r="C658" s="15"/>
      <c r="D658" s="15"/>
      <c r="F658" s="22">
        <v>655</v>
      </c>
      <c r="G658" s="24">
        <f>+G657*(1+(Tab_Resultados[Taxa de retorno]-Tab_Resultados[Inflação])/12)+$D$10/12</f>
        <v>14547907.426389161</v>
      </c>
      <c r="H658" s="23">
        <f ca="1">DATE(YEAR(TODAY()),MONTH(TODAY())+Tabela11[[#This Row],[Mês]],1)</f>
        <v>64406</v>
      </c>
      <c r="I658" s="15">
        <f>+Tabela11[[#This Row],[Mês]]</f>
        <v>655</v>
      </c>
    </row>
    <row r="659" spans="2:9" x14ac:dyDescent="0.35">
      <c r="B659" s="15"/>
      <c r="C659" s="15"/>
      <c r="D659" s="15"/>
      <c r="F659" s="22">
        <v>656</v>
      </c>
      <c r="G659" s="24">
        <f>+G658*(1+(Tab_Resultados[Taxa de retorno]-Tab_Resultados[Inflação])/12)+$D$10/12</f>
        <v>14638378.27604246</v>
      </c>
      <c r="H659" s="23">
        <f ca="1">DATE(YEAR(TODAY()),MONTH(TODAY())+Tabela11[[#This Row],[Mês]],1)</f>
        <v>64437</v>
      </c>
      <c r="I659" s="15">
        <f>+Tabela11[[#This Row],[Mês]]</f>
        <v>656</v>
      </c>
    </row>
    <row r="660" spans="2:9" x14ac:dyDescent="0.35">
      <c r="B660" s="15"/>
      <c r="C660" s="15"/>
      <c r="D660" s="15"/>
      <c r="F660" s="22">
        <v>657</v>
      </c>
      <c r="G660" s="24">
        <f>+G659*(1+(Tab_Resultados[Taxa de retorno]-Tab_Resultados[Inflação])/12)+$D$10/12</f>
        <v>14729403.259649884</v>
      </c>
      <c r="H660" s="23">
        <f ca="1">DATE(YEAR(TODAY()),MONTH(TODAY())+Tabela11[[#This Row],[Mês]],1)</f>
        <v>64467</v>
      </c>
      <c r="I660" s="15">
        <f>+Tabela11[[#This Row],[Mês]]</f>
        <v>657</v>
      </c>
    </row>
    <row r="661" spans="2:9" x14ac:dyDescent="0.35">
      <c r="B661" s="15"/>
      <c r="C661" s="15"/>
      <c r="D661" s="15"/>
      <c r="F661" s="22">
        <v>658</v>
      </c>
      <c r="G661" s="24">
        <f>+G660*(1+(Tab_Resultados[Taxa de retorno]-Tab_Resultados[Inflação])/12)+$D$10/12</f>
        <v>14820985.771281905</v>
      </c>
      <c r="H661" s="23">
        <f ca="1">DATE(YEAR(TODAY()),MONTH(TODAY())+Tabela11[[#This Row],[Mês]],1)</f>
        <v>64498</v>
      </c>
      <c r="I661" s="15">
        <f>+Tabela11[[#This Row],[Mês]]</f>
        <v>658</v>
      </c>
    </row>
    <row r="662" spans="2:9" x14ac:dyDescent="0.35">
      <c r="B662" s="15"/>
      <c r="C662" s="15"/>
      <c r="D662" s="15"/>
      <c r="F662" s="22">
        <v>659</v>
      </c>
      <c r="G662" s="24">
        <f>+G661*(1+(Tab_Resultados[Taxa de retorno]-Tab_Resultados[Inflação])/12)+$D$10/12</f>
        <v>14913129.225797672</v>
      </c>
      <c r="H662" s="23">
        <f ca="1">DATE(YEAR(TODAY()),MONTH(TODAY())+Tabela11[[#This Row],[Mês]],1)</f>
        <v>64529</v>
      </c>
      <c r="I662" s="15">
        <f>+Tabela11[[#This Row],[Mês]]</f>
        <v>659</v>
      </c>
    </row>
    <row r="663" spans="2:9" x14ac:dyDescent="0.35">
      <c r="B663" s="15"/>
      <c r="C663" s="15"/>
      <c r="D663" s="15"/>
      <c r="F663" s="22">
        <v>660</v>
      </c>
      <c r="G663" s="24">
        <f>+G662*(1+(Tab_Resultados[Taxa de retorno]-Tab_Resultados[Inflação])/12)+$D$10/12</f>
        <v>15005837.058972348</v>
      </c>
      <c r="H663" s="23">
        <f ca="1">DATE(YEAR(TODAY()),MONTH(TODAY())+Tabela11[[#This Row],[Mês]],1)</f>
        <v>64559</v>
      </c>
      <c r="I663" s="15">
        <f>+Tabela11[[#This Row],[Mês]]</f>
        <v>660</v>
      </c>
    </row>
    <row r="664" spans="2:9" x14ac:dyDescent="0.35">
      <c r="B664" s="15"/>
      <c r="C664" s="15"/>
      <c r="D664" s="15"/>
      <c r="F664" s="22">
        <v>661</v>
      </c>
      <c r="G664" s="24">
        <f>+G663*(1+(Tab_Resultados[Taxa de retorno]-Tab_Resultados[Inflação])/12)+$D$10/12</f>
        <v>15099112.727625219</v>
      </c>
      <c r="H664" s="23">
        <f ca="1">DATE(YEAR(TODAY()),MONTH(TODAY())+Tabela11[[#This Row],[Mês]],1)</f>
        <v>64590</v>
      </c>
      <c r="I664" s="15">
        <f>+Tabela11[[#This Row],[Mês]]</f>
        <v>661</v>
      </c>
    </row>
    <row r="665" spans="2:9" x14ac:dyDescent="0.35">
      <c r="B665" s="15"/>
      <c r="C665" s="15"/>
      <c r="D665" s="15"/>
      <c r="F665" s="22">
        <v>662</v>
      </c>
      <c r="G665" s="24">
        <f>+G664*(1+(Tab_Resultados[Taxa de retorno]-Tab_Resultados[Inflação])/12)+$D$10/12</f>
        <v>15192959.709748589</v>
      </c>
      <c r="H665" s="23">
        <f ca="1">DATE(YEAR(TODAY()),MONTH(TODAY())+Tabela11[[#This Row],[Mês]],1)</f>
        <v>64620</v>
      </c>
      <c r="I665" s="15">
        <f>+Tabela11[[#This Row],[Mês]]</f>
        <v>662</v>
      </c>
    </row>
    <row r="666" spans="2:9" x14ac:dyDescent="0.35">
      <c r="B666" s="15"/>
      <c r="C666" s="15"/>
      <c r="D666" s="15"/>
      <c r="F666" s="22">
        <v>663</v>
      </c>
      <c r="G666" s="24">
        <f>+G665*(1+(Tab_Resultados[Taxa de retorno]-Tab_Resultados[Inflação])/12)+$D$10/12</f>
        <v>15287381.504637463</v>
      </c>
      <c r="H666" s="23">
        <f ca="1">DATE(YEAR(TODAY()),MONTH(TODAY())+Tabela11[[#This Row],[Mês]],1)</f>
        <v>64651</v>
      </c>
      <c r="I666" s="15">
        <f>+Tabela11[[#This Row],[Mês]]</f>
        <v>663</v>
      </c>
    </row>
    <row r="667" spans="2:9" x14ac:dyDescent="0.35">
      <c r="B667" s="15"/>
      <c r="C667" s="15"/>
      <c r="D667" s="15"/>
      <c r="F667" s="22">
        <v>664</v>
      </c>
      <c r="G667" s="24">
        <f>+G666*(1+(Tab_Resultados[Taxa de retorno]-Tab_Resultados[Inflação])/12)+$D$10/12</f>
        <v>15382381.633020032</v>
      </c>
      <c r="H667" s="23">
        <f ca="1">DATE(YEAR(TODAY()),MONTH(TODAY())+Tabela11[[#This Row],[Mês]],1)</f>
        <v>64682</v>
      </c>
      <c r="I667" s="15">
        <f>+Tabela11[[#This Row],[Mês]]</f>
        <v>664</v>
      </c>
    </row>
    <row r="668" spans="2:9" x14ac:dyDescent="0.35">
      <c r="B668" s="15"/>
      <c r="C668" s="15"/>
      <c r="D668" s="15"/>
      <c r="F668" s="22">
        <v>665</v>
      </c>
      <c r="G668" s="24">
        <f>+G667*(1+(Tab_Resultados[Taxa de retorno]-Tab_Resultados[Inflação])/12)+$D$10/12</f>
        <v>15477963.637188945</v>
      </c>
      <c r="H668" s="23">
        <f ca="1">DATE(YEAR(TODAY()),MONTH(TODAY())+Tabela11[[#This Row],[Mês]],1)</f>
        <v>64710</v>
      </c>
      <c r="I668" s="15">
        <f>+Tabela11[[#This Row],[Mês]]</f>
        <v>665</v>
      </c>
    </row>
    <row r="669" spans="2:9" x14ac:dyDescent="0.35">
      <c r="B669" s="15"/>
      <c r="C669" s="15"/>
      <c r="D669" s="15"/>
      <c r="F669" s="22">
        <v>666</v>
      </c>
      <c r="G669" s="24">
        <f>+G668*(1+(Tab_Resultados[Taxa de retorno]-Tab_Resultados[Inflação])/12)+$D$10/12</f>
        <v>15574131.081133392</v>
      </c>
      <c r="H669" s="23">
        <f ca="1">DATE(YEAR(TODAY()),MONTH(TODAY())+Tabela11[[#This Row],[Mês]],1)</f>
        <v>64741</v>
      </c>
      <c r="I669" s="15">
        <f>+Tabela11[[#This Row],[Mês]]</f>
        <v>666</v>
      </c>
    </row>
    <row r="670" spans="2:9" x14ac:dyDescent="0.35">
      <c r="B670" s="15"/>
      <c r="C670" s="15"/>
      <c r="D670" s="15"/>
      <c r="F670" s="22">
        <v>667</v>
      </c>
      <c r="G670" s="24">
        <f>+G669*(1+(Tab_Resultados[Taxa de retorno]-Tab_Resultados[Inflação])/12)+$D$10/12</f>
        <v>15670887.550671998</v>
      </c>
      <c r="H670" s="23">
        <f ca="1">DATE(YEAR(TODAY()),MONTH(TODAY())+Tabela11[[#This Row],[Mês]],1)</f>
        <v>64771</v>
      </c>
      <c r="I670" s="15">
        <f>+Tabela11[[#This Row],[Mês]]</f>
        <v>667</v>
      </c>
    </row>
    <row r="671" spans="2:9" x14ac:dyDescent="0.35">
      <c r="B671" s="15"/>
      <c r="C671" s="15"/>
      <c r="D671" s="15"/>
      <c r="F671" s="22">
        <v>668</v>
      </c>
      <c r="G671" s="24">
        <f>+G670*(1+(Tab_Resultados[Taxa de retorno]-Tab_Resultados[Inflação])/12)+$D$10/12</f>
        <v>15768236.653586529</v>
      </c>
      <c r="H671" s="23">
        <f ca="1">DATE(YEAR(TODAY()),MONTH(TODAY())+Tabela11[[#This Row],[Mês]],1)</f>
        <v>64802</v>
      </c>
      <c r="I671" s="15">
        <f>+Tabela11[[#This Row],[Mês]]</f>
        <v>668</v>
      </c>
    </row>
    <row r="672" spans="2:9" x14ac:dyDescent="0.35">
      <c r="B672" s="15"/>
      <c r="C672" s="15"/>
      <c r="D672" s="15"/>
      <c r="F672" s="22">
        <v>669</v>
      </c>
      <c r="G672" s="24">
        <f>+G671*(1+(Tab_Resultados[Taxa de retorno]-Tab_Resultados[Inflação])/12)+$D$10/12</f>
        <v>15866182.019756412</v>
      </c>
      <c r="H672" s="23">
        <f ca="1">DATE(YEAR(TODAY()),MONTH(TODAY())+Tabela11[[#This Row],[Mês]],1)</f>
        <v>64832</v>
      </c>
      <c r="I672" s="15">
        <f>+Tabela11[[#This Row],[Mês]]</f>
        <v>669</v>
      </c>
    </row>
    <row r="673" spans="2:9" x14ac:dyDescent="0.35">
      <c r="B673" s="15"/>
      <c r="C673" s="15"/>
      <c r="D673" s="15"/>
      <c r="F673" s="22">
        <v>670</v>
      </c>
      <c r="G673" s="24">
        <f>+G672*(1+(Tab_Resultados[Taxa de retorno]-Tab_Resultados[Inflação])/12)+$D$10/12</f>
        <v>15964727.301294085</v>
      </c>
      <c r="H673" s="23">
        <f ca="1">DATE(YEAR(TODAY()),MONTH(TODAY())+Tabela11[[#This Row],[Mês]],1)</f>
        <v>64863</v>
      </c>
      <c r="I673" s="15">
        <f>+Tabela11[[#This Row],[Mês]]</f>
        <v>670</v>
      </c>
    </row>
    <row r="674" spans="2:9" x14ac:dyDescent="0.35">
      <c r="B674" s="15"/>
      <c r="C674" s="15"/>
      <c r="D674" s="15"/>
      <c r="F674" s="22">
        <v>671</v>
      </c>
      <c r="G674" s="24">
        <f>+G673*(1+(Tab_Resultados[Taxa de retorno]-Tab_Resultados[Inflação])/12)+$D$10/12</f>
        <v>16063876.172681175</v>
      </c>
      <c r="H674" s="23">
        <f ca="1">DATE(YEAR(TODAY()),MONTH(TODAY())+Tabela11[[#This Row],[Mês]],1)</f>
        <v>64894</v>
      </c>
      <c r="I674" s="15">
        <f>+Tabela11[[#This Row],[Mês]]</f>
        <v>671</v>
      </c>
    </row>
    <row r="675" spans="2:9" x14ac:dyDescent="0.35">
      <c r="B675" s="15"/>
      <c r="C675" s="15"/>
      <c r="D675" s="15"/>
      <c r="F675" s="22">
        <v>672</v>
      </c>
      <c r="G675" s="24">
        <f>+G674*(1+(Tab_Resultados[Taxa de retorno]-Tab_Resultados[Inflação])/12)+$D$10/12</f>
        <v>16163632.330905512</v>
      </c>
      <c r="H675" s="23">
        <f ca="1">DATE(YEAR(TODAY()),MONTH(TODAY())+Tabela11[[#This Row],[Mês]],1)</f>
        <v>64924</v>
      </c>
      <c r="I675" s="15">
        <f>+Tabela11[[#This Row],[Mês]]</f>
        <v>672</v>
      </c>
    </row>
    <row r="676" spans="2:9" x14ac:dyDescent="0.35">
      <c r="B676" s="15"/>
      <c r="C676" s="15"/>
      <c r="D676" s="15"/>
      <c r="F676" s="22">
        <v>673</v>
      </c>
      <c r="G676" s="24">
        <f>+G675*(1+(Tab_Resultados[Taxa de retorno]-Tab_Resultados[Inflação])/12)+$D$10/12</f>
        <v>16263999.495598974</v>
      </c>
      <c r="H676" s="23">
        <f ca="1">DATE(YEAR(TODAY()),MONTH(TODAY())+Tabela11[[#This Row],[Mês]],1)</f>
        <v>64955</v>
      </c>
      <c r="I676" s="15">
        <f>+Tabela11[[#This Row],[Mês]]</f>
        <v>673</v>
      </c>
    </row>
    <row r="677" spans="2:9" x14ac:dyDescent="0.35">
      <c r="B677" s="15"/>
      <c r="C677" s="15"/>
      <c r="D677" s="15"/>
      <c r="F677" s="22">
        <v>674</v>
      </c>
      <c r="G677" s="24">
        <f>+G676*(1+(Tab_Resultados[Taxa de retorno]-Tab_Resultados[Inflação])/12)+$D$10/12</f>
        <v>16364981.409176182</v>
      </c>
      <c r="H677" s="23">
        <f ca="1">DATE(YEAR(TODAY()),MONTH(TODAY())+Tabela11[[#This Row],[Mês]],1)</f>
        <v>64985</v>
      </c>
      <c r="I677" s="15">
        <f>+Tabela11[[#This Row],[Mês]]</f>
        <v>674</v>
      </c>
    </row>
    <row r="678" spans="2:9" x14ac:dyDescent="0.35">
      <c r="B678" s="15"/>
      <c r="C678" s="15"/>
      <c r="D678" s="15"/>
      <c r="F678" s="22">
        <v>675</v>
      </c>
      <c r="G678" s="24">
        <f>+G677*(1+(Tab_Resultados[Taxa de retorno]-Tab_Resultados[Inflação])/12)+$D$10/12</f>
        <v>16466581.836974051</v>
      </c>
      <c r="H678" s="23">
        <f ca="1">DATE(YEAR(TODAY()),MONTH(TODAY())+Tabela11[[#This Row],[Mês]],1)</f>
        <v>65016</v>
      </c>
      <c r="I678" s="15">
        <f>+Tabela11[[#This Row],[Mês]]</f>
        <v>675</v>
      </c>
    </row>
    <row r="679" spans="2:9" x14ac:dyDescent="0.35">
      <c r="B679" s="15"/>
      <c r="C679" s="15"/>
      <c r="D679" s="15"/>
      <c r="F679" s="22">
        <v>676</v>
      </c>
      <c r="G679" s="24">
        <f>+G678*(1+(Tab_Resultados[Taxa de retorno]-Tab_Resultados[Inflação])/12)+$D$10/12</f>
        <v>16568804.567392182</v>
      </c>
      <c r="H679" s="23">
        <f ca="1">DATE(YEAR(TODAY()),MONTH(TODAY())+Tabela11[[#This Row],[Mês]],1)</f>
        <v>65047</v>
      </c>
      <c r="I679" s="15">
        <f>+Tabela11[[#This Row],[Mês]]</f>
        <v>676</v>
      </c>
    </row>
    <row r="680" spans="2:9" x14ac:dyDescent="0.35">
      <c r="B680" s="15"/>
      <c r="C680" s="15"/>
      <c r="D680" s="15"/>
      <c r="F680" s="22">
        <v>677</v>
      </c>
      <c r="G680" s="24">
        <f>+G679*(1+(Tab_Resultados[Taxa de retorno]-Tab_Resultados[Inflação])/12)+$D$10/12</f>
        <v>16671653.412034124</v>
      </c>
      <c r="H680" s="23">
        <f ca="1">DATE(YEAR(TODAY()),MONTH(TODAY())+Tabela11[[#This Row],[Mês]],1)</f>
        <v>65075</v>
      </c>
      <c r="I680" s="15">
        <f>+Tabela11[[#This Row],[Mês]]</f>
        <v>677</v>
      </c>
    </row>
    <row r="681" spans="2:9" x14ac:dyDescent="0.35">
      <c r="B681" s="15"/>
      <c r="C681" s="15"/>
      <c r="D681" s="15"/>
      <c r="F681" s="22">
        <v>678</v>
      </c>
      <c r="G681" s="24">
        <f>+G680*(1+(Tab_Resultados[Taxa de retorno]-Tab_Resultados[Inflação])/12)+$D$10/12</f>
        <v>16775132.205849499</v>
      </c>
      <c r="H681" s="23">
        <f ca="1">DATE(YEAR(TODAY()),MONTH(TODAY())+Tabela11[[#This Row],[Mês]],1)</f>
        <v>65106</v>
      </c>
      <c r="I681" s="15">
        <f>+Tabela11[[#This Row],[Mês]]</f>
        <v>678</v>
      </c>
    </row>
    <row r="682" spans="2:9" x14ac:dyDescent="0.35">
      <c r="B682" s="15"/>
      <c r="C682" s="15"/>
      <c r="D682" s="15"/>
      <c r="F682" s="22">
        <v>679</v>
      </c>
      <c r="G682" s="24">
        <f>+G681*(1+(Tab_Resultados[Taxa de retorno]-Tab_Resultados[Inflação])/12)+$D$10/12</f>
        <v>16879244.807276994</v>
      </c>
      <c r="H682" s="23">
        <f ca="1">DATE(YEAR(TODAY()),MONTH(TODAY())+Tabela11[[#This Row],[Mês]],1)</f>
        <v>65136</v>
      </c>
      <c r="I682" s="15">
        <f>+Tabela11[[#This Row],[Mês]]</f>
        <v>679</v>
      </c>
    </row>
    <row r="683" spans="2:9" x14ac:dyDescent="0.35">
      <c r="B683" s="15"/>
      <c r="C683" s="15"/>
      <c r="D683" s="15"/>
      <c r="F683" s="22">
        <v>680</v>
      </c>
      <c r="G683" s="24">
        <f>+G682*(1+(Tab_Resultados[Taxa de retorno]-Tab_Resultados[Inflação])/12)+$D$10/12</f>
        <v>16983995.098388232</v>
      </c>
      <c r="H683" s="23">
        <f ca="1">DATE(YEAR(TODAY()),MONTH(TODAY())+Tabela11[[#This Row],[Mês]],1)</f>
        <v>65167</v>
      </c>
      <c r="I683" s="15">
        <f>+Tabela11[[#This Row],[Mês]]</f>
        <v>680</v>
      </c>
    </row>
    <row r="684" spans="2:9" x14ac:dyDescent="0.35">
      <c r="B684" s="15"/>
      <c r="C684" s="15"/>
      <c r="D684" s="15"/>
      <c r="F684" s="22">
        <v>681</v>
      </c>
      <c r="G684" s="24">
        <f>+G683*(1+(Tab_Resultados[Taxa de retorno]-Tab_Resultados[Inflação])/12)+$D$10/12</f>
        <v>17089386.985032529</v>
      </c>
      <c r="H684" s="23">
        <f ca="1">DATE(YEAR(TODAY()),MONTH(TODAY())+Tabela11[[#This Row],[Mês]],1)</f>
        <v>65197</v>
      </c>
      <c r="I684" s="15">
        <f>+Tabela11[[#This Row],[Mês]]</f>
        <v>681</v>
      </c>
    </row>
    <row r="685" spans="2:9" x14ac:dyDescent="0.35">
      <c r="B685" s="15"/>
      <c r="C685" s="15"/>
      <c r="D685" s="15"/>
      <c r="F685" s="22">
        <v>682</v>
      </c>
      <c r="G685" s="24">
        <f>+G684*(1+(Tab_Resultados[Taxa de retorno]-Tab_Resultados[Inflação])/12)+$D$10/12</f>
        <v>17195424.396982521</v>
      </c>
      <c r="H685" s="23">
        <f ca="1">DATE(YEAR(TODAY()),MONTH(TODAY())+Tabela11[[#This Row],[Mês]],1)</f>
        <v>65228</v>
      </c>
      <c r="I685" s="15">
        <f>+Tabela11[[#This Row],[Mês]]</f>
        <v>682</v>
      </c>
    </row>
    <row r="686" spans="2:9" x14ac:dyDescent="0.35">
      <c r="B686" s="15"/>
      <c r="C686" s="15"/>
      <c r="D686" s="15"/>
      <c r="F686" s="22">
        <v>683</v>
      </c>
      <c r="G686" s="24">
        <f>+G685*(1+(Tab_Resultados[Taxa de retorno]-Tab_Resultados[Inflação])/12)+$D$10/12</f>
        <v>17302111.288080707</v>
      </c>
      <c r="H686" s="23">
        <f ca="1">DATE(YEAR(TODAY()),MONTH(TODAY())+Tabela11[[#This Row],[Mês]],1)</f>
        <v>65259</v>
      </c>
      <c r="I686" s="15">
        <f>+Tabela11[[#This Row],[Mês]]</f>
        <v>683</v>
      </c>
    </row>
    <row r="687" spans="2:9" x14ac:dyDescent="0.35">
      <c r="B687" s="15"/>
      <c r="C687" s="15"/>
      <c r="D687" s="15"/>
      <c r="F687" s="22">
        <v>684</v>
      </c>
      <c r="G687" s="24">
        <f>+G686*(1+(Tab_Resultados[Taxa de retorno]-Tab_Resultados[Inflação])/12)+$D$10/12</f>
        <v>17409451.636386868</v>
      </c>
      <c r="H687" s="23">
        <f ca="1">DATE(YEAR(TODAY()),MONTH(TODAY())+Tabela11[[#This Row],[Mês]],1)</f>
        <v>65289</v>
      </c>
      <c r="I687" s="15">
        <f>+Tabela11[[#This Row],[Mês]]</f>
        <v>684</v>
      </c>
    </row>
    <row r="688" spans="2:9" x14ac:dyDescent="0.35">
      <c r="B688" s="15"/>
      <c r="C688" s="15"/>
      <c r="D688" s="15"/>
      <c r="F688" s="22">
        <v>685</v>
      </c>
      <c r="G688" s="24">
        <f>+G687*(1+(Tab_Resultados[Taxa de retorno]-Tab_Resultados[Inflação])/12)+$D$10/12</f>
        <v>17517449.444326404</v>
      </c>
      <c r="H688" s="23">
        <f ca="1">DATE(YEAR(TODAY()),MONTH(TODAY())+Tabela11[[#This Row],[Mês]],1)</f>
        <v>65320</v>
      </c>
      <c r="I688" s="15">
        <f>+Tabela11[[#This Row],[Mês]]</f>
        <v>685</v>
      </c>
    </row>
    <row r="689" spans="2:9" x14ac:dyDescent="0.35">
      <c r="B689" s="15"/>
      <c r="C689" s="15"/>
      <c r="D689" s="15"/>
      <c r="F689" s="22">
        <v>686</v>
      </c>
      <c r="G689" s="24">
        <f>+G688*(1+(Tab_Resultados[Taxa de retorno]-Tab_Resultados[Inflação])/12)+$D$10/12</f>
        <v>17626108.73883957</v>
      </c>
      <c r="H689" s="23">
        <f ca="1">DATE(YEAR(TODAY()),MONTH(TODAY())+Tabela11[[#This Row],[Mês]],1)</f>
        <v>65350</v>
      </c>
      <c r="I689" s="15">
        <f>+Tabela11[[#This Row],[Mês]]</f>
        <v>686</v>
      </c>
    </row>
    <row r="690" spans="2:9" x14ac:dyDescent="0.35">
      <c r="B690" s="15"/>
      <c r="C690" s="15"/>
      <c r="D690" s="15"/>
      <c r="F690" s="22">
        <v>687</v>
      </c>
      <c r="G690" s="24">
        <f>+G689*(1+(Tab_Resultados[Taxa de retorno]-Tab_Resultados[Inflação])/12)+$D$10/12</f>
        <v>17735433.571531631</v>
      </c>
      <c r="H690" s="23">
        <f ca="1">DATE(YEAR(TODAY()),MONTH(TODAY())+Tabela11[[#This Row],[Mês]],1)</f>
        <v>65381</v>
      </c>
      <c r="I690" s="15">
        <f>+Tabela11[[#This Row],[Mês]]</f>
        <v>687</v>
      </c>
    </row>
    <row r="691" spans="2:9" x14ac:dyDescent="0.35">
      <c r="B691" s="15"/>
      <c r="C691" s="15"/>
      <c r="D691" s="15"/>
      <c r="F691" s="22">
        <v>688</v>
      </c>
      <c r="G691" s="24">
        <f>+G690*(1+(Tab_Resultados[Taxa de retorno]-Tab_Resultados[Inflação])/12)+$D$10/12</f>
        <v>17845428.018823929</v>
      </c>
      <c r="H691" s="23">
        <f ca="1">DATE(YEAR(TODAY()),MONTH(TODAY())+Tabela11[[#This Row],[Mês]],1)</f>
        <v>65412</v>
      </c>
      <c r="I691" s="15">
        <f>+Tabela11[[#This Row],[Mês]]</f>
        <v>688</v>
      </c>
    </row>
    <row r="692" spans="2:9" x14ac:dyDescent="0.35">
      <c r="B692" s="15"/>
      <c r="C692" s="15"/>
      <c r="D692" s="15"/>
      <c r="F692" s="22">
        <v>689</v>
      </c>
      <c r="G692" s="24">
        <f>+G691*(1+(Tab_Resultados[Taxa de retorno]-Tab_Resultados[Inflação])/12)+$D$10/12</f>
        <v>17956096.182105891</v>
      </c>
      <c r="H692" s="23">
        <f ca="1">DATE(YEAR(TODAY()),MONTH(TODAY())+Tabela11[[#This Row],[Mês]],1)</f>
        <v>65440</v>
      </c>
      <c r="I692" s="15">
        <f>+Tabela11[[#This Row],[Mês]]</f>
        <v>689</v>
      </c>
    </row>
    <row r="693" spans="2:9" x14ac:dyDescent="0.35">
      <c r="B693" s="15"/>
      <c r="C693" s="15"/>
      <c r="D693" s="15"/>
      <c r="F693" s="22">
        <v>690</v>
      </c>
      <c r="G693" s="24">
        <f>+G692*(1+(Tab_Resultados[Taxa de retorno]-Tab_Resultados[Inflação])/12)+$D$10/12</f>
        <v>18067442.187887955</v>
      </c>
      <c r="H693" s="23">
        <f ca="1">DATE(YEAR(TODAY()),MONTH(TODAY())+Tabela11[[#This Row],[Mês]],1)</f>
        <v>65471</v>
      </c>
      <c r="I693" s="15">
        <f>+Tabela11[[#This Row],[Mês]]</f>
        <v>690</v>
      </c>
    </row>
    <row r="694" spans="2:9" x14ac:dyDescent="0.35">
      <c r="B694" s="15"/>
      <c r="C694" s="15"/>
      <c r="D694" s="15"/>
      <c r="F694" s="22">
        <v>691</v>
      </c>
      <c r="G694" s="24">
        <f>+G693*(1+(Tab_Resultados[Taxa de retorno]-Tab_Resultados[Inflação])/12)+$D$10/12</f>
        <v>18179470.187955435</v>
      </c>
      <c r="H694" s="23">
        <f ca="1">DATE(YEAR(TODAY()),MONTH(TODAY())+Tabela11[[#This Row],[Mês]],1)</f>
        <v>65501</v>
      </c>
      <c r="I694" s="15">
        <f>+Tabela11[[#This Row],[Mês]]</f>
        <v>691</v>
      </c>
    </row>
    <row r="695" spans="2:9" x14ac:dyDescent="0.35">
      <c r="B695" s="15"/>
      <c r="C695" s="15"/>
      <c r="D695" s="15"/>
      <c r="F695" s="22">
        <v>692</v>
      </c>
      <c r="G695" s="24">
        <f>+G694*(1+(Tab_Resultados[Taxa de retorno]-Tab_Resultados[Inflação])/12)+$D$10/12</f>
        <v>18292184.35952333</v>
      </c>
      <c r="H695" s="23">
        <f ca="1">DATE(YEAR(TODAY()),MONTH(TODAY())+Tabela11[[#This Row],[Mês]],1)</f>
        <v>65532</v>
      </c>
      <c r="I695" s="15">
        <f>+Tabela11[[#This Row],[Mês]]</f>
        <v>692</v>
      </c>
    </row>
    <row r="696" spans="2:9" x14ac:dyDescent="0.35">
      <c r="B696" s="15"/>
      <c r="C696" s="15"/>
      <c r="D696" s="15"/>
      <c r="F696" s="22">
        <v>693</v>
      </c>
      <c r="G696" s="24">
        <f>+G695*(1+(Tab_Resultados[Taxa de retorno]-Tab_Resultados[Inflação])/12)+$D$10/12</f>
        <v>18405588.905392077</v>
      </c>
      <c r="H696" s="23">
        <f ca="1">DATE(YEAR(TODAY()),MONTH(TODAY())+Tabela11[[#This Row],[Mês]],1)</f>
        <v>65562</v>
      </c>
      <c r="I696" s="15">
        <f>+Tabela11[[#This Row],[Mês]]</f>
        <v>693</v>
      </c>
    </row>
    <row r="697" spans="2:9" x14ac:dyDescent="0.35">
      <c r="B697" s="15"/>
      <c r="C697" s="15"/>
      <c r="D697" s="15"/>
      <c r="F697" s="22">
        <v>694</v>
      </c>
      <c r="G697" s="24">
        <f>+G696*(1+(Tab_Resultados[Taxa de retorno]-Tab_Resultados[Inflação])/12)+$D$10/12</f>
        <v>18519688.054104269</v>
      </c>
      <c r="H697" s="23">
        <f ca="1">DATE(YEAR(TODAY()),MONTH(TODAY())+Tabela11[[#This Row],[Mês]],1)</f>
        <v>65593</v>
      </c>
      <c r="I697" s="15">
        <f>+Tabela11[[#This Row],[Mês]]</f>
        <v>694</v>
      </c>
    </row>
    <row r="698" spans="2:9" x14ac:dyDescent="0.35">
      <c r="B698" s="15"/>
      <c r="C698" s="15"/>
      <c r="D698" s="15"/>
      <c r="F698" s="22">
        <v>695</v>
      </c>
      <c r="G698" s="24">
        <f>+G697*(1+(Tab_Resultados[Taxa de retorno]-Tab_Resultados[Inflação])/12)+$D$10/12</f>
        <v>18634486.060102325</v>
      </c>
      <c r="H698" s="23">
        <f ca="1">DATE(YEAR(TODAY()),MONTH(TODAY())+Tabela11[[#This Row],[Mês]],1)</f>
        <v>65624</v>
      </c>
      <c r="I698" s="15">
        <f>+Tabela11[[#This Row],[Mês]]</f>
        <v>695</v>
      </c>
    </row>
    <row r="699" spans="2:9" x14ac:dyDescent="0.35">
      <c r="B699" s="15"/>
      <c r="C699" s="15"/>
      <c r="D699" s="15"/>
      <c r="F699" s="22">
        <v>696</v>
      </c>
      <c r="G699" s="24">
        <f>+G698*(1+(Tab_Resultados[Taxa de retorno]-Tab_Resultados[Inflação])/12)+$D$10/12</f>
        <v>18749987.20388712</v>
      </c>
      <c r="H699" s="23">
        <f ca="1">DATE(YEAR(TODAY()),MONTH(TODAY())+Tabela11[[#This Row],[Mês]],1)</f>
        <v>65654</v>
      </c>
      <c r="I699" s="15">
        <f>+Tabela11[[#This Row],[Mês]]</f>
        <v>696</v>
      </c>
    </row>
    <row r="700" spans="2:9" x14ac:dyDescent="0.35">
      <c r="B700" s="15"/>
      <c r="C700" s="15"/>
      <c r="D700" s="15"/>
      <c r="F700" s="22">
        <v>697</v>
      </c>
      <c r="G700" s="24">
        <f>+G699*(1+(Tab_Resultados[Taxa de retorno]-Tab_Resultados[Inflação])/12)+$D$10/12</f>
        <v>18866195.792177595</v>
      </c>
      <c r="H700" s="23">
        <f ca="1">DATE(YEAR(TODAY()),MONTH(TODAY())+Tabela11[[#This Row],[Mês]],1)</f>
        <v>65685</v>
      </c>
      <c r="I700" s="15">
        <f>+Tabela11[[#This Row],[Mês]]</f>
        <v>697</v>
      </c>
    </row>
    <row r="701" spans="2:9" x14ac:dyDescent="0.35">
      <c r="F701" s="22">
        <v>698</v>
      </c>
      <c r="G701" s="24">
        <f>+G700*(1+(Tab_Resultados[Taxa de retorno]-Tab_Resultados[Inflação])/12)+$D$10/12</f>
        <v>18983116.15807135</v>
      </c>
      <c r="H701" s="23">
        <f ca="1">DATE(YEAR(TODAY()),MONTH(TODAY())+Tabela11[[#This Row],[Mês]],1)</f>
        <v>65715</v>
      </c>
      <c r="I701" s="15">
        <f>+Tabela11[[#This Row],[Mês]]</f>
        <v>698</v>
      </c>
    </row>
    <row r="702" spans="2:9" x14ac:dyDescent="0.35">
      <c r="F702" s="22">
        <v>699</v>
      </c>
      <c r="G702" s="24">
        <f>+G701*(1+(Tab_Resultados[Taxa de retorno]-Tab_Resultados[Inflação])/12)+$D$10/12</f>
        <v>19100752.661206204</v>
      </c>
      <c r="H702" s="23">
        <f ca="1">DATE(YEAR(TODAY()),MONTH(TODAY())+Tabela11[[#This Row],[Mês]],1)</f>
        <v>65746</v>
      </c>
      <c r="I702" s="15">
        <f>+Tabela11[[#This Row],[Mês]]</f>
        <v>699</v>
      </c>
    </row>
    <row r="703" spans="2:9" x14ac:dyDescent="0.35">
      <c r="F703" s="22">
        <v>700</v>
      </c>
      <c r="G703" s="24">
        <f>+G702*(1+(Tab_Resultados[Taxa de retorno]-Tab_Resultados[Inflação])/12)+$D$10/12</f>
        <v>19219109.687922761</v>
      </c>
      <c r="H703" s="23">
        <f ca="1">DATE(YEAR(TODAY()),MONTH(TODAY())+Tabela11[[#This Row],[Mês]],1)</f>
        <v>65777</v>
      </c>
      <c r="I703" s="15">
        <f>+Tabela11[[#This Row],[Mês]]</f>
        <v>700</v>
      </c>
    </row>
    <row r="704" spans="2:9" x14ac:dyDescent="0.35">
      <c r="F704" s="22">
        <v>701</v>
      </c>
      <c r="G704" s="24">
        <f>+G703*(1+(Tab_Resultados[Taxa de retorno]-Tab_Resultados[Inflação])/12)+$D$10/12</f>
        <v>19338191.651427954</v>
      </c>
      <c r="H704" s="23">
        <f ca="1">DATE(YEAR(TODAY()),MONTH(TODAY())+Tabela11[[#This Row],[Mês]],1)</f>
        <v>65806</v>
      </c>
      <c r="I704" s="15">
        <f>+Tabela11[[#This Row],[Mês]]</f>
        <v>701</v>
      </c>
    </row>
  </sheetData>
  <pageMargins left="0.7" right="0.7" top="0.75" bottom="0.75" header="0.3" footer="0.3"/>
  <ignoredErrors>
    <ignoredError sqref="G3" calculatedColumn="1"/>
  </ignoredErrors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Input</vt:lpstr>
      <vt:lpstr>Portefólio</vt:lpstr>
      <vt:lpstr>Objetivos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CalculadoraFIRE</dc:title>
  <dc:creator>FIRE.PT</dc:creator>
  <cp:lastModifiedBy>Mariana</cp:lastModifiedBy>
  <dcterms:created xsi:type="dcterms:W3CDTF">2021-10-15T09:57:05Z</dcterms:created>
  <dcterms:modified xsi:type="dcterms:W3CDTF">2021-10-21T15:42:03Z</dcterms:modified>
</cp:coreProperties>
</file>