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87FFCD54-52E9-D24D-8419-E8335230B007}" xr6:coauthVersionLast="43" xr6:coauthVersionMax="43" xr10:uidLastSave="{00000000-0000-0000-0000-000000000000}"/>
  <bookViews>
    <workbookView xWindow="0" yWindow="0" windowWidth="28800" windowHeight="18000" xr2:uid="{0D2C59F3-1D13-48BD-903E-89ECABAE3337}"/>
  </bookViews>
  <sheets>
    <sheet name="Simulador" sheetId="4" r:id="rId1"/>
    <sheet name="Tes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4" l="1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B15" i="5"/>
  <c r="C13" i="5"/>
  <c r="B13" i="5"/>
  <c r="R29" i="5"/>
  <c r="R59" i="5"/>
  <c r="C12" i="5"/>
  <c r="B12" i="5"/>
  <c r="Q29" i="5"/>
  <c r="Q59" i="5"/>
  <c r="C11" i="5"/>
  <c r="P29" i="5"/>
  <c r="B11" i="5" s="1"/>
  <c r="P59" i="5"/>
  <c r="C10" i="5"/>
  <c r="O29" i="5"/>
  <c r="B10" i="5" s="1"/>
  <c r="O59" i="5"/>
  <c r="N29" i="5" l="1"/>
  <c r="B9" i="5" s="1"/>
  <c r="N59" i="5"/>
  <c r="C9" i="5" s="1"/>
  <c r="B8" i="5"/>
  <c r="M29" i="5"/>
  <c r="M59" i="5"/>
  <c r="C8" i="5" s="1"/>
  <c r="L29" i="5"/>
  <c r="B7" i="5" s="1"/>
  <c r="L59" i="5"/>
  <c r="C7" i="5" s="1"/>
  <c r="C6" i="5"/>
  <c r="K29" i="5"/>
  <c r="B6" i="5" s="1"/>
  <c r="K59" i="5"/>
  <c r="C5" i="5"/>
  <c r="J29" i="5"/>
  <c r="B5" i="5" s="1"/>
  <c r="J59" i="5"/>
  <c r="I59" i="5"/>
  <c r="C4" i="5" s="1"/>
  <c r="I29" i="5"/>
  <c r="B4" i="5" s="1"/>
  <c r="R36" i="4" l="1"/>
  <c r="P36" i="4"/>
  <c r="N36" i="4"/>
  <c r="R34" i="4"/>
  <c r="P34" i="4"/>
  <c r="R33" i="4"/>
  <c r="P33" i="4"/>
  <c r="N34" i="4"/>
  <c r="N33" i="4"/>
  <c r="E54" i="4" l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K21" i="4" l="1"/>
  <c r="K18" i="4"/>
  <c r="N37" i="4" l="1"/>
  <c r="K28" i="4" s="1"/>
  <c r="K29" i="4" s="1"/>
  <c r="F4" i="4" l="1"/>
  <c r="B5" i="4" l="1"/>
  <c r="F5" i="4" s="1"/>
  <c r="H5" i="4" s="1"/>
  <c r="B6" i="4" l="1"/>
  <c r="F6" i="4" l="1"/>
  <c r="H6" i="4" s="1"/>
  <c r="B7" i="4" l="1"/>
  <c r="G6" i="4"/>
  <c r="D7" i="4" l="1"/>
  <c r="F7" i="4" s="1"/>
  <c r="H7" i="4" s="1"/>
  <c r="D8" i="4"/>
  <c r="B8" i="4" l="1"/>
  <c r="F8" i="4" l="1"/>
  <c r="H8" i="4" s="1"/>
  <c r="B9" i="4" l="1"/>
  <c r="G8" i="4"/>
  <c r="D9" i="4" l="1"/>
  <c r="F9" i="4" s="1"/>
  <c r="H9" i="4" s="1"/>
  <c r="D10" i="4"/>
  <c r="B10" i="4" l="1"/>
  <c r="F10" i="4" s="1"/>
  <c r="H10" i="4" s="1"/>
  <c r="B11" i="4" l="1"/>
  <c r="G10" i="4"/>
  <c r="D11" i="4" l="1"/>
  <c r="F11" i="4" s="1"/>
  <c r="D12" i="4"/>
  <c r="B12" i="4" l="1"/>
  <c r="F12" i="4" s="1"/>
  <c r="H11" i="4"/>
  <c r="B13" i="4" l="1"/>
  <c r="H12" i="4"/>
  <c r="G12" i="4"/>
  <c r="D14" i="4" l="1"/>
  <c r="D13" i="4"/>
  <c r="F13" i="4" s="1"/>
  <c r="B14" i="4" l="1"/>
  <c r="F14" i="4" s="1"/>
  <c r="H13" i="4"/>
  <c r="B15" i="4" l="1"/>
  <c r="H14" i="4"/>
  <c r="G14" i="4"/>
  <c r="D16" i="4" s="1"/>
  <c r="D15" i="4" l="1"/>
  <c r="F15" i="4" s="1"/>
  <c r="B16" i="4" l="1"/>
  <c r="F16" i="4" s="1"/>
  <c r="H15" i="4"/>
  <c r="B17" i="4" l="1"/>
  <c r="H16" i="4"/>
  <c r="G16" i="4"/>
  <c r="D17" i="4" s="1"/>
  <c r="D18" i="4" l="1"/>
  <c r="F17" i="4"/>
  <c r="B18" i="4" l="1"/>
  <c r="F18" i="4" s="1"/>
  <c r="H17" i="4"/>
  <c r="B19" i="4" l="1"/>
  <c r="H18" i="4"/>
  <c r="G18" i="4"/>
  <c r="P37" i="4"/>
  <c r="N28" i="4" s="1"/>
  <c r="N29" i="4" s="1"/>
  <c r="D20" i="4" l="1"/>
  <c r="D19" i="4"/>
  <c r="F19" i="4" s="1"/>
  <c r="B20" i="4" l="1"/>
  <c r="F20" i="4" s="1"/>
  <c r="H19" i="4"/>
  <c r="B21" i="4" l="1"/>
  <c r="H20" i="4"/>
  <c r="G20" i="4"/>
  <c r="D21" i="4" l="1"/>
  <c r="F21" i="4" s="1"/>
  <c r="D22" i="4"/>
  <c r="B22" i="4" l="1"/>
  <c r="F22" i="4" s="1"/>
  <c r="H21" i="4"/>
  <c r="H22" i="4" l="1"/>
  <c r="G22" i="4"/>
  <c r="B23" i="4"/>
  <c r="D23" i="4" l="1"/>
  <c r="F23" i="4" s="1"/>
  <c r="D24" i="4"/>
  <c r="B24" i="4" l="1"/>
  <c r="F24" i="4" s="1"/>
  <c r="H23" i="4"/>
  <c r="H24" i="4" l="1"/>
  <c r="B25" i="4"/>
  <c r="G24" i="4"/>
  <c r="D25" i="4" l="1"/>
  <c r="F25" i="4" s="1"/>
  <c r="D26" i="4"/>
  <c r="B26" i="4" l="1"/>
  <c r="F26" i="4" s="1"/>
  <c r="H25" i="4"/>
  <c r="G26" i="4" l="1"/>
  <c r="H26" i="4"/>
  <c r="B27" i="4"/>
  <c r="R37" i="4"/>
  <c r="Q28" i="4" s="1"/>
  <c r="Q29" i="4" s="1"/>
  <c r="D28" i="4" l="1"/>
  <c r="D27" i="4"/>
  <c r="F27" i="4" s="1"/>
  <c r="B28" i="4" l="1"/>
  <c r="F28" i="4" s="1"/>
  <c r="G28" i="4" s="1"/>
  <c r="H27" i="4"/>
  <c r="B29" i="4" l="1"/>
  <c r="H28" i="4"/>
  <c r="D29" i="4"/>
  <c r="D30" i="4"/>
  <c r="F29" i="4" l="1"/>
  <c r="H29" i="4" s="1"/>
  <c r="B30" i="4" l="1"/>
  <c r="F30" i="4" s="1"/>
  <c r="G30" i="4" s="1"/>
  <c r="B31" i="4" l="1"/>
  <c r="H30" i="4"/>
  <c r="D32" i="4"/>
  <c r="D31" i="4"/>
  <c r="F31" i="4" l="1"/>
  <c r="H31" i="4" s="1"/>
  <c r="B32" i="4" l="1"/>
  <c r="F32" i="4" s="1"/>
  <c r="G32" i="4" s="1"/>
  <c r="D34" i="4" s="1"/>
  <c r="D33" i="4" l="1"/>
  <c r="B33" i="4"/>
  <c r="H32" i="4"/>
  <c r="F33" i="4" l="1"/>
  <c r="B34" i="4" s="1"/>
  <c r="F34" i="4" s="1"/>
  <c r="B35" i="4" s="1"/>
  <c r="G34" i="4" l="1"/>
  <c r="D35" i="4" s="1"/>
  <c r="F35" i="4" s="1"/>
  <c r="H35" i="4" s="1"/>
  <c r="H33" i="4"/>
  <c r="H34" i="4"/>
  <c r="D36" i="4" l="1"/>
  <c r="B36" i="4"/>
  <c r="F36" i="4" l="1"/>
  <c r="G36" i="4" s="1"/>
  <c r="D37" i="4" s="1"/>
  <c r="D38" i="4" l="1"/>
  <c r="B37" i="4"/>
  <c r="F37" i="4" s="1"/>
  <c r="B38" i="4" s="1"/>
  <c r="H36" i="4"/>
  <c r="F38" i="4" l="1"/>
  <c r="G38" i="4" s="1"/>
  <c r="D40" i="4" s="1"/>
  <c r="H37" i="4"/>
  <c r="D39" i="4" l="1"/>
  <c r="H38" i="4"/>
  <c r="B39" i="4"/>
  <c r="F39" i="4" l="1"/>
  <c r="B40" i="4" s="1"/>
  <c r="F40" i="4" s="1"/>
  <c r="G40" i="4" s="1"/>
  <c r="B41" i="4" l="1"/>
  <c r="H40" i="4"/>
  <c r="H39" i="4"/>
  <c r="D42" i="4"/>
  <c r="D41" i="4"/>
  <c r="F41" i="4" l="1"/>
  <c r="B42" i="4" s="1"/>
  <c r="F42" i="4" s="1"/>
  <c r="H41" i="4" l="1"/>
  <c r="G42" i="4"/>
  <c r="H42" i="4"/>
  <c r="B43" i="4"/>
  <c r="D43" i="4" l="1"/>
  <c r="F43" i="4" s="1"/>
  <c r="H43" i="4" s="1"/>
  <c r="D44" i="4"/>
  <c r="B44" i="4" l="1"/>
  <c r="F44" i="4" s="1"/>
  <c r="G44" i="4" s="1"/>
  <c r="H44" i="4" l="1"/>
  <c r="B45" i="4"/>
  <c r="D46" i="4"/>
  <c r="D45" i="4"/>
  <c r="F45" i="4" l="1"/>
  <c r="B46" i="4" s="1"/>
  <c r="F46" i="4" s="1"/>
  <c r="H46" i="4" s="1"/>
  <c r="H45" i="4" l="1"/>
  <c r="B47" i="4"/>
  <c r="G46" i="4"/>
  <c r="D47" i="4" l="1"/>
  <c r="F47" i="4" s="1"/>
  <c r="B48" i="4" s="1"/>
  <c r="D48" i="4"/>
  <c r="F48" i="4" l="1"/>
  <c r="B49" i="4" s="1"/>
  <c r="H47" i="4"/>
  <c r="G48" i="4" l="1"/>
  <c r="D49" i="4" s="1"/>
  <c r="F49" i="4" s="1"/>
  <c r="B50" i="4" s="1"/>
  <c r="H48" i="4"/>
  <c r="D50" i="4" l="1"/>
  <c r="F50" i="4" s="1"/>
  <c r="H49" i="4"/>
  <c r="G50" i="4" l="1"/>
  <c r="H50" i="4"/>
  <c r="B51" i="4"/>
  <c r="D51" i="4" l="1"/>
  <c r="F51" i="4" s="1"/>
  <c r="D52" i="4"/>
  <c r="B52" i="4" l="1"/>
  <c r="H51" i="4"/>
  <c r="F52" i="4" l="1"/>
  <c r="G52" i="4" l="1"/>
  <c r="H52" i="4"/>
  <c r="B53" i="4"/>
  <c r="D54" i="4" l="1"/>
  <c r="D53" i="4"/>
  <c r="F53" i="4" s="1"/>
  <c r="B54" i="4" l="1"/>
  <c r="H53" i="4"/>
  <c r="F54" i="4" l="1"/>
  <c r="K33" i="4"/>
  <c r="H54" i="4" l="1"/>
  <c r="K45" i="4" s="1"/>
  <c r="G54" i="4"/>
  <c r="K39" i="4" s="1"/>
  <c r="K35" i="4"/>
  <c r="M48" i="4" s="1"/>
  <c r="K48" i="4" l="1"/>
  <c r="K41" i="4"/>
</calcChain>
</file>

<file path=xl/sharedStrings.xml><?xml version="1.0" encoding="utf-8"?>
<sst xmlns="http://schemas.openxmlformats.org/spreadsheetml/2006/main" count="115" uniqueCount="89">
  <si>
    <t>PERÍODO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</si>
  <si>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</si>
  <si>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</si>
  <si>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</si>
  <si>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</si>
  <si>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</si>
  <si>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</si>
  <si>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</si>
  <si>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</si>
  <si>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</si>
  <si>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</si>
  <si>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</si>
  <si>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</si>
  <si>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</si>
  <si>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</si>
  <si>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</si>
  <si>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</si>
  <si>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</si>
  <si>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</si>
  <si>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</si>
  <si>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</si>
  <si>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</si>
  <si>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</si>
  <si>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</si>
  <si>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</si>
  <si>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</si>
  <si>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S</t>
  </si>
  <si>
    <t>s</t>
  </si>
  <si>
    <t>ENCOMENDA (Q)</t>
  </si>
  <si>
    <t>PERDA DE VENDAS</t>
  </si>
  <si>
    <t>CASO DE QUEBRA DE INVENTARIO</t>
  </si>
  <si>
    <t>stock médio</t>
  </si>
  <si>
    <t>Quebras</t>
  </si>
  <si>
    <t>P[DDPP&gt;S]</t>
  </si>
  <si>
    <t>E[DDPP&gt;S]</t>
  </si>
  <si>
    <t>Custos totais</t>
  </si>
  <si>
    <t>Média DDPP[1,16]</t>
  </si>
  <si>
    <t>Desvio DDPP[1,16]</t>
  </si>
  <si>
    <t>Média DDPP[17,28]</t>
  </si>
  <si>
    <t>Desvio DDPP[17,28]</t>
  </si>
  <si>
    <t>Média DDPP[29,50]</t>
  </si>
  <si>
    <t>Desvio DDPP[29,50]</t>
  </si>
  <si>
    <t>P[DDPP&gt;S] [1,16]</t>
  </si>
  <si>
    <t>P[DDPP&gt;S] [17,28]</t>
  </si>
  <si>
    <t>P[DDPP&gt;S] [29,50]</t>
  </si>
  <si>
    <t>Z[1,16]</t>
  </si>
  <si>
    <t>Z[17,28]</t>
  </si>
  <si>
    <t>Z[29,50]</t>
  </si>
  <si>
    <t>Média</t>
  </si>
  <si>
    <t xml:space="preserve">Nº TENTATIVA / (S,s)1 (S,s)2 (S,s)3 </t>
  </si>
  <si>
    <t>(1491,1283) ; (1967,1759) ; (1193,985)</t>
  </si>
  <si>
    <t>* tabela de custos</t>
  </si>
  <si>
    <t>* tabela de nível de serviço</t>
  </si>
  <si>
    <t xml:space="preserve">(S,s)1 (S,s)2 (S,s)3 </t>
  </si>
  <si>
    <t>médias de custos</t>
  </si>
  <si>
    <t>média de nível de serviço</t>
  </si>
  <si>
    <t>* solução analítica</t>
  </si>
  <si>
    <t>Nível de Serviço</t>
  </si>
  <si>
    <t>(1416,1208) ; (1869,1661) ; (1133,925)</t>
  </si>
  <si>
    <t>(1341,1133) ; (1770,1562) ; (1073,865)</t>
  </si>
  <si>
    <t>* Parar de decrementar S; Começar a aumentar s</t>
  </si>
  <si>
    <t>(1416,1268) ; (1869,1744) ; (1133,971)</t>
  </si>
  <si>
    <t>* S analítico - 5% ;     s analítico + 5%</t>
  </si>
  <si>
    <t>(1416,1329) ; (1869,1827) ; (1133,1018)</t>
  </si>
  <si>
    <t>* S analítico - 5% ;     s analítico + 10%</t>
  </si>
  <si>
    <t>* S analítico - 5% ;     s analítico -5%</t>
  </si>
  <si>
    <t>(1416,1148) ; (1869,1578) ; (1133,879)</t>
  </si>
  <si>
    <t>(1416,1087) ; (1869,1495) ; (1133,832)</t>
  </si>
  <si>
    <t>* S analítico - 5% ;     s analítico -10%</t>
  </si>
  <si>
    <t>(1416,1027) ; (1869,1412) ; (1133,786)</t>
  </si>
  <si>
    <t>* S analítico - 5% ;     s analítico -15%</t>
  </si>
  <si>
    <t>* Parar de aumentar s; Começar a diminuir s</t>
  </si>
  <si>
    <t>(1416,966) ; (1869,1329) ; (1133,740)</t>
  </si>
  <si>
    <t>* S analítico - 5% ;     s analítico -20%</t>
  </si>
  <si>
    <t>(1416,906) ; (1869,1246) ; (1133,694)</t>
  </si>
  <si>
    <t>* Parar de diminuir s ;   Simulação chegou ao fim</t>
  </si>
  <si>
    <t>* S analítico - 5% ;     s analítico -25%</t>
  </si>
  <si>
    <t>Menor Custo</t>
  </si>
  <si>
    <t>Melhor resultado</t>
  </si>
  <si>
    <t>Lucro de vendas</t>
  </si>
  <si>
    <t>PROCURA</t>
  </si>
  <si>
    <t>preço unitário de venda</t>
  </si>
  <si>
    <t>PARÂMETROS [1,16]</t>
  </si>
  <si>
    <t>PARÂMETROS [17,28]</t>
  </si>
  <si>
    <t>PARÂMETROS [29,50]</t>
  </si>
  <si>
    <t>* S analítico - 5% ;     s analítico</t>
  </si>
  <si>
    <t>* S analítico - 10% ;     s analítico</t>
  </si>
  <si>
    <t>STOCK FÍSICO</t>
  </si>
  <si>
    <t>STOCK EM 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</si>
</sst>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 (corpo)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7" xfId="0" applyBorder="1" applyAlignment="1"/>
    <xf numFmtId="0" fontId="1" fillId="0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7" fillId="0" borderId="25" xfId="0" applyFont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13" borderId="18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11" borderId="18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E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R84"/>
  <sheetViews>
    <sheetView tabSelected="1" zoomScaleNormal="100" workbookViewId="0">
      <selection activeCell="H6" sqref="H6"/>
    </sheetView>
  </sheetViews>
  <sheetFormatPr baseColWidth="10" defaultRowHeight="15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8" width="21.5" customWidth="1"/>
    <col min="10" max="10" width="26.83203125" customWidth="1"/>
    <col min="11" max="11" width="16.6640625" customWidth="1"/>
    <col min="12" max="13" width="18.83203125" customWidth="1"/>
    <col min="14" max="14" width="20.5" customWidth="1"/>
    <col min="15" max="15" width="18.83203125" customWidth="1"/>
    <col min="16" max="16" width="16.83203125" customWidth="1"/>
    <col min="17" max="17" width="18.83203125" customWidth="1"/>
    <col min="18" max="18" width="13.5" customWidth="1"/>
  </cols>
  <sheetData>
    <row r="2" spans="1:15" ht="16" thickBot="1"/>
    <row r="3" spans="1:15" ht="27" customHeight="1">
      <c r="A3" s="24" t="s">
        <v>0</v>
      </c>
      <c r="B3" s="24" t="s">
        <v>87</v>
      </c>
      <c r="C3" s="24" t="s">
        <v>1</v>
      </c>
      <c r="D3" s="24" t="s">
        <v>2</v>
      </c>
      <c r="E3" s="24" t="s">
        <v>80</v>
      </c>
      <c r="F3" s="24" t="s">
        <v>88</v>
      </c>
      <c r="G3" s="110" t="s">
        <v>28</v>
      </c>
      <c r="H3" s="113" t="s">
        <v>3</v>
      </c>
    </row>
    <row r="4" spans="1:15" ht="25" customHeight="1" thickBot="1">
      <c r="A4" s="25">
        <v>0</v>
      </c>
      <c r="B4" s="27"/>
      <c r="C4" s="27"/>
      <c r="D4" s="27"/>
      <c r="E4" s="27"/>
      <c r="F4" s="27">
        <f ca="1">INT(RANDBETWEEN(K29,K28))</f>
        <v>1284</v>
      </c>
      <c r="G4" s="111"/>
      <c r="H4" s="27"/>
    </row>
    <row r="5" spans="1:15" ht="19">
      <c r="A5" s="26">
        <v>1</v>
      </c>
      <c r="B5" s="1">
        <f ca="1">IF(F4 &gt; 0, F4, 0)</f>
        <v>1284</v>
      </c>
      <c r="C5" s="1"/>
      <c r="D5" s="1"/>
      <c r="E5" s="28">
        <f ca="1">INT(_xlfn.NORM.INV(RAND(), K6, L6))</f>
        <v>435</v>
      </c>
      <c r="F5" s="1">
        <f ca="1">B5-E5+D5</f>
        <v>849</v>
      </c>
      <c r="G5" s="109"/>
      <c r="H5" s="1">
        <f ca="1">IF(F5&gt;=0,E5,E5+F5)</f>
        <v>435</v>
      </c>
      <c r="J5" s="6" t="s">
        <v>9</v>
      </c>
      <c r="K5" s="7" t="s">
        <v>4</v>
      </c>
      <c r="L5" s="8" t="s">
        <v>5</v>
      </c>
      <c r="N5" s="14"/>
      <c r="O5" s="14"/>
    </row>
    <row r="6" spans="1:15" ht="19">
      <c r="A6" s="42">
        <v>2</v>
      </c>
      <c r="B6" s="1">
        <f t="shared" ref="B6:B54" ca="1" si="0">IF(F5 &gt; 0, F5, 0)</f>
        <v>849</v>
      </c>
      <c r="C6" s="1"/>
      <c r="D6" s="1"/>
      <c r="E6" s="28">
        <f ca="1">INT(_xlfn.NORM.INV(RAND(), K6, L6))</f>
        <v>396</v>
      </c>
      <c r="F6" s="1">
        <f ca="1">B6-E6+D6</f>
        <v>453</v>
      </c>
      <c r="G6" s="109">
        <f ca="1">IF(F6 &lt; K29, (IF(F6&lt;0, K28, K28-F6)), 0 )</f>
        <v>1038</v>
      </c>
      <c r="H6" s="1">
        <f t="shared" ref="H6:H54" ca="1" si="1">IF(F6&gt;=0,E6,E6+F6)</f>
        <v>396</v>
      </c>
      <c r="J6" s="9" t="s">
        <v>6</v>
      </c>
      <c r="K6" s="5">
        <v>435.03</v>
      </c>
      <c r="L6" s="10">
        <v>37.85</v>
      </c>
      <c r="N6" s="45"/>
      <c r="O6" s="14"/>
    </row>
    <row r="7" spans="1:15" ht="19">
      <c r="A7" s="26">
        <v>3</v>
      </c>
      <c r="B7" s="1">
        <f t="shared" ca="1" si="0"/>
        <v>453</v>
      </c>
      <c r="C7" s="1">
        <f ca="1">IF(RANDBETWEEN(0,100) &lt; 40, K12, K11)</f>
        <v>0.4</v>
      </c>
      <c r="D7" s="1">
        <f ca="1">IF(C7 = 0.6, G6, 0)</f>
        <v>0</v>
      </c>
      <c r="E7" s="28">
        <f ca="1">INT(_xlfn.NORM.INV(RAND(), K6, L6))</f>
        <v>372</v>
      </c>
      <c r="F7" s="1">
        <f ca="1">B7-E7+D7</f>
        <v>81</v>
      </c>
      <c r="G7" s="109"/>
      <c r="H7" s="1">
        <f t="shared" ca="1" si="1"/>
        <v>372</v>
      </c>
      <c r="J7" s="9" t="s">
        <v>7</v>
      </c>
      <c r="K7" s="5">
        <v>575.26</v>
      </c>
      <c r="L7" s="10">
        <v>50.05</v>
      </c>
    </row>
    <row r="8" spans="1:15" ht="20" thickBot="1">
      <c r="A8" s="42">
        <v>4</v>
      </c>
      <c r="B8" s="1">
        <f t="shared" ca="1" si="0"/>
        <v>81</v>
      </c>
      <c r="C8" s="1"/>
      <c r="D8" s="1">
        <f ca="1">IF(C7 = 0.4, G6, 0)</f>
        <v>1038</v>
      </c>
      <c r="E8" s="28">
        <f ca="1">INT(_xlfn.NORM.INV(RAND(), K6, L6))</f>
        <v>420</v>
      </c>
      <c r="F8" s="1">
        <f ca="1">B8-E8+D8</f>
        <v>699</v>
      </c>
      <c r="G8" s="109">
        <f ca="1">IF(F8 &lt; K29, (IF(F8&lt;0, K28, K28-F8)), 0 )</f>
        <v>792</v>
      </c>
      <c r="H8" s="1">
        <f t="shared" ca="1" si="1"/>
        <v>420</v>
      </c>
      <c r="J8" s="11" t="s">
        <v>8</v>
      </c>
      <c r="K8" s="12">
        <v>347.31</v>
      </c>
      <c r="L8" s="13">
        <v>30.22</v>
      </c>
    </row>
    <row r="9" spans="1:15" ht="20" thickBot="1">
      <c r="A9" s="26">
        <v>5</v>
      </c>
      <c r="B9" s="1">
        <f t="shared" ca="1" si="0"/>
        <v>699</v>
      </c>
      <c r="C9" s="1">
        <f ca="1">IF(RANDBETWEEN(0,100) &lt; 40, K12, K11)</f>
        <v>0.6</v>
      </c>
      <c r="D9" s="1">
        <f ca="1">IF(C9 = 0.6, G8, 0)</f>
        <v>792</v>
      </c>
      <c r="E9" s="28">
        <f ca="1">INT(_xlfn.NORM.INV(RAND(), K6, L6))</f>
        <v>436</v>
      </c>
      <c r="F9" s="1">
        <f ca="1">B9-E9+D9</f>
        <v>1055</v>
      </c>
      <c r="G9" s="109"/>
      <c r="H9" s="1">
        <f t="shared" ca="1" si="1"/>
        <v>436</v>
      </c>
    </row>
    <row r="10" spans="1:15" ht="19">
      <c r="A10" s="42">
        <v>6</v>
      </c>
      <c r="B10" s="1">
        <f t="shared" ca="1" si="0"/>
        <v>1055</v>
      </c>
      <c r="C10" s="1"/>
      <c r="D10" s="1">
        <f ca="1">IF(C9 = 0.4, G8, 0)</f>
        <v>0</v>
      </c>
      <c r="E10" s="28">
        <f ca="1">INT(_xlfn.NORM.INV(RAND(), K6, L6))</f>
        <v>381</v>
      </c>
      <c r="F10" s="1">
        <f ca="1">B10-E10+D10</f>
        <v>674</v>
      </c>
      <c r="G10" s="109">
        <f ca="1">IF(F10 &lt; K29, (IF(F10&lt;0, K28, K28-F10)), 0 )</f>
        <v>817</v>
      </c>
      <c r="H10" s="1">
        <f t="shared" ca="1" si="1"/>
        <v>381</v>
      </c>
      <c r="J10" s="16" t="s">
        <v>10</v>
      </c>
      <c r="K10" s="8" t="s">
        <v>11</v>
      </c>
    </row>
    <row r="11" spans="1:15" ht="19">
      <c r="A11" s="26">
        <v>7</v>
      </c>
      <c r="B11" s="1">
        <f t="shared" ca="1" si="0"/>
        <v>674</v>
      </c>
      <c r="C11" s="1">
        <f ca="1">IF(RANDBETWEEN(0,100) &lt; 40, K12, K11)</f>
        <v>0.6</v>
      </c>
      <c r="D11" s="1">
        <f ca="1">IF(C11 = 0.6, G10, 0)</f>
        <v>817</v>
      </c>
      <c r="E11" s="28">
        <f ca="1">INT(_xlfn.NORM.INV(RAND(), K6, L6))</f>
        <v>389</v>
      </c>
      <c r="F11" s="1">
        <f ca="1">B11-E11+D11</f>
        <v>1102</v>
      </c>
      <c r="G11" s="109"/>
      <c r="H11" s="1">
        <f t="shared" ca="1" si="1"/>
        <v>389</v>
      </c>
      <c r="J11" s="9">
        <v>1</v>
      </c>
      <c r="K11" s="10">
        <v>0.6</v>
      </c>
    </row>
    <row r="12" spans="1:15" ht="20" thickBot="1">
      <c r="A12" s="42">
        <v>8</v>
      </c>
      <c r="B12" s="1">
        <f t="shared" ca="1" si="0"/>
        <v>1102</v>
      </c>
      <c r="C12" s="1"/>
      <c r="D12" s="1">
        <f ca="1">IF(C11 = 0.4, G10, 0)</f>
        <v>0</v>
      </c>
      <c r="E12" s="28">
        <f ca="1">INT(_xlfn.NORM.INV(RAND(), K6, L6))</f>
        <v>409</v>
      </c>
      <c r="F12" s="1">
        <f ca="1">B12-E12+D12</f>
        <v>693</v>
      </c>
      <c r="G12" s="109">
        <f ca="1">IF(F12 &lt; K29, (IF(F12&lt;0, K28, K28-F12)), 0 )</f>
        <v>798</v>
      </c>
      <c r="H12" s="1">
        <f t="shared" ca="1" si="1"/>
        <v>409</v>
      </c>
      <c r="J12" s="11">
        <v>2</v>
      </c>
      <c r="K12" s="13">
        <v>0.4</v>
      </c>
    </row>
    <row r="13" spans="1:15" ht="19">
      <c r="A13" s="26">
        <v>9</v>
      </c>
      <c r="B13" s="1">
        <f t="shared" ca="1" si="0"/>
        <v>693</v>
      </c>
      <c r="C13" s="1">
        <f ca="1">IF(RANDBETWEEN(0,100) &lt; 40, K12, K11)</f>
        <v>0.6</v>
      </c>
      <c r="D13" s="1">
        <f ca="1">IF(C13 = 0.6, G12, 0)</f>
        <v>798</v>
      </c>
      <c r="E13" s="28">
        <f ca="1">INT(_xlfn.NORM.INV(RAND(), K6, L6))</f>
        <v>485</v>
      </c>
      <c r="F13" s="1">
        <f ca="1">B13-E13+D13</f>
        <v>1006</v>
      </c>
      <c r="G13" s="109"/>
      <c r="H13" s="1">
        <f t="shared" ca="1" si="1"/>
        <v>485</v>
      </c>
    </row>
    <row r="14" spans="1:15" ht="20" thickBot="1">
      <c r="A14" s="42">
        <v>10</v>
      </c>
      <c r="B14" s="1">
        <f t="shared" ca="1" si="0"/>
        <v>1006</v>
      </c>
      <c r="C14" s="1"/>
      <c r="D14" s="1">
        <f ca="1">IF(C13 = 0.4, G12, 0)</f>
        <v>0</v>
      </c>
      <c r="E14" s="28">
        <f ca="1">INT(_xlfn.NORM.INV(RAND(), K6, L6))</f>
        <v>430</v>
      </c>
      <c r="F14" s="1">
        <f ca="1">B14-E14+D14</f>
        <v>576</v>
      </c>
      <c r="G14" s="109">
        <f ca="1">IF(F14 &lt; K29, (IF(F14&lt;0, K28, K28-F14)), 0 )</f>
        <v>915</v>
      </c>
      <c r="H14" s="1">
        <f t="shared" ca="1" si="1"/>
        <v>430</v>
      </c>
    </row>
    <row r="15" spans="1:15" ht="20" thickBot="1">
      <c r="A15" s="26">
        <v>11</v>
      </c>
      <c r="B15" s="1">
        <f t="shared" ca="1" si="0"/>
        <v>576</v>
      </c>
      <c r="C15" s="1">
        <f ca="1">IF(RANDBETWEEN(0,100) &lt; 40, K12, K11)</f>
        <v>0.6</v>
      </c>
      <c r="D15" s="1">
        <f ca="1">IF(C15 = 0.6, G14, 0)</f>
        <v>915</v>
      </c>
      <c r="E15" s="28">
        <f ca="1">INT(_xlfn.NORM.INV(RAND(), K6, L6))</f>
        <v>452</v>
      </c>
      <c r="F15" s="1">
        <f ca="1">B15-E15+D15</f>
        <v>1039</v>
      </c>
      <c r="G15" s="109"/>
      <c r="H15" s="1">
        <f t="shared" ca="1" si="1"/>
        <v>452</v>
      </c>
      <c r="J15" s="17" t="s">
        <v>81</v>
      </c>
      <c r="K15" s="21">
        <v>120</v>
      </c>
      <c r="N15" s="15"/>
    </row>
    <row r="16" spans="1:15" ht="20" thickBot="1">
      <c r="A16" s="42">
        <v>12</v>
      </c>
      <c r="B16" s="1">
        <f t="shared" ca="1" si="0"/>
        <v>1039</v>
      </c>
      <c r="C16" s="1"/>
      <c r="D16" s="1">
        <f ca="1">IF(C15 = 0.4, G14, 0)</f>
        <v>0</v>
      </c>
      <c r="E16" s="28">
        <f ca="1">INT(_xlfn.NORM.INV(RAND(), K6, L6))</f>
        <v>392</v>
      </c>
      <c r="F16" s="1">
        <f ca="1">B16-E16+D16</f>
        <v>647</v>
      </c>
      <c r="G16" s="109">
        <f ca="1">IF(F16 &lt; K29, (IF(F16&lt;0, K28, K28-F16)), 0 )</f>
        <v>844</v>
      </c>
      <c r="H16" s="1">
        <f t="shared" ca="1" si="1"/>
        <v>392</v>
      </c>
      <c r="J16" s="115" t="s">
        <v>14</v>
      </c>
      <c r="K16" s="114">
        <v>96.5</v>
      </c>
      <c r="L16" s="85" t="s">
        <v>15</v>
      </c>
      <c r="M16" s="86"/>
    </row>
    <row r="17" spans="1:18" ht="20" thickBot="1">
      <c r="A17" s="26">
        <v>13</v>
      </c>
      <c r="B17" s="1">
        <f t="shared" ca="1" si="0"/>
        <v>647</v>
      </c>
      <c r="C17" s="1">
        <f ca="1">IF(RANDBETWEEN(0,100) &lt; 40, K12, K11)</f>
        <v>0.4</v>
      </c>
      <c r="D17" s="1">
        <f ca="1">IF(C17 = 0.6, G16, 0)</f>
        <v>0</v>
      </c>
      <c r="E17" s="28">
        <f ca="1">INT(_xlfn.NORM.INV(RAND(), K6, L6))</f>
        <v>474</v>
      </c>
      <c r="F17" s="1">
        <f ca="1">B17-E17+D17</f>
        <v>173</v>
      </c>
      <c r="G17" s="109"/>
      <c r="H17" s="1">
        <f t="shared" ca="1" si="1"/>
        <v>474</v>
      </c>
      <c r="J17" s="17" t="s">
        <v>16</v>
      </c>
      <c r="K17" s="21">
        <v>0.18</v>
      </c>
      <c r="L17" s="84" t="s">
        <v>17</v>
      </c>
      <c r="M17" s="84"/>
    </row>
    <row r="18" spans="1:18" ht="20" thickBot="1">
      <c r="A18" s="42">
        <v>14</v>
      </c>
      <c r="B18" s="1">
        <f t="shared" ca="1" si="0"/>
        <v>173</v>
      </c>
      <c r="C18" s="1"/>
      <c r="D18" s="1">
        <f ca="1">IF(C17 = 0.4, G16, 0)</f>
        <v>844</v>
      </c>
      <c r="E18" s="28">
        <f ca="1">INT(_xlfn.NORM.INV(RAND(), K6, L6))</f>
        <v>413</v>
      </c>
      <c r="F18" s="1">
        <f ca="1">B18-E18+D18</f>
        <v>604</v>
      </c>
      <c r="G18" s="109">
        <f ca="1">IF(F18 &lt; K29, (IF(F18&lt;0, K28, K28-F18)), 0 )</f>
        <v>887</v>
      </c>
      <c r="H18" s="1">
        <f t="shared" ca="1" si="1"/>
        <v>413</v>
      </c>
      <c r="J18" s="17" t="s">
        <v>18</v>
      </c>
      <c r="K18" s="21">
        <f>K16*K17</f>
        <v>17.37</v>
      </c>
      <c r="L18" s="85" t="s">
        <v>19</v>
      </c>
      <c r="M18" s="84"/>
    </row>
    <row r="19" spans="1:18" ht="20" thickBot="1">
      <c r="A19" s="26">
        <v>15</v>
      </c>
      <c r="B19" s="1">
        <f t="shared" ca="1" si="0"/>
        <v>604</v>
      </c>
      <c r="C19" s="1">
        <f ca="1">IF(RANDBETWEEN(0,100) &lt; 40, K12, K11)</f>
        <v>0.6</v>
      </c>
      <c r="D19" s="1">
        <f ca="1">IF(C19 = 0.6, G18, 0)</f>
        <v>887</v>
      </c>
      <c r="E19" s="28">
        <f ca="1">INT(_xlfn.NORM.INV(RAND(), K6, L6))</f>
        <v>442</v>
      </c>
      <c r="F19" s="1">
        <f ca="1">B19-E19+D19</f>
        <v>1049</v>
      </c>
      <c r="G19" s="109"/>
      <c r="H19" s="1">
        <f t="shared" ca="1" si="1"/>
        <v>442</v>
      </c>
    </row>
    <row r="20" spans="1:18" ht="20" thickBot="1">
      <c r="A20" s="42">
        <v>16</v>
      </c>
      <c r="B20" s="1">
        <f t="shared" ca="1" si="0"/>
        <v>1049</v>
      </c>
      <c r="C20" s="1"/>
      <c r="D20" s="1">
        <f ca="1">IF(C19 = 0.4, G18, 0)</f>
        <v>0</v>
      </c>
      <c r="E20" s="28">
        <f ca="1">INT(_xlfn.NORM.INV(RAND(), K6, L6))</f>
        <v>383</v>
      </c>
      <c r="F20" s="1">
        <f ca="1">B20-E20+D20</f>
        <v>666</v>
      </c>
      <c r="G20" s="109">
        <f ca="1">IF(F20 &lt; N29, (IF(F20&lt;0, N28, N28-F20)), 0 )</f>
        <v>1301</v>
      </c>
      <c r="H20" s="1">
        <f t="shared" ca="1" si="1"/>
        <v>383</v>
      </c>
      <c r="J20" s="17" t="s">
        <v>12</v>
      </c>
      <c r="K20" s="21">
        <v>7</v>
      </c>
      <c r="L20" s="19" t="s">
        <v>13</v>
      </c>
      <c r="M20" s="18"/>
      <c r="N20" s="4"/>
    </row>
    <row r="21" spans="1:18" ht="20" thickBot="1">
      <c r="A21" s="26">
        <v>17</v>
      </c>
      <c r="B21" s="1">
        <f t="shared" ca="1" si="0"/>
        <v>666</v>
      </c>
      <c r="C21" s="1">
        <f ca="1">IF(RANDBETWEEN(0,100) &lt; 40, K12, K11)</f>
        <v>0.4</v>
      </c>
      <c r="D21" s="1">
        <f ca="1">IF(C21 = 0.6, G20, 0)</f>
        <v>0</v>
      </c>
      <c r="E21" s="29">
        <f ca="1">INT(_xlfn.NORM.INV(RAND(), K7, L7))</f>
        <v>569</v>
      </c>
      <c r="F21" s="1">
        <f ca="1">B21-E21+D21</f>
        <v>97</v>
      </c>
      <c r="G21" s="109"/>
      <c r="H21" s="1">
        <f t="shared" ca="1" si="1"/>
        <v>569</v>
      </c>
      <c r="J21" s="20" t="s">
        <v>20</v>
      </c>
      <c r="K21" s="21">
        <f>20+2*K20</f>
        <v>34</v>
      </c>
      <c r="L21" s="82" t="s">
        <v>22</v>
      </c>
      <c r="M21" s="83"/>
    </row>
    <row r="22" spans="1:18" ht="20" thickBot="1">
      <c r="A22" s="42">
        <v>18</v>
      </c>
      <c r="B22" s="1">
        <f t="shared" ca="1" si="0"/>
        <v>97</v>
      </c>
      <c r="C22" s="1"/>
      <c r="D22" s="1">
        <f ca="1">IF(C21 = 0.4, G20, 0)</f>
        <v>1301</v>
      </c>
      <c r="E22" s="29">
        <f ca="1">INT(_xlfn.NORM.INV(RAND(), K7, L7))</f>
        <v>610</v>
      </c>
      <c r="F22" s="1">
        <f ca="1">B22-E22+D22</f>
        <v>788</v>
      </c>
      <c r="G22" s="109">
        <f ca="1">IF(F22 &lt; N29, (IF(F22&lt;0, N28, N28-F22)), 0 )</f>
        <v>1179</v>
      </c>
      <c r="H22" s="1">
        <f t="shared" ca="1" si="1"/>
        <v>610</v>
      </c>
      <c r="J22" s="14"/>
      <c r="K22" s="14"/>
      <c r="L22" s="87"/>
      <c r="M22" s="87"/>
    </row>
    <row r="23" spans="1:18" ht="20" thickBot="1">
      <c r="A23" s="26">
        <v>19</v>
      </c>
      <c r="B23" s="1">
        <f t="shared" ca="1" si="0"/>
        <v>788</v>
      </c>
      <c r="C23" s="1">
        <f ca="1">IF(RANDBETWEEN(0,100) &lt; 40, K12, K11)</f>
        <v>0.6</v>
      </c>
      <c r="D23" s="1">
        <f ca="1">IF(C23 = 0.6, G22, 0)</f>
        <v>1179</v>
      </c>
      <c r="E23" s="29">
        <f ca="1">INT(_xlfn.NORM.INV(RAND(), K7, L7))</f>
        <v>541</v>
      </c>
      <c r="F23" s="1">
        <f ca="1">B23-E23+D23</f>
        <v>1426</v>
      </c>
      <c r="G23" s="109"/>
      <c r="H23" s="1">
        <f t="shared" ca="1" si="1"/>
        <v>541</v>
      </c>
      <c r="J23" s="17" t="s">
        <v>21</v>
      </c>
      <c r="K23" s="21">
        <v>900</v>
      </c>
      <c r="L23" s="82" t="s">
        <v>23</v>
      </c>
      <c r="M23" s="83"/>
      <c r="N23" s="15"/>
    </row>
    <row r="24" spans="1:18" ht="20" thickBot="1">
      <c r="A24" s="42">
        <v>20</v>
      </c>
      <c r="B24" s="1">
        <f t="shared" ca="1" si="0"/>
        <v>1426</v>
      </c>
      <c r="C24" s="1"/>
      <c r="D24" s="1">
        <f ca="1">IF(C23 = 0.4, G22, 0)</f>
        <v>0</v>
      </c>
      <c r="E24" s="29">
        <f ca="1">INT(_xlfn.NORM.INV(RAND(), K7, L7))</f>
        <v>471</v>
      </c>
      <c r="F24" s="1">
        <f ca="1">B24-E24+D24</f>
        <v>955</v>
      </c>
      <c r="G24" s="109">
        <f ca="1">IF(F24 &lt; N29, (IF(F24&lt;0, N28, N28-F24)), 0 )</f>
        <v>1012</v>
      </c>
      <c r="H24" s="1">
        <f t="shared" ca="1" si="1"/>
        <v>471</v>
      </c>
      <c r="J24" s="14"/>
      <c r="K24" s="14"/>
      <c r="L24" s="3"/>
      <c r="M24" s="3"/>
    </row>
    <row r="25" spans="1:18" ht="20" thickBot="1">
      <c r="A25" s="26">
        <v>21</v>
      </c>
      <c r="B25" s="1">
        <f t="shared" ca="1" si="0"/>
        <v>955</v>
      </c>
      <c r="C25" s="1">
        <f ca="1">IF(RANDBETWEEN(0,100) &lt; 40, K12, K11)</f>
        <v>0.6</v>
      </c>
      <c r="D25" s="1">
        <f ca="1">IF(C25 = 0.6, G24, 0)</f>
        <v>1012</v>
      </c>
      <c r="E25" s="29">
        <f ca="1">INT(_xlfn.NORM.INV(RAND(), K7, L7))</f>
        <v>542</v>
      </c>
      <c r="F25" s="1">
        <f ca="1">B25-E25+D25</f>
        <v>1425</v>
      </c>
      <c r="G25" s="109"/>
      <c r="H25" s="1">
        <f t="shared" ca="1" si="1"/>
        <v>542</v>
      </c>
      <c r="J25" s="20" t="s">
        <v>24</v>
      </c>
      <c r="K25" s="21">
        <v>2</v>
      </c>
      <c r="L25" s="82" t="s">
        <v>25</v>
      </c>
      <c r="M25" s="83"/>
    </row>
    <row r="26" spans="1:18" ht="20" thickBot="1">
      <c r="A26" s="42">
        <v>22</v>
      </c>
      <c r="B26" s="1">
        <f t="shared" ca="1" si="0"/>
        <v>1425</v>
      </c>
      <c r="C26" s="1"/>
      <c r="D26" s="1">
        <f ca="1">IF(C25 = 0.4, G24, 0)</f>
        <v>0</v>
      </c>
      <c r="E26" s="29">
        <f ca="1">INT(_xlfn.NORM.INV(RAND(), K7, L7))</f>
        <v>663</v>
      </c>
      <c r="F26" s="1">
        <f ca="1">B26-E26+D26</f>
        <v>762</v>
      </c>
      <c r="G26" s="109">
        <f ca="1">IF(F26 &lt; N29, (IF(F26&lt;0, N28, N28-F26)), 0 )</f>
        <v>1205</v>
      </c>
      <c r="H26" s="1">
        <f t="shared" ca="1" si="1"/>
        <v>663</v>
      </c>
    </row>
    <row r="27" spans="1:18" ht="19">
      <c r="A27" s="26">
        <v>23</v>
      </c>
      <c r="B27" s="1">
        <f t="shared" ca="1" si="0"/>
        <v>762</v>
      </c>
      <c r="C27" s="1">
        <f ca="1">IF(RANDBETWEEN(0,100) &lt; 40, K12, K11)</f>
        <v>0.6</v>
      </c>
      <c r="D27" s="1">
        <f ca="1">IF(C27 = 0.6, G26, 0)</f>
        <v>1205</v>
      </c>
      <c r="E27" s="29">
        <f ca="1">INT(_xlfn.NORM.INV(RAND(), K7, L7))</f>
        <v>648</v>
      </c>
      <c r="F27" s="1">
        <f ca="1">B27-E27+D27</f>
        <v>1319</v>
      </c>
      <c r="G27" s="109"/>
      <c r="H27" s="1">
        <f t="shared" ca="1" si="1"/>
        <v>648</v>
      </c>
      <c r="J27" s="78" t="s">
        <v>82</v>
      </c>
      <c r="K27" s="79"/>
      <c r="M27" s="80" t="s">
        <v>83</v>
      </c>
      <c r="N27" s="81"/>
      <c r="O27" s="47"/>
      <c r="P27" s="80" t="s">
        <v>84</v>
      </c>
      <c r="Q27" s="81"/>
      <c r="R27" s="47"/>
    </row>
    <row r="28" spans="1:18" ht="19">
      <c r="A28" s="42">
        <v>24</v>
      </c>
      <c r="B28" s="1">
        <f t="shared" ca="1" si="0"/>
        <v>1319</v>
      </c>
      <c r="C28" s="1"/>
      <c r="D28" s="1">
        <f ca="1">IF(C27 = 0.4, G26, 0)</f>
        <v>0</v>
      </c>
      <c r="E28" s="29">
        <f ca="1">INT(_xlfn.NORM.INV(RAND(), K7, L7))</f>
        <v>655</v>
      </c>
      <c r="F28" s="1">
        <f ca="1">B28-E28+D28</f>
        <v>664</v>
      </c>
      <c r="G28" s="109">
        <f ca="1">IF(F28 &lt; N29, (IF(F28&lt;0, N28, N28-F28)), 0 )</f>
        <v>1303</v>
      </c>
      <c r="H28" s="1">
        <f t="shared" ca="1" si="1"/>
        <v>655</v>
      </c>
      <c r="J28" s="9" t="s">
        <v>26</v>
      </c>
      <c r="K28" s="22">
        <f>INT(N33 + N34*N37)</f>
        <v>1491</v>
      </c>
      <c r="M28" s="48" t="s">
        <v>26</v>
      </c>
      <c r="N28" s="49">
        <f>INT(P33 + P34*P37)</f>
        <v>1967</v>
      </c>
      <c r="O28" s="47"/>
      <c r="P28" s="48" t="s">
        <v>26</v>
      </c>
      <c r="Q28" s="49">
        <f>INT(R33 + R34*R37)</f>
        <v>1193</v>
      </c>
      <c r="R28" s="47"/>
    </row>
    <row r="29" spans="1:18" ht="20" thickBot="1">
      <c r="A29" s="26">
        <v>25</v>
      </c>
      <c r="B29" s="1">
        <f t="shared" ca="1" si="0"/>
        <v>664</v>
      </c>
      <c r="C29" s="1">
        <f ca="1">IF(RANDBETWEEN(0,100) &lt; 40, K12, K11)</f>
        <v>0.6</v>
      </c>
      <c r="D29" s="1">
        <f ca="1">IF(C29 = 0.6, G28, 0)</f>
        <v>1303</v>
      </c>
      <c r="E29" s="29">
        <f ca="1">INT(_xlfn.NORM.INV(RAND(), K7, L7))</f>
        <v>551</v>
      </c>
      <c r="F29" s="1">
        <f ca="1">B29-E29+D29</f>
        <v>1416</v>
      </c>
      <c r="G29" s="109"/>
      <c r="H29" s="1">
        <f t="shared" ca="1" si="1"/>
        <v>551</v>
      </c>
      <c r="J29" s="11" t="s">
        <v>27</v>
      </c>
      <c r="K29" s="23">
        <f>IF(INT(K28-207.456) &lt; 0, 0, INT(K28-207.456) )</f>
        <v>1283</v>
      </c>
      <c r="M29" s="50" t="s">
        <v>27</v>
      </c>
      <c r="N29" s="51">
        <f>IF(INT(N28-207.456) &lt; 0, 0, INT(N28-207.456) )</f>
        <v>1759</v>
      </c>
      <c r="O29" s="47"/>
      <c r="P29" s="50" t="s">
        <v>27</v>
      </c>
      <c r="Q29" s="51">
        <f>IF(INT(Q28-207.456) &lt; 0, 0, INT(Q28-207.456) )</f>
        <v>985</v>
      </c>
      <c r="R29" s="47"/>
    </row>
    <row r="30" spans="1:18" ht="20" thickBot="1">
      <c r="A30" s="42">
        <v>26</v>
      </c>
      <c r="B30" s="1">
        <f t="shared" ca="1" si="0"/>
        <v>1416</v>
      </c>
      <c r="C30" s="1"/>
      <c r="D30" s="1">
        <f ca="1">IF(C29 = 0.4, G28, 0)</f>
        <v>0</v>
      </c>
      <c r="E30" s="29">
        <f ca="1">INT(_xlfn.NORM.INV(RAND(), K7, L7))</f>
        <v>597</v>
      </c>
      <c r="F30" s="1">
        <f ca="1">B30-E30+D30</f>
        <v>819</v>
      </c>
      <c r="G30" s="109">
        <f ca="1">IF(F30 &lt; N29, (IF(F30&lt;0, N28, N28-F30)), 0 )</f>
        <v>1148</v>
      </c>
      <c r="H30" s="1">
        <f t="shared" ca="1" si="1"/>
        <v>597</v>
      </c>
    </row>
    <row r="31" spans="1:18" ht="20" thickBot="1">
      <c r="A31" s="26">
        <v>27</v>
      </c>
      <c r="B31" s="1">
        <f t="shared" ca="1" si="0"/>
        <v>819</v>
      </c>
      <c r="C31" s="1">
        <f ca="1">IF(RANDBETWEEN(0,100) &lt; 40, K12, K11)</f>
        <v>0.4</v>
      </c>
      <c r="D31" s="1">
        <f ca="1">IF(C31 = 0.6, G30, 0)</f>
        <v>0</v>
      </c>
      <c r="E31" s="29">
        <f ca="1">INT(_xlfn.NORM.INV(RAND(), K7, L7))</f>
        <v>442</v>
      </c>
      <c r="F31" s="1">
        <f ca="1">B31-E31+D31</f>
        <v>377</v>
      </c>
      <c r="G31" s="109"/>
      <c r="H31" s="1">
        <f t="shared" ca="1" si="1"/>
        <v>442</v>
      </c>
      <c r="J31" s="32" t="s">
        <v>30</v>
      </c>
      <c r="K31" s="33" t="s">
        <v>29</v>
      </c>
    </row>
    <row r="32" spans="1:18" ht="20" thickBot="1">
      <c r="A32" s="42">
        <v>28</v>
      </c>
      <c r="B32" s="1">
        <f t="shared" ca="1" si="0"/>
        <v>377</v>
      </c>
      <c r="C32" s="1"/>
      <c r="D32" s="1">
        <f ca="1">IF(C31 = 0.4, G30, 0)</f>
        <v>1148</v>
      </c>
      <c r="E32" s="29">
        <f ca="1">INT(_xlfn.NORM.INV(RAND(), K7, L7))</f>
        <v>524</v>
      </c>
      <c r="F32" s="1">
        <f ca="1">B32-E32+D32</f>
        <v>1001</v>
      </c>
      <c r="G32" s="109">
        <f ca="1">IF(F32 &lt; Q29, (IF(F32&lt;0, Q28, Q28-F32)), 0 )</f>
        <v>0</v>
      </c>
      <c r="H32" s="1">
        <f t="shared" ca="1" si="1"/>
        <v>524</v>
      </c>
    </row>
    <row r="33" spans="1:18" ht="20" thickBot="1">
      <c r="A33" s="26">
        <v>29</v>
      </c>
      <c r="B33" s="1">
        <f t="shared" ca="1" si="0"/>
        <v>1001</v>
      </c>
      <c r="C33" s="1">
        <f ca="1">IF(RANDBETWEEN(0,100) &lt; 40, K12, K11)</f>
        <v>0.4</v>
      </c>
      <c r="D33" s="1">
        <f ca="1">IF(C33 = 0.6, G32, 0)</f>
        <v>0</v>
      </c>
      <c r="E33" s="30">
        <f ca="1">INT(_xlfn.NORM.INV(RAND(), K8, L8))</f>
        <v>352</v>
      </c>
      <c r="F33" s="1">
        <f ca="1">B33-E33+D33</f>
        <v>649</v>
      </c>
      <c r="G33" s="109"/>
      <c r="H33" s="1">
        <f t="shared" ca="1" si="1"/>
        <v>352</v>
      </c>
      <c r="J33" s="37" t="s">
        <v>31</v>
      </c>
      <c r="K33" s="21">
        <f ca="1">INT(AVERAGE(B5:B54))</f>
        <v>676</v>
      </c>
      <c r="M33" s="37" t="s">
        <v>36</v>
      </c>
      <c r="N33" s="21">
        <f>INT(K6*(K25+((J11*K11) + (J12*K12))))</f>
        <v>1479</v>
      </c>
      <c r="O33" s="52" t="s">
        <v>38</v>
      </c>
      <c r="P33" s="54">
        <f>INT(K7*(K25+((J11*K11) + (J12*K12))))</f>
        <v>1955</v>
      </c>
      <c r="Q33" s="52" t="s">
        <v>40</v>
      </c>
      <c r="R33" s="54">
        <f>INT(K8*(K25+((J11*K11) + (J12*K12))))</f>
        <v>1180</v>
      </c>
    </row>
    <row r="34" spans="1:18" ht="20" thickBot="1">
      <c r="A34" s="42">
        <v>30</v>
      </c>
      <c r="B34" s="1">
        <f t="shared" ca="1" si="0"/>
        <v>649</v>
      </c>
      <c r="C34" s="1"/>
      <c r="D34" s="1">
        <f ca="1">IF(C33 = 0.4, G32, 0)</f>
        <v>0</v>
      </c>
      <c r="E34" s="30">
        <f ca="1">INT(_xlfn.NORM.INV(RAND(), K8, L8))</f>
        <v>339</v>
      </c>
      <c r="F34" s="1">
        <f ca="1">B34-E34+D34</f>
        <v>310</v>
      </c>
      <c r="G34" s="109">
        <f ca="1">IF(F34 &lt; Q29, (IF(F34&lt;0, Q28, Q28-F34)), 0 )</f>
        <v>883</v>
      </c>
      <c r="H34" s="1">
        <f t="shared" ca="1" si="1"/>
        <v>339</v>
      </c>
      <c r="M34" s="39" t="s">
        <v>37</v>
      </c>
      <c r="N34" s="21">
        <f>INT(SQRT((K25+((J11*K11)+(J12*K12)))*L6))</f>
        <v>11</v>
      </c>
      <c r="O34" s="53" t="s">
        <v>39</v>
      </c>
      <c r="P34" s="54">
        <f>INT(SQRT((K25+((J11*K11)+(J12*K12)))*L7))</f>
        <v>13</v>
      </c>
      <c r="Q34" s="53" t="s">
        <v>41</v>
      </c>
      <c r="R34" s="54">
        <f>INT(SQRT((K25+((J11*K11)+(J12*K12)))*L8))</f>
        <v>10</v>
      </c>
    </row>
    <row r="35" spans="1:18" ht="20" thickBot="1">
      <c r="A35" s="26">
        <v>31</v>
      </c>
      <c r="B35" s="1">
        <f t="shared" ca="1" si="0"/>
        <v>310</v>
      </c>
      <c r="C35" s="1">
        <f ca="1">IF(RANDBETWEEN(0,100) &lt; 40, K12, K11)</f>
        <v>0.4</v>
      </c>
      <c r="D35" s="1">
        <f ca="1">IF(C35 = 0.6, G34, 0)</f>
        <v>0</v>
      </c>
      <c r="E35" s="30">
        <f ca="1">INT(_xlfn.NORM.INV(RAND(), K8, L8))</f>
        <v>356</v>
      </c>
      <c r="F35" s="1">
        <f ca="1">B35-E35+D35</f>
        <v>-46</v>
      </c>
      <c r="G35" s="109"/>
      <c r="H35" s="1">
        <f ca="1">IF(F35&gt;=0,E35,E35+F35)</f>
        <v>310</v>
      </c>
      <c r="J35" s="37" t="s">
        <v>32</v>
      </c>
      <c r="K35" s="21">
        <f ca="1">COUNTIF(F5:F54,"&lt;0")</f>
        <v>1</v>
      </c>
    </row>
    <row r="36" spans="1:18" ht="20" thickBot="1">
      <c r="A36" s="42">
        <v>32</v>
      </c>
      <c r="B36" s="1">
        <f t="shared" ca="1" si="0"/>
        <v>0</v>
      </c>
      <c r="C36" s="1"/>
      <c r="D36" s="1">
        <f ca="1">IF(C35 = 0.4, G34, 0)</f>
        <v>883</v>
      </c>
      <c r="E36" s="30">
        <f ca="1">INT(_xlfn.NORM.INV(RAND(), K8, L8))</f>
        <v>353</v>
      </c>
      <c r="F36" s="1">
        <f ca="1">B36-E36+D36</f>
        <v>530</v>
      </c>
      <c r="G36" s="109">
        <f ca="1">IF(F36 &lt; Q29, (IF(F36&lt;0, Q28, Q28-F36)), 0 )</f>
        <v>663</v>
      </c>
      <c r="H36" s="1">
        <f t="shared" ca="1" si="1"/>
        <v>353</v>
      </c>
      <c r="M36" s="37" t="s">
        <v>42</v>
      </c>
      <c r="N36" s="56">
        <f>1/8</f>
        <v>0.125</v>
      </c>
      <c r="O36" s="37" t="s">
        <v>43</v>
      </c>
      <c r="P36" s="56">
        <f>1/6</f>
        <v>0.16666666666666666</v>
      </c>
      <c r="Q36" s="37" t="s">
        <v>44</v>
      </c>
      <c r="R36" s="56">
        <f>1/11</f>
        <v>9.0909090909090912E-2</v>
      </c>
    </row>
    <row r="37" spans="1:18" ht="20" thickBot="1">
      <c r="A37" s="26">
        <v>33</v>
      </c>
      <c r="B37" s="1">
        <f t="shared" ca="1" si="0"/>
        <v>530</v>
      </c>
      <c r="C37" s="1">
        <f ca="1">IF(RANDBETWEEN(0,100) &lt; 40, K12, K11)</f>
        <v>0.6</v>
      </c>
      <c r="D37" s="1">
        <f ca="1">IF(C37 = 0.6, G36, 0)</f>
        <v>663</v>
      </c>
      <c r="E37" s="30">
        <f ca="1">INT(_xlfn.NORM.INV(RAND(), K8, L8))</f>
        <v>348</v>
      </c>
      <c r="F37" s="1">
        <f ca="1">B37-E37+D37</f>
        <v>845</v>
      </c>
      <c r="G37" s="109"/>
      <c r="H37" s="1">
        <f t="shared" ca="1" si="1"/>
        <v>348</v>
      </c>
      <c r="J37" s="45"/>
      <c r="K37" s="14"/>
      <c r="M37" s="37" t="s">
        <v>45</v>
      </c>
      <c r="N37" s="56">
        <f>ABS(NORMSINV(N36))</f>
        <v>1.1503493803760083</v>
      </c>
      <c r="O37" s="37" t="s">
        <v>46</v>
      </c>
      <c r="P37" s="56">
        <f>ABS(NORMSINV(P36))</f>
        <v>0.96742156610170071</v>
      </c>
      <c r="Q37" s="55" t="s">
        <v>47</v>
      </c>
      <c r="R37" s="57">
        <f>ABS(NORMSINV(R36))</f>
        <v>1.3351777361189361</v>
      </c>
    </row>
    <row r="38" spans="1:18" ht="20" thickBot="1">
      <c r="A38" s="42">
        <v>34</v>
      </c>
      <c r="B38" s="1">
        <f t="shared" ca="1" si="0"/>
        <v>845</v>
      </c>
      <c r="C38" s="1"/>
      <c r="D38" s="1">
        <f ca="1">IF(C37 = 0.4, G36, 0)</f>
        <v>0</v>
      </c>
      <c r="E38" s="30">
        <f ca="1">INT(_xlfn.NORM.INV(RAND(), K8, L8))</f>
        <v>292</v>
      </c>
      <c r="F38" s="1">
        <f ca="1">B38-E38+D38</f>
        <v>553</v>
      </c>
      <c r="G38" s="109">
        <f ca="1">IF(F38 &lt; Q29, (IF(F38&lt;0, Q28, Q28-F38)), 0 )</f>
        <v>640</v>
      </c>
      <c r="H38" s="1">
        <f t="shared" ca="1" si="1"/>
        <v>292</v>
      </c>
      <c r="L38" s="44"/>
      <c r="M38" s="44"/>
      <c r="N38" s="44"/>
      <c r="O38" s="44"/>
    </row>
    <row r="39" spans="1:18" ht="20" thickBot="1">
      <c r="A39" s="26">
        <v>35</v>
      </c>
      <c r="B39" s="1">
        <f t="shared" ca="1" si="0"/>
        <v>553</v>
      </c>
      <c r="C39" s="1">
        <f ca="1">IF(RANDBETWEEN(0,100) &lt; 40, K12, K11)</f>
        <v>0.4</v>
      </c>
      <c r="D39" s="1">
        <f ca="1">IF(C39 = 0.6, G38, 0)</f>
        <v>0</v>
      </c>
      <c r="E39" s="30">
        <f ca="1">INT(_xlfn.NORM.INV(RAND(), K8, L8))</f>
        <v>277</v>
      </c>
      <c r="F39" s="1">
        <f ca="1">B39-E39+D39</f>
        <v>276</v>
      </c>
      <c r="G39" s="109"/>
      <c r="H39" s="1">
        <f t="shared" ca="1" si="1"/>
        <v>277</v>
      </c>
      <c r="J39" s="37" t="s">
        <v>33</v>
      </c>
      <c r="K39" s="21">
        <f ca="1">1/(COUNTIF(G5:G54,"&gt;0"))</f>
        <v>4.1666666666666664E-2</v>
      </c>
      <c r="L39" s="45"/>
      <c r="M39" s="14"/>
      <c r="N39" s="45"/>
      <c r="O39" s="46"/>
    </row>
    <row r="40" spans="1:18" ht="20" thickBot="1">
      <c r="A40" s="42">
        <v>36</v>
      </c>
      <c r="B40" s="1">
        <f t="shared" ca="1" si="0"/>
        <v>276</v>
      </c>
      <c r="C40" s="1"/>
      <c r="D40" s="1">
        <f ca="1">IF(C39 = 0.4, G38, 0)</f>
        <v>640</v>
      </c>
      <c r="E40" s="30">
        <f ca="1">INT(_xlfn.NORM.INV(RAND(), K8, L8))</f>
        <v>340</v>
      </c>
      <c r="F40" s="1">
        <f ca="1">B40-E40+D40</f>
        <v>576</v>
      </c>
      <c r="G40" s="109">
        <f ca="1">IF(F40 &lt; Q29, (IF(F40&lt;0, Q28, Q28-F40)), 0 )</f>
        <v>617</v>
      </c>
      <c r="H40" s="1">
        <f t="shared" ca="1" si="1"/>
        <v>340</v>
      </c>
      <c r="L40" s="44"/>
      <c r="M40" s="44"/>
      <c r="N40" s="44"/>
      <c r="O40" s="44"/>
    </row>
    <row r="41" spans="1:18" ht="20" thickBot="1">
      <c r="A41" s="26">
        <v>37</v>
      </c>
      <c r="B41" s="1">
        <f t="shared" ca="1" si="0"/>
        <v>576</v>
      </c>
      <c r="C41" s="1">
        <f ca="1">IF(RANDBETWEEN(0,100) &lt; 40, K12, K11)</f>
        <v>0.4</v>
      </c>
      <c r="D41" s="1">
        <f ca="1">IF(C41 = 0.6, G40, 0)</f>
        <v>0</v>
      </c>
      <c r="E41" s="30">
        <f ca="1">INT(_xlfn.NORM.INV(RAND(), K8, L8))</f>
        <v>360</v>
      </c>
      <c r="F41" s="1">
        <f ca="1">B41-E41+D41</f>
        <v>216</v>
      </c>
      <c r="G41" s="109"/>
      <c r="H41" s="1">
        <f t="shared" ca="1" si="1"/>
        <v>360</v>
      </c>
      <c r="J41" s="41" t="s">
        <v>34</v>
      </c>
      <c r="K41" s="38">
        <f ca="1">ABS(SUMIF(F5:F54,"&lt;0"))/ COUNTIF(G5:G54,"&gt;0")</f>
        <v>1.9166666666666667</v>
      </c>
      <c r="L41" s="44"/>
      <c r="M41" s="44"/>
      <c r="N41" s="44"/>
      <c r="O41" s="44"/>
    </row>
    <row r="42" spans="1:18" ht="19">
      <c r="A42" s="42">
        <v>38</v>
      </c>
      <c r="B42" s="1">
        <f t="shared" ca="1" si="0"/>
        <v>216</v>
      </c>
      <c r="C42" s="1"/>
      <c r="D42" s="1">
        <f ca="1">IF(C41 = 0.4, G40, 0)</f>
        <v>617</v>
      </c>
      <c r="E42" s="30">
        <f ca="1">INT(_xlfn.NORM.INV(RAND(), K8, L8))</f>
        <v>377</v>
      </c>
      <c r="F42" s="1">
        <f ca="1">B42-E42+D42</f>
        <v>456</v>
      </c>
      <c r="G42" s="109">
        <f ca="1">IF(F42 &lt; Q29, (IF(F42&lt;0, Q28, Q28-F42)), 0 )</f>
        <v>737</v>
      </c>
      <c r="H42" s="1">
        <f t="shared" ca="1" si="1"/>
        <v>377</v>
      </c>
      <c r="J42" s="45"/>
      <c r="K42" s="14"/>
      <c r="L42" s="44"/>
      <c r="N42" s="44"/>
      <c r="O42" s="44"/>
    </row>
    <row r="43" spans="1:18" ht="19">
      <c r="A43" s="26">
        <v>39</v>
      </c>
      <c r="B43" s="1">
        <f t="shared" ca="1" si="0"/>
        <v>456</v>
      </c>
      <c r="C43" s="1">
        <f ca="1">IF(RANDBETWEEN(0,100) &lt; 40, K12, K11)</f>
        <v>0.4</v>
      </c>
      <c r="D43" s="1">
        <f ca="1">IF(C43 = 0.6, G42, 0)</f>
        <v>0</v>
      </c>
      <c r="E43" s="30">
        <f ca="1">INT(_xlfn.NORM.INV(RAND(), K8, L8))</f>
        <v>336</v>
      </c>
      <c r="F43" s="1">
        <f ca="1">B43-E43+D43</f>
        <v>120</v>
      </c>
      <c r="G43" s="109"/>
      <c r="H43" s="1">
        <f t="shared" ca="1" si="1"/>
        <v>336</v>
      </c>
      <c r="M43" s="44"/>
    </row>
    <row r="44" spans="1:18" ht="20" thickBot="1">
      <c r="A44" s="42">
        <v>40</v>
      </c>
      <c r="B44" s="1">
        <f t="shared" ca="1" si="0"/>
        <v>120</v>
      </c>
      <c r="C44" s="1"/>
      <c r="D44" s="1">
        <f ca="1">IF(C43 = 0.4, G42, 0)</f>
        <v>737</v>
      </c>
      <c r="E44" s="30">
        <f ca="1">INT(_xlfn.NORM.INV(RAND(), K8, L8))</f>
        <v>319</v>
      </c>
      <c r="F44" s="1">
        <f ca="1">B44-E44+D44</f>
        <v>538</v>
      </c>
      <c r="G44" s="109">
        <f ca="1">IF(F44 &lt; Q29, (IF(F44&lt;0, Q28, Q28-F44)), 0 )</f>
        <v>655</v>
      </c>
      <c r="H44" s="1">
        <f t="shared" ca="1" si="1"/>
        <v>319</v>
      </c>
      <c r="J44" s="106"/>
      <c r="K44" s="107"/>
      <c r="L44" s="44"/>
    </row>
    <row r="45" spans="1:18" ht="20" thickBot="1">
      <c r="A45" s="26">
        <v>41</v>
      </c>
      <c r="B45" s="1">
        <f t="shared" ca="1" si="0"/>
        <v>538</v>
      </c>
      <c r="C45" s="1">
        <f ca="1">IF(RANDBETWEEN(0,100) &lt; 40, K12, K11)</f>
        <v>0.4</v>
      </c>
      <c r="D45" s="1">
        <f ca="1">IF(C45 = 0.6, G44, 0)</f>
        <v>0</v>
      </c>
      <c r="E45" s="30">
        <f ca="1">INT(_xlfn.NORM.INV(RAND(), K8, L8))</f>
        <v>386</v>
      </c>
      <c r="F45" s="1">
        <f ca="1">B45-E45+D45</f>
        <v>152</v>
      </c>
      <c r="G45" s="109"/>
      <c r="H45" s="1">
        <f t="shared" ca="1" si="1"/>
        <v>386</v>
      </c>
      <c r="J45" s="108" t="s">
        <v>79</v>
      </c>
      <c r="K45" s="40">
        <f ca="1">SUM(H5:H54) * K15</f>
        <v>2504280</v>
      </c>
    </row>
    <row r="46" spans="1:18" ht="19">
      <c r="A46" s="42">
        <v>42</v>
      </c>
      <c r="B46" s="1">
        <f t="shared" ca="1" si="0"/>
        <v>152</v>
      </c>
      <c r="C46" s="1"/>
      <c r="D46" s="1">
        <f ca="1">IF(C45 = 0.4, G44, 0)</f>
        <v>655</v>
      </c>
      <c r="E46" s="30">
        <f ca="1">INT(_xlfn.NORM.INV(RAND(), K8, L8))</f>
        <v>311</v>
      </c>
      <c r="F46" s="1">
        <f ca="1">B46-E46+D46</f>
        <v>496</v>
      </c>
      <c r="G46" s="109">
        <f ca="1">IF(F46 &lt; Q29, (IF(F46&lt;0, Q28, Q28-F46)), 0 )</f>
        <v>697</v>
      </c>
      <c r="H46" s="1">
        <f t="shared" ca="1" si="1"/>
        <v>311</v>
      </c>
    </row>
    <row r="47" spans="1:18" ht="20" thickBot="1">
      <c r="A47" s="26">
        <v>43</v>
      </c>
      <c r="B47" s="1">
        <f t="shared" ca="1" si="0"/>
        <v>496</v>
      </c>
      <c r="C47" s="1">
        <f ca="1">IF(RANDBETWEEN(0,100) &lt; 40, K12, K11)</f>
        <v>0.4</v>
      </c>
      <c r="D47" s="1">
        <f ca="1">IF(C47 = 0.6, G46, 0)</f>
        <v>0</v>
      </c>
      <c r="E47" s="30">
        <f ca="1">INT(_xlfn.NORM.INV(RAND(), K8, L8))</f>
        <v>312</v>
      </c>
      <c r="F47" s="1">
        <f ca="1">B47-E47+D47</f>
        <v>184</v>
      </c>
      <c r="G47" s="109"/>
      <c r="H47" s="1">
        <f t="shared" ca="1" si="1"/>
        <v>312</v>
      </c>
    </row>
    <row r="48" spans="1:18" ht="20" thickBot="1">
      <c r="A48" s="42">
        <v>44</v>
      </c>
      <c r="B48" s="1">
        <f t="shared" ca="1" si="0"/>
        <v>184</v>
      </c>
      <c r="C48" s="1"/>
      <c r="D48" s="1">
        <f ca="1">IF(C47 = 0.4, G46, 0)</f>
        <v>697</v>
      </c>
      <c r="E48" s="30">
        <f ca="1">INT(_xlfn.NORM.INV(RAND(), K8, L8))</f>
        <v>317</v>
      </c>
      <c r="F48" s="1">
        <f ca="1">B48-E48+D48</f>
        <v>564</v>
      </c>
      <c r="G48" s="109">
        <f ca="1">IF(F48 &lt; Q29, (IF(F48&lt;0, Q28, Q28-F48)), 0 )</f>
        <v>629</v>
      </c>
      <c r="H48" s="1">
        <f t="shared" ca="1" si="1"/>
        <v>317</v>
      </c>
      <c r="J48" s="37" t="s">
        <v>35</v>
      </c>
      <c r="K48" s="21">
        <f ca="1">(K18*K33)+(K21*K35)+(K23*COUNTIF(G5:G54,"&gt;0"))</f>
        <v>33376.120000000003</v>
      </c>
      <c r="L48" s="65" t="s">
        <v>57</v>
      </c>
      <c r="M48" s="21">
        <f ca="1">1-(K35/(COUNTIF(G5:G54,"&gt;0")))</f>
        <v>0.95833333333333337</v>
      </c>
    </row>
    <row r="49" spans="1:17" ht="19">
      <c r="A49" s="26">
        <v>45</v>
      </c>
      <c r="B49" s="1">
        <f t="shared" ca="1" si="0"/>
        <v>564</v>
      </c>
      <c r="C49" s="1">
        <f ca="1">IF(RANDBETWEEN(0,100) &lt; 40, K12, K11)</f>
        <v>0.6</v>
      </c>
      <c r="D49" s="1">
        <f ca="1">IF(C49 = 0.6, G48, 0)</f>
        <v>629</v>
      </c>
      <c r="E49" s="30">
        <f ca="1">INT(_xlfn.NORM.INV(RAND(), K8, L8))</f>
        <v>366</v>
      </c>
      <c r="F49" s="1">
        <f ca="1">B49-E49+D49</f>
        <v>827</v>
      </c>
      <c r="G49" s="109"/>
      <c r="H49" s="1">
        <f t="shared" ca="1" si="1"/>
        <v>366</v>
      </c>
    </row>
    <row r="50" spans="1:17" ht="19">
      <c r="A50" s="42">
        <v>46</v>
      </c>
      <c r="B50" s="1">
        <f t="shared" ca="1" si="0"/>
        <v>827</v>
      </c>
      <c r="C50" s="1"/>
      <c r="D50" s="1">
        <f ca="1">IF(C49 = 0.4, G48, 0)</f>
        <v>0</v>
      </c>
      <c r="E50" s="30">
        <f ca="1">INT(_xlfn.NORM.INV(RAND(), K8, L8))</f>
        <v>337</v>
      </c>
      <c r="F50" s="1">
        <f ca="1">B50-E50+D50</f>
        <v>490</v>
      </c>
      <c r="G50" s="109">
        <f ca="1">IF(F50 &lt; Q29, (IF(F50&lt;0, Q28, Q28-F50)), 0 )</f>
        <v>703</v>
      </c>
      <c r="H50" s="1">
        <f t="shared" ca="1" si="1"/>
        <v>337</v>
      </c>
      <c r="J50" s="102"/>
      <c r="K50" s="102"/>
      <c r="L50" s="44"/>
      <c r="M50" s="103"/>
      <c r="N50" s="103"/>
      <c r="O50" s="100"/>
      <c r="P50" s="103"/>
      <c r="Q50" s="103"/>
    </row>
    <row r="51" spans="1:17" ht="19">
      <c r="A51" s="26">
        <v>47</v>
      </c>
      <c r="B51" s="1">
        <f t="shared" ca="1" si="0"/>
        <v>490</v>
      </c>
      <c r="C51" s="1">
        <f ca="1">IF(RANDBETWEEN(0,100) &lt; 40, K12, K11)</f>
        <v>0.6</v>
      </c>
      <c r="D51" s="1">
        <f ca="1">IF(C51 = 0.6, G50, 0)</f>
        <v>703</v>
      </c>
      <c r="E51" s="30">
        <f ca="1">INT(_xlfn.NORM.INV(RAND(), K8, L8))</f>
        <v>297</v>
      </c>
      <c r="F51" s="1">
        <f ca="1">B51-E51+D51</f>
        <v>896</v>
      </c>
      <c r="G51" s="109"/>
      <c r="H51" s="1">
        <f t="shared" ca="1" si="1"/>
        <v>297</v>
      </c>
      <c r="J51" s="14"/>
      <c r="K51" s="14"/>
      <c r="L51" s="44"/>
      <c r="M51" s="101"/>
      <c r="N51" s="101"/>
      <c r="O51" s="100"/>
      <c r="P51" s="101"/>
      <c r="Q51" s="101"/>
    </row>
    <row r="52" spans="1:17" ht="19">
      <c r="A52" s="42">
        <v>48</v>
      </c>
      <c r="B52" s="1">
        <f t="shared" ca="1" si="0"/>
        <v>896</v>
      </c>
      <c r="C52" s="1"/>
      <c r="D52" s="1">
        <f ca="1">IF(C51 = 0.4, G50, 0)</f>
        <v>0</v>
      </c>
      <c r="E52" s="30">
        <f ca="1">INT(_xlfn.NORM.INV(RAND(), K8, L8))</f>
        <v>314</v>
      </c>
      <c r="F52" s="1">
        <f ca="1">B52-E52+D52</f>
        <v>582</v>
      </c>
      <c r="G52" s="109">
        <f ca="1">IF(F52 &lt; Q29, (IF(F52&lt;0, Q28, Q28-F52)), 0 )</f>
        <v>611</v>
      </c>
      <c r="H52" s="1">
        <f t="shared" ca="1" si="1"/>
        <v>314</v>
      </c>
      <c r="J52" s="14"/>
      <c r="K52" s="14"/>
      <c r="L52" s="44"/>
      <c r="M52" s="101"/>
      <c r="N52" s="101"/>
      <c r="O52" s="100"/>
      <c r="P52" s="101"/>
      <c r="Q52" s="101"/>
    </row>
    <row r="53" spans="1:17" ht="19">
      <c r="A53" s="26">
        <v>49</v>
      </c>
      <c r="B53" s="1">
        <f t="shared" ca="1" si="0"/>
        <v>582</v>
      </c>
      <c r="C53" s="1">
        <f ca="1">IF(RANDBETWEEN(0,100) &lt; 40, K12, K11)</f>
        <v>0.6</v>
      </c>
      <c r="D53" s="1">
        <f ca="1">IF(C53 = 0.6, G52, 0)</f>
        <v>611</v>
      </c>
      <c r="E53" s="30">
        <f ca="1">INT(_xlfn.NORM.INV(RAND(), K8, L8))</f>
        <v>331</v>
      </c>
      <c r="F53" s="1">
        <f ca="1">B53-E53+D53</f>
        <v>862</v>
      </c>
      <c r="G53" s="109"/>
      <c r="H53" s="1">
        <f t="shared" ca="1" si="1"/>
        <v>331</v>
      </c>
    </row>
    <row r="54" spans="1:17" ht="20" thickBot="1">
      <c r="A54" s="43">
        <v>50</v>
      </c>
      <c r="B54" s="2">
        <f t="shared" ca="1" si="0"/>
        <v>862</v>
      </c>
      <c r="C54" s="2"/>
      <c r="D54" s="2">
        <f ca="1">IF(C53 = 0.4, G52, 0)</f>
        <v>0</v>
      </c>
      <c r="E54" s="31">
        <f ca="1">INT(_xlfn.NORM.INV(RAND(), K8, L8))</f>
        <v>373</v>
      </c>
      <c r="F54" s="2">
        <f ca="1">B54-E54+D54</f>
        <v>489</v>
      </c>
      <c r="G54" s="112">
        <f ca="1">IF(F54 &lt; Q29, (IF(F54&lt;0, Q28, Q28-F54)), 0 )</f>
        <v>704</v>
      </c>
      <c r="H54" s="2">
        <f t="shared" ca="1" si="1"/>
        <v>373</v>
      </c>
    </row>
    <row r="58" spans="1:17">
      <c r="A58" s="44"/>
      <c r="B58" s="44"/>
      <c r="C58" s="44"/>
    </row>
    <row r="59" spans="1:17" ht="19">
      <c r="A59" s="58"/>
      <c r="B59" s="45"/>
      <c r="C59" s="45"/>
    </row>
    <row r="60" spans="1:17">
      <c r="A60" s="46"/>
      <c r="B60" s="44"/>
      <c r="C60" s="44"/>
    </row>
    <row r="61" spans="1:17">
      <c r="A61" s="46"/>
      <c r="B61" s="44"/>
      <c r="C61" s="44"/>
    </row>
    <row r="62" spans="1:17">
      <c r="A62" s="46"/>
      <c r="B62" s="44"/>
      <c r="C62" s="44"/>
    </row>
    <row r="63" spans="1:17">
      <c r="A63" s="46"/>
      <c r="B63" s="44"/>
      <c r="C63" s="44"/>
    </row>
    <row r="64" spans="1:17">
      <c r="A64" s="46"/>
      <c r="B64" s="44"/>
      <c r="C64" s="44"/>
    </row>
    <row r="65" spans="1:3">
      <c r="A65" s="46"/>
      <c r="B65" s="44"/>
      <c r="C65" s="44"/>
    </row>
    <row r="66" spans="1:3">
      <c r="A66" s="46"/>
      <c r="B66" s="44"/>
      <c r="C66" s="44"/>
    </row>
    <row r="67" spans="1:3">
      <c r="A67" s="46"/>
      <c r="B67" s="44"/>
      <c r="C67" s="44"/>
    </row>
    <row r="68" spans="1:3">
      <c r="A68" s="46"/>
      <c r="B68" s="44"/>
      <c r="C68" s="44"/>
    </row>
    <row r="69" spans="1:3">
      <c r="A69" s="46"/>
      <c r="B69" s="44"/>
      <c r="C69" s="44"/>
    </row>
    <row r="70" spans="1:3">
      <c r="A70" s="46"/>
      <c r="B70" s="44"/>
      <c r="C70" s="44"/>
    </row>
    <row r="71" spans="1:3">
      <c r="A71" s="46"/>
      <c r="B71" s="44"/>
      <c r="C71" s="44"/>
    </row>
    <row r="72" spans="1:3">
      <c r="A72" s="46"/>
      <c r="B72" s="44"/>
      <c r="C72" s="44"/>
    </row>
    <row r="73" spans="1:3">
      <c r="A73" s="46"/>
      <c r="B73" s="44"/>
      <c r="C73" s="44"/>
    </row>
    <row r="74" spans="1:3">
      <c r="A74" s="46"/>
      <c r="B74" s="44"/>
      <c r="C74" s="44"/>
    </row>
    <row r="75" spans="1:3">
      <c r="A75" s="46"/>
      <c r="B75" s="44"/>
      <c r="C75" s="44"/>
    </row>
    <row r="76" spans="1:3">
      <c r="A76" s="46"/>
      <c r="B76" s="44"/>
      <c r="C76" s="44"/>
    </row>
    <row r="77" spans="1:3">
      <c r="A77" s="46"/>
      <c r="B77" s="44"/>
      <c r="C77" s="44"/>
    </row>
    <row r="78" spans="1:3">
      <c r="A78" s="46"/>
      <c r="B78" s="44"/>
      <c r="C78" s="44"/>
    </row>
    <row r="79" spans="1:3">
      <c r="A79" s="46"/>
      <c r="B79" s="44"/>
      <c r="C79" s="44"/>
    </row>
    <row r="80" spans="1:3">
      <c r="A80" s="46"/>
      <c r="B80" s="44"/>
      <c r="C80" s="44"/>
    </row>
    <row r="81" spans="1:3">
      <c r="A81" s="46"/>
      <c r="B81" s="44"/>
      <c r="C81" s="44"/>
    </row>
    <row r="82" spans="1:3">
      <c r="A82" s="46"/>
      <c r="B82" s="44"/>
      <c r="C82" s="44"/>
    </row>
    <row r="83" spans="1:3">
      <c r="A83" s="46"/>
      <c r="B83" s="44"/>
      <c r="C83" s="44"/>
    </row>
    <row r="84" spans="1:3">
      <c r="A84" s="46"/>
      <c r="B84" s="44"/>
      <c r="C84" s="44"/>
    </row>
  </sheetData>
  <mergeCells count="10">
    <mergeCell ref="L23:M23"/>
    <mergeCell ref="M27:N27"/>
    <mergeCell ref="L17:M17"/>
    <mergeCell ref="L16:M16"/>
    <mergeCell ref="L18:M18"/>
    <mergeCell ref="L22:M22"/>
    <mergeCell ref="L21:M21"/>
    <mergeCell ref="P27:Q27"/>
    <mergeCell ref="L25:M25"/>
    <mergeCell ref="J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1133-A916-9C48-8978-6111ECFEB473}">
  <dimension ref="A1:R59"/>
  <sheetViews>
    <sheetView zoomScaleNormal="100" workbookViewId="0">
      <selection activeCell="I10" sqref="I10"/>
    </sheetView>
  </sheetViews>
  <sheetFormatPr baseColWidth="10" defaultRowHeight="15"/>
  <cols>
    <col min="1" max="1" width="19" customWidth="1"/>
    <col min="2" max="2" width="14.6640625" customWidth="1"/>
    <col min="3" max="3" width="14.5" customWidth="1"/>
    <col min="8" max="8" width="19.1640625" customWidth="1"/>
    <col min="9" max="18" width="15.83203125" customWidth="1"/>
  </cols>
  <sheetData>
    <row r="1" spans="1:18" ht="58" customHeight="1" thickBot="1">
      <c r="I1" s="63" t="s">
        <v>56</v>
      </c>
      <c r="J1" s="63" t="s">
        <v>85</v>
      </c>
      <c r="K1" s="63" t="s">
        <v>86</v>
      </c>
      <c r="L1" s="63" t="s">
        <v>62</v>
      </c>
      <c r="M1" s="63" t="s">
        <v>64</v>
      </c>
      <c r="N1" s="63" t="s">
        <v>65</v>
      </c>
      <c r="O1" s="74" t="s">
        <v>68</v>
      </c>
      <c r="P1" s="74" t="s">
        <v>70</v>
      </c>
      <c r="Q1" s="74" t="s">
        <v>73</v>
      </c>
      <c r="R1" s="74" t="s">
        <v>76</v>
      </c>
    </row>
    <row r="2" spans="1:18" ht="16" thickBot="1">
      <c r="H2" s="92" t="s">
        <v>49</v>
      </c>
      <c r="I2" s="88" t="s">
        <v>50</v>
      </c>
      <c r="J2" s="88" t="s">
        <v>58</v>
      </c>
      <c r="K2" s="88" t="s">
        <v>59</v>
      </c>
      <c r="L2" s="88" t="s">
        <v>61</v>
      </c>
      <c r="M2" s="88" t="s">
        <v>63</v>
      </c>
      <c r="N2" s="88" t="s">
        <v>66</v>
      </c>
      <c r="O2" s="88" t="s">
        <v>67</v>
      </c>
      <c r="P2" s="88" t="s">
        <v>69</v>
      </c>
      <c r="Q2" s="88" t="s">
        <v>72</v>
      </c>
      <c r="R2" s="88" t="s">
        <v>74</v>
      </c>
    </row>
    <row r="3" spans="1:18" ht="60" customHeight="1" thickBot="1">
      <c r="A3" s="64" t="s">
        <v>53</v>
      </c>
      <c r="B3" s="68" t="s">
        <v>54</v>
      </c>
      <c r="C3" s="71" t="s">
        <v>55</v>
      </c>
      <c r="G3" s="62" t="s">
        <v>51</v>
      </c>
      <c r="H3" s="93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18" ht="50" customHeight="1" thickBot="1">
      <c r="A4" s="67" t="s">
        <v>50</v>
      </c>
      <c r="B4" s="66">
        <f>I29</f>
        <v>33454.039199999999</v>
      </c>
      <c r="C4" s="66">
        <f>I59</f>
        <v>0.99040000000000006</v>
      </c>
      <c r="H4" s="59">
        <v>1</v>
      </c>
      <c r="I4" s="34">
        <v>33078.33</v>
      </c>
      <c r="J4" s="34">
        <v>31930.43</v>
      </c>
      <c r="K4" s="34">
        <v>31460.7</v>
      </c>
      <c r="L4" s="34">
        <v>31515.03</v>
      </c>
      <c r="M4" s="34">
        <v>32573.86</v>
      </c>
      <c r="N4" s="34">
        <v>32139.61</v>
      </c>
      <c r="O4" s="34">
        <v>33877.35</v>
      </c>
      <c r="P4" s="34">
        <v>31621.75</v>
      </c>
      <c r="Q4" s="34">
        <v>31482.79</v>
      </c>
      <c r="R4" s="34">
        <v>32746.82</v>
      </c>
    </row>
    <row r="5" spans="1:18" ht="50" customHeight="1" thickBot="1">
      <c r="A5" s="67" t="s">
        <v>58</v>
      </c>
      <c r="B5" s="66">
        <f>J29</f>
        <v>32289.110400000005</v>
      </c>
      <c r="C5" s="75">
        <f>J59</f>
        <v>0.96640000000000026</v>
      </c>
      <c r="H5" s="60">
        <v>2</v>
      </c>
      <c r="I5" s="35">
        <v>32609.34</v>
      </c>
      <c r="J5" s="35">
        <v>32539.120000000003</v>
      </c>
      <c r="K5" s="35">
        <v>31895.690000000002</v>
      </c>
      <c r="L5" s="35">
        <v>33303.4</v>
      </c>
      <c r="M5" s="35">
        <v>32922</v>
      </c>
      <c r="N5" s="35">
        <v>33130.44</v>
      </c>
      <c r="O5" s="35">
        <v>32244.57</v>
      </c>
      <c r="P5" s="35">
        <v>34311.599999999999</v>
      </c>
      <c r="Q5" s="35">
        <v>31305.11</v>
      </c>
      <c r="R5" s="35">
        <v>31188.239999999998</v>
      </c>
    </row>
    <row r="6" spans="1:18" ht="50" customHeight="1" thickBot="1">
      <c r="A6" s="73" t="s">
        <v>59</v>
      </c>
      <c r="B6" s="66">
        <f>K29</f>
        <v>31354.883200000004</v>
      </c>
      <c r="C6" s="76">
        <f>K59</f>
        <v>0.86880000000000024</v>
      </c>
      <c r="D6" s="90" t="s">
        <v>60</v>
      </c>
      <c r="E6" s="91"/>
      <c r="H6" s="60">
        <v>3</v>
      </c>
      <c r="I6" s="35">
        <v>34328.230000000003</v>
      </c>
      <c r="J6" s="35">
        <v>33026.22</v>
      </c>
      <c r="K6" s="35">
        <v>30000.880000000001</v>
      </c>
      <c r="L6" s="35">
        <v>31688.730000000003</v>
      </c>
      <c r="M6" s="35">
        <v>32400.16</v>
      </c>
      <c r="N6" s="35">
        <v>32278.57</v>
      </c>
      <c r="O6" s="35">
        <v>31570.38</v>
      </c>
      <c r="P6" s="35">
        <v>33546.58</v>
      </c>
      <c r="Q6" s="35">
        <v>32539.86</v>
      </c>
      <c r="R6" s="35">
        <v>32403.4</v>
      </c>
    </row>
    <row r="7" spans="1:18" ht="50" customHeight="1" thickBot="1">
      <c r="A7" s="73" t="s">
        <v>61</v>
      </c>
      <c r="B7" s="66">
        <f>L29</f>
        <v>32361.517599999992</v>
      </c>
      <c r="C7" s="66">
        <f>L59</f>
        <v>0.97440000000000027</v>
      </c>
      <c r="H7" s="60">
        <v>4</v>
      </c>
      <c r="I7" s="35">
        <v>32713.56</v>
      </c>
      <c r="J7" s="35">
        <v>32730.190000000002</v>
      </c>
      <c r="K7" s="35">
        <v>31250.78</v>
      </c>
      <c r="L7" s="35">
        <v>31480.29</v>
      </c>
      <c r="M7" s="35">
        <v>32052.760000000002</v>
      </c>
      <c r="N7" s="35">
        <v>33060.959999999999</v>
      </c>
      <c r="O7" s="35">
        <v>32156.239999999998</v>
      </c>
      <c r="P7" s="35">
        <v>33321.51</v>
      </c>
      <c r="Q7" s="35">
        <v>33286.770000000004</v>
      </c>
      <c r="R7" s="35">
        <v>30096.71</v>
      </c>
    </row>
    <row r="8" spans="1:18" ht="50" customHeight="1" thickBot="1">
      <c r="A8" s="97" t="s">
        <v>63</v>
      </c>
      <c r="B8" s="77">
        <f>M29</f>
        <v>32339.889999999996</v>
      </c>
      <c r="C8" s="66">
        <f>M59</f>
        <v>0.96960000000000024</v>
      </c>
      <c r="D8" s="90" t="s">
        <v>71</v>
      </c>
      <c r="E8" s="91"/>
      <c r="H8" s="60">
        <v>5</v>
      </c>
      <c r="I8" s="35">
        <v>33182.550000000003</v>
      </c>
      <c r="J8" s="35">
        <v>33199.919999999998</v>
      </c>
      <c r="K8" s="35">
        <v>30693.46</v>
      </c>
      <c r="L8" s="35">
        <v>32173.61</v>
      </c>
      <c r="M8" s="35">
        <v>32330.68</v>
      </c>
      <c r="N8" s="35">
        <v>31774.84</v>
      </c>
      <c r="O8" s="35">
        <v>31635.88</v>
      </c>
      <c r="P8" s="35">
        <v>32887.26</v>
      </c>
      <c r="Q8" s="35">
        <v>32850.300000000003</v>
      </c>
      <c r="R8" s="35">
        <v>30614.29</v>
      </c>
    </row>
    <row r="9" spans="1:18" ht="50" customHeight="1" thickBot="1">
      <c r="A9" s="73" t="s">
        <v>66</v>
      </c>
      <c r="B9" s="99">
        <f>N29</f>
        <v>32223.104400000015</v>
      </c>
      <c r="C9" s="99">
        <f>N59</f>
        <v>0.96640000000000015</v>
      </c>
      <c r="D9" s="90" t="s">
        <v>78</v>
      </c>
      <c r="E9" s="91"/>
      <c r="H9" s="60">
        <v>6</v>
      </c>
      <c r="I9" s="35">
        <v>32591.97</v>
      </c>
      <c r="J9" s="35">
        <v>31564.92</v>
      </c>
      <c r="K9" s="35">
        <v>31947.800000000003</v>
      </c>
      <c r="L9" s="35">
        <v>33095.699999999997</v>
      </c>
      <c r="M9" s="35">
        <v>31914.54</v>
      </c>
      <c r="N9" s="35">
        <v>32122.239999999998</v>
      </c>
      <c r="O9" s="35">
        <v>32139.61</v>
      </c>
      <c r="P9" s="35">
        <v>33425.730000000003</v>
      </c>
      <c r="Q9" s="35">
        <v>29768.16</v>
      </c>
      <c r="R9" s="35">
        <v>32226.46</v>
      </c>
    </row>
    <row r="10" spans="1:18" ht="50" customHeight="1" thickBot="1">
      <c r="A10" s="73" t="s">
        <v>67</v>
      </c>
      <c r="B10" s="66">
        <f>O29</f>
        <v>32233.172400000003</v>
      </c>
      <c r="C10" s="66">
        <f>O59</f>
        <v>0.95640400000000014</v>
      </c>
      <c r="H10" s="60">
        <v>7</v>
      </c>
      <c r="I10" s="35">
        <v>34085.79</v>
      </c>
      <c r="J10" s="35">
        <v>31271.11</v>
      </c>
      <c r="K10" s="35">
        <v>30955.489999999998</v>
      </c>
      <c r="L10" s="35">
        <v>30577.05</v>
      </c>
      <c r="M10" s="35">
        <v>33738.39</v>
      </c>
      <c r="N10" s="35">
        <v>32469.64</v>
      </c>
      <c r="O10" s="35">
        <v>31707.86</v>
      </c>
      <c r="P10" s="35">
        <v>32226.46</v>
      </c>
      <c r="Q10" s="35">
        <v>32539.86</v>
      </c>
      <c r="R10" s="35">
        <v>32264.440000000002</v>
      </c>
    </row>
    <row r="11" spans="1:18" ht="50" customHeight="1" thickBot="1">
      <c r="A11" s="73" t="s">
        <v>69</v>
      </c>
      <c r="B11" s="66">
        <f>P29</f>
        <v>32852.457600000002</v>
      </c>
      <c r="C11" s="66">
        <f>P59</f>
        <v>0.96106400000000025</v>
      </c>
      <c r="H11" s="60">
        <v>8</v>
      </c>
      <c r="I11" s="35">
        <v>33685.54</v>
      </c>
      <c r="J11" s="35">
        <v>31670.620000000003</v>
      </c>
      <c r="K11" s="35">
        <v>31755.989999999998</v>
      </c>
      <c r="L11" s="35">
        <v>31809.58</v>
      </c>
      <c r="M11" s="35">
        <v>32175.09</v>
      </c>
      <c r="N11" s="35">
        <v>32086.760000000002</v>
      </c>
      <c r="O11" s="35">
        <v>32295.200000000001</v>
      </c>
      <c r="P11" s="35">
        <v>33006.630000000005</v>
      </c>
      <c r="Q11" s="35">
        <v>34137.9</v>
      </c>
      <c r="R11" s="35">
        <v>31482.79</v>
      </c>
    </row>
    <row r="12" spans="1:18" ht="50" customHeight="1" thickBot="1">
      <c r="A12" s="73" t="s">
        <v>72</v>
      </c>
      <c r="B12" s="66">
        <f>Q29</f>
        <v>32566.412400000001</v>
      </c>
      <c r="C12" s="66">
        <f>Q59</f>
        <v>0.96015600000000001</v>
      </c>
      <c r="H12" s="60">
        <v>9</v>
      </c>
      <c r="I12" s="35">
        <v>35040.400000000001</v>
      </c>
      <c r="J12" s="35">
        <v>32852.520000000004</v>
      </c>
      <c r="K12" s="35">
        <v>30713.79</v>
      </c>
      <c r="L12" s="35">
        <v>31914.54</v>
      </c>
      <c r="M12" s="35">
        <v>33459.730000000003</v>
      </c>
      <c r="N12" s="35">
        <v>31236.370000000003</v>
      </c>
      <c r="O12" s="35">
        <v>32190.980000000003</v>
      </c>
      <c r="P12" s="35">
        <v>32921.26</v>
      </c>
      <c r="Q12" s="35">
        <v>32124</v>
      </c>
      <c r="R12" s="35">
        <v>32487.010000000002</v>
      </c>
    </row>
    <row r="13" spans="1:18" ht="50" customHeight="1" thickBot="1">
      <c r="A13" s="73" t="s">
        <v>74</v>
      </c>
      <c r="B13" s="98">
        <f>R29</f>
        <v>31406.488400000002</v>
      </c>
      <c r="C13" s="76">
        <f>R59</f>
        <v>0.9185080000000001</v>
      </c>
      <c r="D13" s="90" t="s">
        <v>75</v>
      </c>
      <c r="E13" s="91"/>
      <c r="H13" s="60">
        <v>10</v>
      </c>
      <c r="I13" s="35">
        <v>33304.14</v>
      </c>
      <c r="J13" s="35">
        <v>30888.97</v>
      </c>
      <c r="K13" s="35">
        <v>31826.95</v>
      </c>
      <c r="L13" s="35">
        <v>32765.67</v>
      </c>
      <c r="M13" s="35">
        <v>31896.43</v>
      </c>
      <c r="N13" s="35">
        <v>32452.27</v>
      </c>
      <c r="O13" s="35">
        <v>33042.11</v>
      </c>
      <c r="P13" s="35">
        <v>33547.32</v>
      </c>
      <c r="Q13" s="35">
        <v>31896.43</v>
      </c>
      <c r="R13" s="35">
        <v>31361.200000000001</v>
      </c>
    </row>
    <row r="14" spans="1:18" ht="16" thickBot="1">
      <c r="H14" s="60">
        <v>11</v>
      </c>
      <c r="I14" s="35">
        <v>33113.07</v>
      </c>
      <c r="J14" s="35">
        <v>32209.09</v>
      </c>
      <c r="K14" s="35">
        <v>31060.45</v>
      </c>
      <c r="L14" s="35">
        <v>31653.989999999998</v>
      </c>
      <c r="M14" s="35">
        <v>31808.1</v>
      </c>
      <c r="N14" s="35">
        <v>33338.14</v>
      </c>
      <c r="O14" s="35">
        <v>32418.27</v>
      </c>
      <c r="P14" s="35">
        <v>33963.46</v>
      </c>
      <c r="Q14" s="35">
        <v>32977.35</v>
      </c>
      <c r="R14" s="35">
        <v>31642.36</v>
      </c>
    </row>
    <row r="15" spans="1:18" ht="26" customHeight="1" thickBot="1">
      <c r="A15" s="105" t="s">
        <v>77</v>
      </c>
      <c r="B15" s="66">
        <f>MIN(B4,B5,B7,B8,B9,B10,B11,B12)</f>
        <v>32223.104400000015</v>
      </c>
      <c r="H15" s="60">
        <v>12</v>
      </c>
      <c r="I15" s="35">
        <v>33164.44</v>
      </c>
      <c r="J15" s="35">
        <v>31844.32</v>
      </c>
      <c r="K15" s="35">
        <v>31528.7</v>
      </c>
      <c r="L15" s="35">
        <v>32087.5</v>
      </c>
      <c r="M15" s="35">
        <v>32104.870000000003</v>
      </c>
      <c r="N15" s="35">
        <v>32035.39</v>
      </c>
      <c r="O15" s="35">
        <v>31447.31</v>
      </c>
      <c r="P15" s="35">
        <v>33042.85</v>
      </c>
      <c r="Q15" s="35">
        <v>31760.71</v>
      </c>
      <c r="R15" s="35">
        <v>32037.15</v>
      </c>
    </row>
    <row r="16" spans="1:18">
      <c r="H16" s="60">
        <v>13</v>
      </c>
      <c r="I16" s="35">
        <v>32922</v>
      </c>
      <c r="J16" s="35">
        <v>31410.07</v>
      </c>
      <c r="K16" s="35">
        <v>32138.870000000003</v>
      </c>
      <c r="L16" s="35">
        <v>33026.22</v>
      </c>
      <c r="M16" s="35">
        <v>32990.74</v>
      </c>
      <c r="N16" s="35">
        <v>31897.17</v>
      </c>
      <c r="O16" s="35">
        <v>32591.97</v>
      </c>
      <c r="P16" s="35">
        <v>32177.59</v>
      </c>
      <c r="Q16" s="35">
        <v>32595.21</v>
      </c>
      <c r="R16" s="35">
        <v>31294.22</v>
      </c>
    </row>
    <row r="17" spans="7:18">
      <c r="H17" s="60">
        <v>14</v>
      </c>
      <c r="I17" s="35">
        <v>33773.130000000005</v>
      </c>
      <c r="J17" s="35">
        <v>33286.03</v>
      </c>
      <c r="K17" s="35">
        <v>31250.04</v>
      </c>
      <c r="L17" s="35">
        <v>34032.94</v>
      </c>
      <c r="M17" s="35">
        <v>32469.64</v>
      </c>
      <c r="N17" s="35">
        <v>31271.11</v>
      </c>
      <c r="O17" s="35">
        <v>32991.480000000003</v>
      </c>
      <c r="P17" s="35">
        <v>31169.39</v>
      </c>
      <c r="Q17" s="35">
        <v>34190.01</v>
      </c>
      <c r="R17" s="35">
        <v>28048.81</v>
      </c>
    </row>
    <row r="18" spans="7:18">
      <c r="H18" s="60">
        <v>15</v>
      </c>
      <c r="I18" s="35">
        <v>35544.870000000003</v>
      </c>
      <c r="J18" s="35">
        <v>33234.660000000003</v>
      </c>
      <c r="K18" s="35">
        <v>31999.91</v>
      </c>
      <c r="L18" s="35">
        <v>32122.980000000003</v>
      </c>
      <c r="M18" s="35">
        <v>31792.21</v>
      </c>
      <c r="N18" s="35">
        <v>31496.18</v>
      </c>
      <c r="O18" s="35">
        <v>32694.71</v>
      </c>
      <c r="P18" s="35">
        <v>31721.989999999998</v>
      </c>
      <c r="Q18" s="35">
        <v>30994.95</v>
      </c>
      <c r="R18" s="35">
        <v>29593.72</v>
      </c>
    </row>
    <row r="19" spans="7:18">
      <c r="H19" s="60">
        <v>16</v>
      </c>
      <c r="I19" s="35">
        <v>33477.839999999997</v>
      </c>
      <c r="J19" s="35">
        <v>31497.66</v>
      </c>
      <c r="K19" s="35">
        <v>30661.68</v>
      </c>
      <c r="L19" s="35">
        <v>32764.93</v>
      </c>
      <c r="M19" s="35">
        <v>32539.86</v>
      </c>
      <c r="N19" s="35">
        <v>31376.07</v>
      </c>
      <c r="O19" s="35">
        <v>32574.6</v>
      </c>
      <c r="P19" s="35">
        <v>32539.86</v>
      </c>
      <c r="Q19" s="35">
        <v>31934.41</v>
      </c>
      <c r="R19" s="35">
        <v>32141.370000000003</v>
      </c>
    </row>
    <row r="20" spans="7:18">
      <c r="H20" s="60">
        <v>17</v>
      </c>
      <c r="I20" s="35">
        <v>32644.080000000002</v>
      </c>
      <c r="J20" s="35">
        <v>32502.9</v>
      </c>
      <c r="K20" s="35">
        <v>31287.739999999998</v>
      </c>
      <c r="L20" s="35">
        <v>33511.839999999997</v>
      </c>
      <c r="M20" s="35">
        <v>32659.230000000003</v>
      </c>
      <c r="N20" s="35">
        <v>32799.67</v>
      </c>
      <c r="O20" s="35">
        <v>32400.16</v>
      </c>
      <c r="P20" s="35">
        <v>33285.29</v>
      </c>
      <c r="Q20" s="35">
        <v>33859.980000000003</v>
      </c>
      <c r="R20" s="35">
        <v>32329.200000000001</v>
      </c>
    </row>
    <row r="21" spans="7:18">
      <c r="H21" s="60">
        <v>18</v>
      </c>
      <c r="I21" s="35">
        <v>33025.480000000003</v>
      </c>
      <c r="J21" s="35">
        <v>32087.5</v>
      </c>
      <c r="K21" s="35">
        <v>31010.560000000001</v>
      </c>
      <c r="L21" s="35">
        <v>34190.01</v>
      </c>
      <c r="M21" s="35">
        <v>32661.45</v>
      </c>
      <c r="N21" s="35">
        <v>31947.800000000003</v>
      </c>
      <c r="O21" s="35">
        <v>32313.31</v>
      </c>
      <c r="P21" s="35">
        <v>32887.26</v>
      </c>
      <c r="Q21" s="35">
        <v>34085.050000000003</v>
      </c>
      <c r="R21" s="35">
        <v>32577.1</v>
      </c>
    </row>
    <row r="22" spans="7:18">
      <c r="H22" s="60">
        <v>19</v>
      </c>
      <c r="I22" s="35">
        <v>33252.03</v>
      </c>
      <c r="J22" s="35">
        <v>34068.42</v>
      </c>
      <c r="K22" s="35">
        <v>31478.81</v>
      </c>
      <c r="L22" s="35">
        <v>32190.239999999998</v>
      </c>
      <c r="M22" s="35">
        <v>31514.29</v>
      </c>
      <c r="N22" s="35">
        <v>33268.660000000003</v>
      </c>
      <c r="O22" s="35">
        <v>31271.85</v>
      </c>
      <c r="P22" s="35">
        <v>31792.95</v>
      </c>
      <c r="Q22" s="35">
        <v>33790.5</v>
      </c>
      <c r="R22" s="35">
        <v>28969.88</v>
      </c>
    </row>
    <row r="23" spans="7:18">
      <c r="H23" s="60">
        <v>20</v>
      </c>
      <c r="I23" s="35">
        <v>32626.71</v>
      </c>
      <c r="J23" s="35">
        <v>32609.34</v>
      </c>
      <c r="K23" s="35">
        <v>32102.65</v>
      </c>
      <c r="L23" s="35">
        <v>32313.31</v>
      </c>
      <c r="M23" s="35">
        <v>32105.61</v>
      </c>
      <c r="N23" s="35">
        <v>32435.64</v>
      </c>
      <c r="O23" s="35">
        <v>31130.67</v>
      </c>
      <c r="P23" s="35">
        <v>33076.85</v>
      </c>
      <c r="Q23" s="35">
        <v>33008.85</v>
      </c>
      <c r="R23" s="35">
        <v>32368.66</v>
      </c>
    </row>
    <row r="24" spans="7:18">
      <c r="H24" s="60">
        <v>21</v>
      </c>
      <c r="I24" s="35">
        <v>33495.21</v>
      </c>
      <c r="J24" s="35">
        <v>31410.81</v>
      </c>
      <c r="K24" s="35">
        <v>32800.410000000003</v>
      </c>
      <c r="L24" s="35">
        <v>32505.120000000003</v>
      </c>
      <c r="M24" s="35">
        <v>30941.82</v>
      </c>
      <c r="N24" s="35">
        <v>32314.050000000003</v>
      </c>
      <c r="O24" s="35">
        <v>31548.29</v>
      </c>
      <c r="P24" s="35">
        <v>33025.480000000003</v>
      </c>
      <c r="Q24" s="35">
        <v>33547.32</v>
      </c>
      <c r="R24" s="35">
        <v>31190</v>
      </c>
    </row>
    <row r="25" spans="7:18">
      <c r="H25" s="60">
        <v>22</v>
      </c>
      <c r="I25" s="35">
        <v>33964.199999999997</v>
      </c>
      <c r="J25" s="35">
        <v>31635.88</v>
      </c>
      <c r="K25" s="35">
        <v>32417.53</v>
      </c>
      <c r="L25" s="35">
        <v>32331.42</v>
      </c>
      <c r="M25" s="35">
        <v>32418.27</v>
      </c>
      <c r="N25" s="35">
        <v>32748.300000000003</v>
      </c>
      <c r="O25" s="35">
        <v>32036.13</v>
      </c>
      <c r="P25" s="35">
        <v>32886.520000000004</v>
      </c>
      <c r="Q25" s="35">
        <v>33181.81</v>
      </c>
      <c r="R25" s="35">
        <v>32279.31</v>
      </c>
    </row>
    <row r="26" spans="7:18">
      <c r="H26" s="60">
        <v>23</v>
      </c>
      <c r="I26" s="35">
        <v>32765.67</v>
      </c>
      <c r="J26" s="35">
        <v>32383.53</v>
      </c>
      <c r="K26" s="35">
        <v>30555.24</v>
      </c>
      <c r="L26" s="35">
        <v>31009.82</v>
      </c>
      <c r="M26" s="35">
        <v>32712.82</v>
      </c>
      <c r="N26" s="35">
        <v>31981.800000000003</v>
      </c>
      <c r="O26" s="35">
        <v>32003.15</v>
      </c>
      <c r="P26" s="35">
        <v>32455.510000000002</v>
      </c>
      <c r="Q26" s="35">
        <v>32906.39</v>
      </c>
      <c r="R26" s="35">
        <v>30769.88</v>
      </c>
    </row>
    <row r="27" spans="7:18">
      <c r="H27" s="60">
        <v>24</v>
      </c>
      <c r="I27" s="35">
        <v>34085.79</v>
      </c>
      <c r="J27" s="35">
        <v>32782.300000000003</v>
      </c>
      <c r="K27" s="35">
        <v>30436.61</v>
      </c>
      <c r="L27" s="35">
        <v>32278.57</v>
      </c>
      <c r="M27" s="35">
        <v>32157.72</v>
      </c>
      <c r="N27" s="35">
        <v>31966.65</v>
      </c>
      <c r="O27" s="35">
        <v>31670.620000000003</v>
      </c>
      <c r="P27" s="35">
        <v>34155.270000000004</v>
      </c>
      <c r="Q27" s="35">
        <v>31100.65</v>
      </c>
      <c r="R27" s="35">
        <v>30718.510000000002</v>
      </c>
    </row>
    <row r="28" spans="7:18" ht="16" thickBot="1">
      <c r="H28" s="61">
        <v>25</v>
      </c>
      <c r="I28" s="36">
        <v>33876.61</v>
      </c>
      <c r="J28" s="36">
        <v>32591.230000000003</v>
      </c>
      <c r="K28" s="36">
        <v>30641.35</v>
      </c>
      <c r="L28" s="36">
        <v>32695.45</v>
      </c>
      <c r="M28" s="36">
        <v>32156.980000000003</v>
      </c>
      <c r="N28" s="36">
        <v>31949.279999999999</v>
      </c>
      <c r="O28" s="35">
        <v>33876.61</v>
      </c>
      <c r="P28" s="36">
        <v>32315.07</v>
      </c>
      <c r="Q28" s="36">
        <v>32295.940000000002</v>
      </c>
      <c r="R28" s="36">
        <v>32330.68</v>
      </c>
    </row>
    <row r="29" spans="7:18" ht="16" thickBot="1">
      <c r="G29" s="44"/>
      <c r="H29" s="69" t="s">
        <v>48</v>
      </c>
      <c r="I29" s="70">
        <f t="shared" ref="I29:N29" si="0">AVERAGE(I4:I28)</f>
        <v>33454.039199999999</v>
      </c>
      <c r="J29" s="70">
        <f t="shared" si="0"/>
        <v>32289.110400000005</v>
      </c>
      <c r="K29" s="70">
        <f t="shared" si="0"/>
        <v>31354.883200000004</v>
      </c>
      <c r="L29" s="70">
        <f t="shared" si="0"/>
        <v>32361.517599999992</v>
      </c>
      <c r="M29" s="70">
        <f t="shared" si="0"/>
        <v>32339.889999999996</v>
      </c>
      <c r="N29" s="70">
        <f t="shared" si="0"/>
        <v>32223.104400000015</v>
      </c>
      <c r="O29" s="70">
        <f>AVERAGE(O4:O28)</f>
        <v>32233.172400000003</v>
      </c>
      <c r="P29" s="70">
        <f>AVERAGE(P4:P28)</f>
        <v>32852.457600000002</v>
      </c>
      <c r="Q29" s="70">
        <f>AVERAGE(Q4:Q28)</f>
        <v>32566.412400000001</v>
      </c>
      <c r="R29" s="70">
        <f>AVERAGE(R4:R28)</f>
        <v>31406.488400000002</v>
      </c>
    </row>
    <row r="30" spans="7:18">
      <c r="G30" s="44"/>
      <c r="H30" s="46"/>
      <c r="I30" s="44"/>
    </row>
    <row r="31" spans="7:18" ht="16" thickBot="1">
      <c r="G31" s="44"/>
      <c r="H31" s="46"/>
      <c r="I31" s="44"/>
    </row>
    <row r="32" spans="7:18" ht="15" customHeight="1">
      <c r="H32" s="92" t="s">
        <v>49</v>
      </c>
      <c r="I32" s="94" t="s">
        <v>50</v>
      </c>
      <c r="J32" s="88" t="s">
        <v>58</v>
      </c>
      <c r="K32" s="88" t="s">
        <v>59</v>
      </c>
      <c r="L32" s="88" t="s">
        <v>61</v>
      </c>
      <c r="M32" s="88" t="s">
        <v>63</v>
      </c>
      <c r="N32" s="88" t="s">
        <v>66</v>
      </c>
      <c r="O32" s="88" t="s">
        <v>67</v>
      </c>
      <c r="P32" s="88" t="s">
        <v>69</v>
      </c>
      <c r="Q32" s="88" t="s">
        <v>72</v>
      </c>
      <c r="R32" s="88" t="s">
        <v>74</v>
      </c>
    </row>
    <row r="33" spans="7:18" ht="49" thickBot="1">
      <c r="G33" s="62" t="s">
        <v>52</v>
      </c>
      <c r="H33" s="93"/>
      <c r="I33" s="95"/>
      <c r="J33" s="89"/>
      <c r="K33" s="89"/>
      <c r="L33" s="89"/>
      <c r="M33" s="89"/>
      <c r="N33" s="89"/>
      <c r="O33" s="89"/>
      <c r="P33" s="89"/>
      <c r="Q33" s="89"/>
      <c r="R33" s="89"/>
    </row>
    <row r="34" spans="7:18">
      <c r="H34" s="59">
        <v>1</v>
      </c>
      <c r="I34" s="34">
        <v>1</v>
      </c>
      <c r="J34" s="34">
        <v>0.92</v>
      </c>
      <c r="K34" s="34">
        <v>0.88</v>
      </c>
      <c r="L34" s="34">
        <v>1</v>
      </c>
      <c r="M34" s="34">
        <v>0.96</v>
      </c>
      <c r="N34" s="34">
        <v>0.96</v>
      </c>
      <c r="O34" s="34">
        <v>1</v>
      </c>
      <c r="P34" s="96">
        <v>0.95830000000000004</v>
      </c>
      <c r="Q34" s="34">
        <v>0.95830000000000004</v>
      </c>
      <c r="R34" s="34">
        <v>0.92</v>
      </c>
    </row>
    <row r="35" spans="7:18">
      <c r="H35" s="60">
        <v>2</v>
      </c>
      <c r="I35" s="35">
        <v>1</v>
      </c>
      <c r="J35" s="35">
        <v>0.96</v>
      </c>
      <c r="K35" s="35">
        <v>0.92</v>
      </c>
      <c r="L35" s="35">
        <v>0.96</v>
      </c>
      <c r="M35" s="35">
        <v>1</v>
      </c>
      <c r="N35" s="35">
        <v>1</v>
      </c>
      <c r="O35" s="35">
        <v>1</v>
      </c>
      <c r="P35" s="35">
        <v>1</v>
      </c>
      <c r="Q35" s="35">
        <v>0.92</v>
      </c>
      <c r="R35" s="35">
        <v>1</v>
      </c>
    </row>
    <row r="36" spans="7:18">
      <c r="H36" s="60">
        <v>3</v>
      </c>
      <c r="I36" s="35">
        <v>0.96</v>
      </c>
      <c r="J36" s="35">
        <v>1</v>
      </c>
      <c r="K36" s="35">
        <v>0.84</v>
      </c>
      <c r="L36" s="35">
        <v>1</v>
      </c>
      <c r="M36" s="35">
        <v>0.96</v>
      </c>
      <c r="N36" s="35">
        <v>0.96</v>
      </c>
      <c r="O36" s="35">
        <v>1</v>
      </c>
      <c r="P36" s="35">
        <v>0.96</v>
      </c>
      <c r="Q36" s="35">
        <v>1</v>
      </c>
      <c r="R36" s="35">
        <v>0.95830000000000004</v>
      </c>
    </row>
    <row r="37" spans="7:18">
      <c r="H37" s="60">
        <v>4</v>
      </c>
      <c r="I37" s="35">
        <v>1</v>
      </c>
      <c r="J37" s="35">
        <v>0.96</v>
      </c>
      <c r="K37" s="35">
        <v>0.8</v>
      </c>
      <c r="L37" s="35">
        <v>1</v>
      </c>
      <c r="M37" s="35">
        <v>0.96</v>
      </c>
      <c r="N37" s="35">
        <v>1</v>
      </c>
      <c r="O37" s="35">
        <v>0.92</v>
      </c>
      <c r="P37" s="35">
        <v>1</v>
      </c>
      <c r="Q37" s="35">
        <v>1</v>
      </c>
      <c r="R37" s="35">
        <v>0.77300000000000002</v>
      </c>
    </row>
    <row r="38" spans="7:18">
      <c r="H38" s="60">
        <v>5</v>
      </c>
      <c r="I38" s="35">
        <v>1</v>
      </c>
      <c r="J38" s="35">
        <v>1</v>
      </c>
      <c r="K38" s="35">
        <v>0.72</v>
      </c>
      <c r="L38" s="35">
        <v>0.92</v>
      </c>
      <c r="M38" s="35">
        <v>0.96</v>
      </c>
      <c r="N38" s="35">
        <v>0.96</v>
      </c>
      <c r="O38" s="35">
        <v>0.96</v>
      </c>
      <c r="P38" s="35">
        <v>1</v>
      </c>
      <c r="Q38" s="35">
        <v>0.88</v>
      </c>
      <c r="R38" s="35">
        <v>0.95830000000000004</v>
      </c>
    </row>
    <row r="39" spans="7:18">
      <c r="H39" s="60">
        <v>6</v>
      </c>
      <c r="I39" s="35">
        <v>1</v>
      </c>
      <c r="J39" s="35">
        <v>0.88</v>
      </c>
      <c r="K39" s="35">
        <v>0.92</v>
      </c>
      <c r="L39" s="35">
        <v>1</v>
      </c>
      <c r="M39" s="35">
        <v>1</v>
      </c>
      <c r="N39" s="35">
        <v>0.96</v>
      </c>
      <c r="O39" s="35">
        <v>0.96</v>
      </c>
      <c r="P39" s="35">
        <v>1</v>
      </c>
      <c r="Q39" s="35">
        <v>0.86399999999999999</v>
      </c>
      <c r="R39" s="35">
        <v>0.96</v>
      </c>
    </row>
    <row r="40" spans="7:18">
      <c r="H40" s="60">
        <v>7</v>
      </c>
      <c r="I40" s="35">
        <v>1</v>
      </c>
      <c r="J40" s="35">
        <v>0.96</v>
      </c>
      <c r="K40" s="35">
        <v>0.8</v>
      </c>
      <c r="L40" s="35">
        <v>1</v>
      </c>
      <c r="M40" s="35">
        <v>1</v>
      </c>
      <c r="N40" s="35">
        <v>0.96</v>
      </c>
      <c r="O40" s="35">
        <v>0.91669999999999996</v>
      </c>
      <c r="P40" s="35">
        <v>0.96</v>
      </c>
      <c r="Q40" s="35">
        <v>1</v>
      </c>
      <c r="R40" s="35">
        <v>0.95830000000000004</v>
      </c>
    </row>
    <row r="41" spans="7:18">
      <c r="H41" s="60">
        <v>8</v>
      </c>
      <c r="I41" s="35">
        <v>0.96</v>
      </c>
      <c r="J41" s="35">
        <v>0.96</v>
      </c>
      <c r="K41" s="35">
        <v>0.88</v>
      </c>
      <c r="L41" s="35">
        <v>0.96</v>
      </c>
      <c r="M41" s="35">
        <v>1</v>
      </c>
      <c r="N41" s="35">
        <v>0.92</v>
      </c>
      <c r="O41" s="35">
        <v>0.92</v>
      </c>
      <c r="P41" s="35">
        <v>0.88</v>
      </c>
      <c r="Q41" s="35">
        <v>1</v>
      </c>
      <c r="R41" s="35">
        <v>0.95830000000000004</v>
      </c>
    </row>
    <row r="42" spans="7:18">
      <c r="H42" s="60">
        <v>9</v>
      </c>
      <c r="I42" s="35">
        <v>0.96</v>
      </c>
      <c r="J42" s="35">
        <v>1</v>
      </c>
      <c r="K42" s="35">
        <v>0.88</v>
      </c>
      <c r="L42" s="35">
        <v>1</v>
      </c>
      <c r="M42" s="35">
        <v>0.96</v>
      </c>
      <c r="N42" s="35">
        <v>0.96</v>
      </c>
      <c r="O42" s="35">
        <v>0.92</v>
      </c>
      <c r="P42" s="35">
        <v>0.96</v>
      </c>
      <c r="Q42" s="35">
        <v>0.875</v>
      </c>
      <c r="R42" s="35">
        <v>0.96</v>
      </c>
    </row>
    <row r="43" spans="7:18">
      <c r="H43" s="60">
        <v>10</v>
      </c>
      <c r="I43" s="35">
        <v>1</v>
      </c>
      <c r="J43" s="35">
        <v>0.96</v>
      </c>
      <c r="K43" s="35">
        <v>0.96</v>
      </c>
      <c r="L43" s="35">
        <v>1</v>
      </c>
      <c r="M43" s="35">
        <v>0.96</v>
      </c>
      <c r="N43" s="35">
        <v>0.96</v>
      </c>
      <c r="O43" s="35">
        <v>0.92</v>
      </c>
      <c r="P43" s="35">
        <v>1</v>
      </c>
      <c r="Q43" s="35">
        <v>0.96</v>
      </c>
      <c r="R43" s="35">
        <v>0.95830000000000004</v>
      </c>
    </row>
    <row r="44" spans="7:18">
      <c r="H44" s="60">
        <v>11</v>
      </c>
      <c r="I44" s="35">
        <v>1</v>
      </c>
      <c r="J44" s="35">
        <v>0.96</v>
      </c>
      <c r="K44" s="35">
        <v>0.84</v>
      </c>
      <c r="L44" s="35">
        <v>1</v>
      </c>
      <c r="M44" s="35">
        <v>0.88</v>
      </c>
      <c r="N44" s="35">
        <v>0.96</v>
      </c>
      <c r="O44" s="35">
        <v>1</v>
      </c>
      <c r="P44" s="35">
        <v>0.96</v>
      </c>
      <c r="Q44" s="35">
        <v>1</v>
      </c>
      <c r="R44" s="35">
        <v>0.95650000000000002</v>
      </c>
    </row>
    <row r="45" spans="7:18">
      <c r="H45" s="60">
        <v>12</v>
      </c>
      <c r="I45" s="35">
        <v>0.96</v>
      </c>
      <c r="J45" s="35">
        <v>0.96</v>
      </c>
      <c r="K45" s="35">
        <v>0.8</v>
      </c>
      <c r="L45" s="35">
        <v>0.96</v>
      </c>
      <c r="M45" s="35">
        <v>0.96</v>
      </c>
      <c r="N45" s="35">
        <v>0.96</v>
      </c>
      <c r="O45" s="35">
        <v>0.91669999999999996</v>
      </c>
      <c r="P45" s="35">
        <v>0.96</v>
      </c>
      <c r="Q45" s="35">
        <v>0.95830000000000004</v>
      </c>
      <c r="R45" s="35">
        <v>0.875</v>
      </c>
    </row>
    <row r="46" spans="7:18">
      <c r="H46" s="60">
        <v>13</v>
      </c>
      <c r="I46" s="35">
        <v>1</v>
      </c>
      <c r="J46" s="35">
        <v>0.96</v>
      </c>
      <c r="K46" s="35">
        <v>0.92</v>
      </c>
      <c r="L46" s="35">
        <v>1</v>
      </c>
      <c r="M46" s="35">
        <v>0.96</v>
      </c>
      <c r="N46" s="35">
        <v>1</v>
      </c>
      <c r="O46" s="35">
        <v>1</v>
      </c>
      <c r="P46" s="35">
        <v>0.95830000000000004</v>
      </c>
      <c r="Q46" s="35">
        <v>1</v>
      </c>
      <c r="R46" s="35">
        <v>0.91300000000000003</v>
      </c>
    </row>
    <row r="47" spans="7:18">
      <c r="H47" s="60">
        <v>14</v>
      </c>
      <c r="I47" s="35">
        <v>1</v>
      </c>
      <c r="J47" s="35">
        <v>0.96</v>
      </c>
      <c r="K47" s="35">
        <v>0.76</v>
      </c>
      <c r="L47" s="35">
        <v>0.96</v>
      </c>
      <c r="M47" s="35">
        <v>0.96</v>
      </c>
      <c r="N47" s="35">
        <v>0.96</v>
      </c>
      <c r="O47" s="35">
        <v>1</v>
      </c>
      <c r="P47" s="35">
        <v>0.91669999999999996</v>
      </c>
      <c r="Q47" s="35">
        <v>1</v>
      </c>
      <c r="R47" s="35">
        <v>0.66700000000000004</v>
      </c>
    </row>
    <row r="48" spans="7:18">
      <c r="H48" s="60">
        <v>15</v>
      </c>
      <c r="I48" s="35">
        <v>1</v>
      </c>
      <c r="J48" s="35">
        <v>1</v>
      </c>
      <c r="K48" s="35">
        <v>0.92</v>
      </c>
      <c r="L48" s="35">
        <v>1</v>
      </c>
      <c r="M48" s="35">
        <v>0.96</v>
      </c>
      <c r="N48" s="35">
        <v>0.92</v>
      </c>
      <c r="O48" s="35">
        <v>0.92</v>
      </c>
      <c r="P48" s="35">
        <v>0.92</v>
      </c>
      <c r="Q48" s="35">
        <v>0.875</v>
      </c>
      <c r="R48" s="35">
        <v>0.81810000000000005</v>
      </c>
    </row>
    <row r="49" spans="8:18">
      <c r="H49" s="60">
        <v>16</v>
      </c>
      <c r="I49" s="35">
        <v>1</v>
      </c>
      <c r="J49" s="35">
        <v>1</v>
      </c>
      <c r="K49" s="35">
        <v>0.88</v>
      </c>
      <c r="L49" s="35">
        <v>0.96</v>
      </c>
      <c r="M49" s="35">
        <v>1</v>
      </c>
      <c r="N49" s="35">
        <v>1</v>
      </c>
      <c r="O49" s="35">
        <v>1</v>
      </c>
      <c r="P49" s="35">
        <v>1</v>
      </c>
      <c r="Q49" s="35">
        <v>0.95830000000000004</v>
      </c>
      <c r="R49" s="35">
        <v>0.875</v>
      </c>
    </row>
    <row r="50" spans="8:18">
      <c r="H50" s="60">
        <v>17</v>
      </c>
      <c r="I50" s="35">
        <v>1</v>
      </c>
      <c r="J50" s="35">
        <v>0.88</v>
      </c>
      <c r="K50" s="35">
        <v>0.92</v>
      </c>
      <c r="L50" s="35">
        <v>0.96</v>
      </c>
      <c r="M50" s="35">
        <v>0.88</v>
      </c>
      <c r="N50" s="35">
        <v>0.96</v>
      </c>
      <c r="O50" s="35">
        <v>0.96</v>
      </c>
      <c r="P50" s="35">
        <v>0.92</v>
      </c>
      <c r="Q50" s="35">
        <v>1</v>
      </c>
      <c r="R50" s="35">
        <v>0.88</v>
      </c>
    </row>
    <row r="51" spans="8:18">
      <c r="H51" s="60">
        <v>18</v>
      </c>
      <c r="I51" s="35">
        <v>0.96</v>
      </c>
      <c r="J51" s="35">
        <v>0.96</v>
      </c>
      <c r="K51" s="35">
        <v>0.96</v>
      </c>
      <c r="L51" s="35">
        <v>1</v>
      </c>
      <c r="M51" s="35">
        <v>1</v>
      </c>
      <c r="N51" s="35">
        <v>0.92</v>
      </c>
      <c r="O51" s="35">
        <v>0.96</v>
      </c>
      <c r="P51" s="35">
        <v>1</v>
      </c>
      <c r="Q51" s="35">
        <v>0.96</v>
      </c>
      <c r="R51" s="35">
        <v>0.95830000000000004</v>
      </c>
    </row>
    <row r="52" spans="8:18">
      <c r="H52" s="60">
        <v>19</v>
      </c>
      <c r="I52" s="35">
        <v>1</v>
      </c>
      <c r="J52" s="35">
        <v>1</v>
      </c>
      <c r="K52" s="35">
        <v>0.92</v>
      </c>
      <c r="L52" s="35">
        <v>0.88</v>
      </c>
      <c r="M52" s="35">
        <v>0.96</v>
      </c>
      <c r="N52" s="35">
        <v>0.96</v>
      </c>
      <c r="O52" s="35">
        <v>1</v>
      </c>
      <c r="P52" s="35">
        <v>1</v>
      </c>
      <c r="Q52" s="35">
        <v>1</v>
      </c>
      <c r="R52" s="35">
        <v>0.90900000000000003</v>
      </c>
    </row>
    <row r="53" spans="8:18">
      <c r="H53" s="60">
        <v>20</v>
      </c>
      <c r="I53" s="35">
        <v>1</v>
      </c>
      <c r="J53" s="35">
        <v>1</v>
      </c>
      <c r="K53" s="35">
        <v>0.84</v>
      </c>
      <c r="L53" s="35">
        <v>0.96</v>
      </c>
      <c r="M53" s="35">
        <v>1</v>
      </c>
      <c r="N53" s="35">
        <v>1</v>
      </c>
      <c r="O53" s="35">
        <v>0.88</v>
      </c>
      <c r="P53" s="35">
        <v>0.92</v>
      </c>
      <c r="Q53" s="35">
        <v>1</v>
      </c>
      <c r="R53" s="35">
        <v>0.95830000000000004</v>
      </c>
    </row>
    <row r="54" spans="8:18">
      <c r="H54" s="60">
        <v>21</v>
      </c>
      <c r="I54" s="35">
        <v>1</v>
      </c>
      <c r="J54" s="35">
        <v>1</v>
      </c>
      <c r="K54" s="35">
        <v>1</v>
      </c>
      <c r="L54" s="35">
        <v>1</v>
      </c>
      <c r="M54" s="35">
        <v>1</v>
      </c>
      <c r="N54" s="35">
        <v>1</v>
      </c>
      <c r="O54" s="35">
        <v>0.92</v>
      </c>
      <c r="P54" s="35">
        <v>0.96</v>
      </c>
      <c r="Q54" s="35">
        <v>1</v>
      </c>
      <c r="R54" s="35">
        <v>0.91300000000000003</v>
      </c>
    </row>
    <row r="55" spans="8:18">
      <c r="H55" s="60">
        <v>22</v>
      </c>
      <c r="I55" s="35">
        <v>1</v>
      </c>
      <c r="J55" s="35">
        <v>0.96</v>
      </c>
      <c r="K55" s="35">
        <v>0.96</v>
      </c>
      <c r="L55" s="35">
        <v>1</v>
      </c>
      <c r="M55" s="35">
        <v>1</v>
      </c>
      <c r="N55" s="35">
        <v>1</v>
      </c>
      <c r="O55" s="35">
        <v>1</v>
      </c>
      <c r="P55" s="35">
        <v>0.96</v>
      </c>
      <c r="Q55" s="35">
        <v>0.96</v>
      </c>
      <c r="R55" s="35">
        <v>1</v>
      </c>
    </row>
    <row r="56" spans="8:18">
      <c r="H56" s="60">
        <v>23</v>
      </c>
      <c r="I56" s="35">
        <v>1</v>
      </c>
      <c r="J56" s="35">
        <v>1</v>
      </c>
      <c r="K56" s="35">
        <v>0.76</v>
      </c>
      <c r="L56" s="35">
        <v>0.92</v>
      </c>
      <c r="M56" s="35">
        <v>0.96</v>
      </c>
      <c r="N56" s="35">
        <v>0.88</v>
      </c>
      <c r="O56" s="35">
        <v>0.91669999999999996</v>
      </c>
      <c r="P56" s="35">
        <v>0.95830000000000004</v>
      </c>
      <c r="Q56" s="35">
        <v>0.91669999999999996</v>
      </c>
      <c r="R56" s="35">
        <v>0.91669999999999996</v>
      </c>
    </row>
    <row r="57" spans="8:18">
      <c r="H57" s="60">
        <v>24</v>
      </c>
      <c r="I57" s="35">
        <v>1</v>
      </c>
      <c r="J57" s="35">
        <v>0.96</v>
      </c>
      <c r="K57" s="35">
        <v>0.92</v>
      </c>
      <c r="L57" s="35">
        <v>0.96</v>
      </c>
      <c r="M57" s="35">
        <v>1</v>
      </c>
      <c r="N57" s="35">
        <v>1</v>
      </c>
      <c r="O57" s="35">
        <v>0.96</v>
      </c>
      <c r="P57" s="35">
        <v>1</v>
      </c>
      <c r="Q57" s="35">
        <v>0.95830000000000004</v>
      </c>
      <c r="R57" s="35">
        <v>0.95830000000000004</v>
      </c>
    </row>
    <row r="58" spans="8:18" ht="16" thickBot="1">
      <c r="H58" s="61">
        <v>25</v>
      </c>
      <c r="I58" s="36">
        <v>0.96</v>
      </c>
      <c r="J58" s="36">
        <v>0.96</v>
      </c>
      <c r="K58" s="36">
        <v>0.72</v>
      </c>
      <c r="L58" s="36">
        <v>0.96</v>
      </c>
      <c r="M58" s="36">
        <v>0.96</v>
      </c>
      <c r="N58" s="36">
        <v>1</v>
      </c>
      <c r="O58" s="36">
        <v>0.96</v>
      </c>
      <c r="P58" s="36">
        <v>0.875</v>
      </c>
      <c r="Q58" s="36">
        <v>0.96</v>
      </c>
      <c r="R58" s="36">
        <v>0.96</v>
      </c>
    </row>
    <row r="59" spans="8:18" ht="16" thickBot="1">
      <c r="H59" s="104" t="s">
        <v>48</v>
      </c>
      <c r="I59" s="72">
        <f t="shared" ref="I59:N59" si="1">AVERAGE(I34:I58)</f>
        <v>0.99040000000000006</v>
      </c>
      <c r="J59" s="72">
        <f t="shared" si="1"/>
        <v>0.96640000000000026</v>
      </c>
      <c r="K59" s="72">
        <f t="shared" si="1"/>
        <v>0.86880000000000024</v>
      </c>
      <c r="L59" s="72">
        <f t="shared" si="1"/>
        <v>0.97440000000000027</v>
      </c>
      <c r="M59" s="72">
        <f t="shared" si="1"/>
        <v>0.96960000000000024</v>
      </c>
      <c r="N59" s="72">
        <f t="shared" si="1"/>
        <v>0.96640000000000015</v>
      </c>
      <c r="O59" s="72">
        <f>AVERAGE(O34:O58)</f>
        <v>0.95640400000000014</v>
      </c>
      <c r="P59" s="72">
        <f>AVERAGE(P34:P58)</f>
        <v>0.96106400000000025</v>
      </c>
      <c r="Q59" s="72">
        <f>AVERAGE(Q34:Q58)</f>
        <v>0.96015600000000001</v>
      </c>
      <c r="R59" s="72">
        <f>AVERAGE(R34:R58)</f>
        <v>0.9185080000000001</v>
      </c>
    </row>
  </sheetData>
  <mergeCells count="26">
    <mergeCell ref="Q2:Q3"/>
    <mergeCell ref="Q32:Q33"/>
    <mergeCell ref="R2:R3"/>
    <mergeCell ref="R32:R33"/>
    <mergeCell ref="D8:E8"/>
    <mergeCell ref="D13:E13"/>
    <mergeCell ref="O2:O3"/>
    <mergeCell ref="O32:O33"/>
    <mergeCell ref="P2:P3"/>
    <mergeCell ref="P32:P33"/>
    <mergeCell ref="D9:E9"/>
    <mergeCell ref="D6:E6"/>
    <mergeCell ref="L2:L3"/>
    <mergeCell ref="L32:L33"/>
    <mergeCell ref="H2:H3"/>
    <mergeCell ref="H32:H33"/>
    <mergeCell ref="I32:I33"/>
    <mergeCell ref="J32:J33"/>
    <mergeCell ref="I2:I3"/>
    <mergeCell ref="J2:J3"/>
    <mergeCell ref="M2:M3"/>
    <mergeCell ref="M32:M33"/>
    <mergeCell ref="N2:N3"/>
    <mergeCell ref="N32:N33"/>
    <mergeCell ref="K2:K3"/>
    <mergeCell ref="K32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Simulador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2019-05-12T17:31:15Z</dcterms:modified>
</cp:coreProperties>
</file>