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dereços Privados &amp; VLANs" sheetId="1" r:id="rId3"/>
    <sheet state="visible" name="Pool Endereços" sheetId="2" r:id="rId4"/>
    <sheet state="visible" name="Endereços Publicos" sheetId="3" r:id="rId5"/>
    <sheet state="visible" name="Diagrama de Rede" sheetId="4" r:id="rId6"/>
    <sheet state="visible" name="Diagrama de Rede de Aveiro" sheetId="5" r:id="rId7"/>
    <sheet state="visible" name="Equipamentos Rede" sheetId="6" r:id="rId8"/>
    <sheet state="visible" name="Equipamentos não rede" sheetId="7" r:id="rId9"/>
    <sheet state="visible" name="Diagrama de Gantt" sheetId="8" r:id="rId10"/>
  </sheets>
  <definedNames/>
  <calcPr/>
</workbook>
</file>

<file path=xl/sharedStrings.xml><?xml version="1.0" encoding="utf-8"?>
<sst xmlns="http://schemas.openxmlformats.org/spreadsheetml/2006/main" count="626" uniqueCount="312">
  <si>
    <t>Serviço</t>
  </si>
  <si>
    <t xml:space="preserve">      IP's Públicos</t>
  </si>
  <si>
    <t>Grupo</t>
  </si>
  <si>
    <t>Local</t>
  </si>
  <si>
    <t>Edificio</t>
  </si>
  <si>
    <t>IPv4 Privado</t>
  </si>
  <si>
    <t>IPv6</t>
  </si>
  <si>
    <t>VLAN</t>
  </si>
  <si>
    <t>Configuração de Equipamentos</t>
  </si>
  <si>
    <t>None</t>
  </si>
  <si>
    <t>10.0.0.0/16</t>
  </si>
  <si>
    <t>2002:A:A::/64</t>
  </si>
  <si>
    <t>Wireless</t>
  </si>
  <si>
    <t>IPv4</t>
  </si>
  <si>
    <t>Aveiro</t>
  </si>
  <si>
    <t>Polos</t>
  </si>
  <si>
    <t>Número</t>
  </si>
  <si>
    <t>Bits necess.</t>
  </si>
  <si>
    <t>Edificio/Zona</t>
  </si>
  <si>
    <t>Wireless 1</t>
  </si>
  <si>
    <t>10.18.72.0/21</t>
  </si>
  <si>
    <t>2002:A:A:2248::/64</t>
  </si>
  <si>
    <t>200.1.0.0/24</t>
  </si>
  <si>
    <t>Lisboa</t>
  </si>
  <si>
    <t>10.34.72.0/21</t>
  </si>
  <si>
    <t>2002:A:A:4248::/64</t>
  </si>
  <si>
    <t>Chicago</t>
  </si>
  <si>
    <t>10.50.72.0/21</t>
  </si>
  <si>
    <t>2002:A:A:6248::/64</t>
  </si>
  <si>
    <t>Wireless 2</t>
  </si>
  <si>
    <t>10.18.80.0/21</t>
  </si>
  <si>
    <t>2002:A:A:2250::/64</t>
  </si>
  <si>
    <t>Datacenter</t>
  </si>
  <si>
    <t>200.1.0.0/25</t>
  </si>
  <si>
    <t>10.34.80.0/21</t>
  </si>
  <si>
    <t>2002:A:A:4250::/64</t>
  </si>
  <si>
    <t>10.50.80.0/21</t>
  </si>
  <si>
    <t>2002:A:A:6250::/64</t>
  </si>
  <si>
    <t>Wireless 3</t>
  </si>
  <si>
    <t>NAT</t>
  </si>
  <si>
    <t>200.1.0.128/26</t>
  </si>
  <si>
    <t>Video Conf.</t>
  </si>
  <si>
    <t>200.1.0.192/26</t>
  </si>
  <si>
    <t>10.18.88.0/21</t>
  </si>
  <si>
    <t>2002:A:A:2258::/64</t>
  </si>
  <si>
    <t>10.34.88.0/21</t>
  </si>
  <si>
    <t>2002:A:A:4258::/64</t>
  </si>
  <si>
    <t>10.50.88.0/21</t>
  </si>
  <si>
    <t>2002:A:A:6258::/64</t>
  </si>
  <si>
    <t>Core + Point-To-Point</t>
  </si>
  <si>
    <t>Geral</t>
  </si>
  <si>
    <t>10.17.0.0/24</t>
  </si>
  <si>
    <t>2002:A:A:2100::/64</t>
  </si>
  <si>
    <t>10.33.0.0/24</t>
  </si>
  <si>
    <t>2002:A:A:4100::/64</t>
  </si>
  <si>
    <t>200.1.1.0/25</t>
  </si>
  <si>
    <t>200.1.1.0/26</t>
  </si>
  <si>
    <t>200.1.1.64/26</t>
  </si>
  <si>
    <t>10.49.0.0/24</t>
  </si>
  <si>
    <t>2002:A:A:6100::/64</t>
  </si>
  <si>
    <t>200.1.1.128/25</t>
  </si>
  <si>
    <t>200.1.1.128/26</t>
  </si>
  <si>
    <t>VoIP</t>
  </si>
  <si>
    <t>Funcionários da Administração</t>
  </si>
  <si>
    <t>Aveiro
Lisboa
Chicago</t>
  </si>
  <si>
    <t>0, 1
0
0</t>
  </si>
  <si>
    <t>10.[16*P+3].[8+E].0/24</t>
  </si>
  <si>
    <t>2002:A:A:[2*P]30[8+E]::/64</t>
  </si>
  <si>
    <t>[P]31[E]</t>
  </si>
  <si>
    <t>Administradores</t>
  </si>
  <si>
    <t>Aveiro
Lisboa
Chicago</t>
  </si>
  <si>
    <t>10.[16*P+3].[16+E].0/24</t>
  </si>
  <si>
    <t>2002:A:A:[2*P]31[E]::/64</t>
  </si>
  <si>
    <t>[P]32[E]</t>
  </si>
  <si>
    <t>Técnicos de Investigação</t>
  </si>
  <si>
    <t>10.[16*P+3].[24+E].0/24</t>
  </si>
  <si>
    <t>200.1.1.192/26</t>
  </si>
  <si>
    <t>2002:A:A:[2*P]31[8+E]::/64</t>
  </si>
  <si>
    <t>[P]33[E]</t>
  </si>
  <si>
    <t>Engenheiros da Investigação</t>
  </si>
  <si>
    <t>10.[16*P+3].[32+E].0/24</t>
  </si>
  <si>
    <t>2002:A:A:[2*P]32[E]::/64</t>
  </si>
  <si>
    <t>[P]34[E]</t>
  </si>
  <si>
    <t>Comerciais</t>
  </si>
  <si>
    <t>10.[16*P+3].[40+E].0/24</t>
  </si>
  <si>
    <t>2002:A:A:[2*P]32[8+E]::/64</t>
  </si>
  <si>
    <t>[P]35[E]</t>
  </si>
  <si>
    <t>Apoio ao Cliente</t>
  </si>
  <si>
    <t>10.[16*P+3].[48+E].0/24</t>
  </si>
  <si>
    <t>2002:A:A:[2*P]33[E]::/64</t>
  </si>
  <si>
    <t>[P]36[E]</t>
  </si>
  <si>
    <t>Visitantes</t>
  </si>
  <si>
    <t>10.[16*P+3].[56+E].0/24</t>
  </si>
  <si>
    <t>2002:A:A:[2*P]33[8+E]::/64</t>
  </si>
  <si>
    <t>[P]37[E]</t>
  </si>
  <si>
    <t>Técnicos de Monitorização</t>
  </si>
  <si>
    <t>0, 1</t>
  </si>
  <si>
    <t>10.19.[64+E].0/24</t>
  </si>
  <si>
    <t>2002:A:A:234[E]::/64</t>
  </si>
  <si>
    <t>138[E]</t>
  </si>
  <si>
    <t>Terminais</t>
  </si>
  <si>
    <t>10.[16*P+7].[8+E].0/24</t>
  </si>
  <si>
    <t>2002:A:A:[2*P]70[8+E]::/64</t>
  </si>
  <si>
    <t>[P]71[E]</t>
  </si>
  <si>
    <t>10.[16*P+7].[16+E].0/24</t>
  </si>
  <si>
    <t>2002:A:A:[2*P]71[E]::/64</t>
  </si>
  <si>
    <t>[P]72[E]</t>
  </si>
  <si>
    <t>10.[16*P+7].[24+E].0/24</t>
  </si>
  <si>
    <t>2002:A:A:[2*P]71[8+E]::/64</t>
  </si>
  <si>
    <t>[P]73[E]</t>
  </si>
  <si>
    <t>Engenheiros de Investigação</t>
  </si>
  <si>
    <t>10.[16*P+7].[32+E].0/24</t>
  </si>
  <si>
    <t>2002:A:A:[2*P]72[E]::/64</t>
  </si>
  <si>
    <t>[P]74[E]</t>
  </si>
  <si>
    <t>10.[16*P+7].[40+E].0/24</t>
  </si>
  <si>
    <t>2002:A:A:[2*P]72[8+E]::/64</t>
  </si>
  <si>
    <t>[P]75[E]</t>
  </si>
  <si>
    <t>10.[16*P+7].[48+E].0/24</t>
  </si>
  <si>
    <t>2002:A:A:[2*P]73[E]::/64</t>
  </si>
  <si>
    <t>[P]76[E]</t>
  </si>
  <si>
    <t>10.[16*P+7].[56+E].0/24</t>
  </si>
  <si>
    <t>2002:A:A:[2*P]73[8+E]::/64</t>
  </si>
  <si>
    <t>[P]77[E]</t>
  </si>
  <si>
    <t>10.23.[64+E].0/24</t>
  </si>
  <si>
    <t>2002:A:A:274[E]::/64</t>
  </si>
  <si>
    <t>178[E]</t>
  </si>
  <si>
    <t>Videoconferência</t>
  </si>
  <si>
    <t>10.[16*P+4].[16+E].0/24</t>
  </si>
  <si>
    <t>2002:A:A:[2*P]41[E]::/64</t>
  </si>
  <si>
    <t>[P]42[E]</t>
  </si>
  <si>
    <t>10.[16*P+4].[40+E].0/24</t>
  </si>
  <si>
    <t>2002:A:A:[2*P]42[8+E]::/64</t>
  </si>
  <si>
    <t>[P]45[E]</t>
  </si>
  <si>
    <t>10.20.[64+E].0/24</t>
  </si>
  <si>
    <t>2002:A:A:240[8+E]::/64</t>
  </si>
  <si>
    <t>148[E]</t>
  </si>
  <si>
    <t>Video Vigilância</t>
  </si>
  <si>
    <t>10.21.[E].0/24</t>
  </si>
  <si>
    <t>2002:A:A:250[E]::/64</t>
  </si>
  <si>
    <t>150[E]</t>
  </si>
  <si>
    <t>10.37.1.0/24</t>
  </si>
  <si>
    <t>2002:A:A:4501::/64</t>
  </si>
  <si>
    <t>10.53.1.0/24</t>
  </si>
  <si>
    <t>2002:A:A:6501::/64</t>
  </si>
  <si>
    <t>Servidores Independentes</t>
  </si>
  <si>
    <t>10.22.[E].0/24</t>
  </si>
  <si>
    <t>2002:A:A:260[E]::/64</t>
  </si>
  <si>
    <t>160[E]</t>
  </si>
  <si>
    <t>Máquinas</t>
  </si>
  <si>
    <t>10.24.[E].0/24</t>
  </si>
  <si>
    <t>2002:A:A:280[E]::/64</t>
  </si>
  <si>
    <t>180[E]</t>
  </si>
  <si>
    <t>Impressoras</t>
  </si>
  <si>
    <t>10.[16*P+9].[8+E].0/24</t>
  </si>
  <si>
    <t>2002:A:A:[2*P]90[8+E]::/64</t>
  </si>
  <si>
    <t>[P]91[E]</t>
  </si>
  <si>
    <t>10.[16*P+9].[16+E].0/24</t>
  </si>
  <si>
    <t>2002:A:A:[2*P]91[E]::/64</t>
  </si>
  <si>
    <t>[P]92[E]</t>
  </si>
  <si>
    <t>10.[16*P+9].[24+E].0/24</t>
  </si>
  <si>
    <t>2002:A:A:[2*P]91[8+E]::/64</t>
  </si>
  <si>
    <t>[P]93[E]</t>
  </si>
  <si>
    <t>10.[16*P+9].[32+E].0/24</t>
  </si>
  <si>
    <t>2002:A:A:[2*P]92[E]::/64</t>
  </si>
  <si>
    <t>[P]94[E]</t>
  </si>
  <si>
    <t>10.[16*P+9].[40+E].0/24</t>
  </si>
  <si>
    <t>2002:A:A:[2*P]92[8+E]::/64</t>
  </si>
  <si>
    <t>[P]95[E]</t>
  </si>
  <si>
    <t>10.[16*P+9].[48+E].0/24</t>
  </si>
  <si>
    <t>2002:A:A:[2*P]93[E]::/64</t>
  </si>
  <si>
    <t>[P]96[E]</t>
  </si>
  <si>
    <t>10.11.[64+E].0/24</t>
  </si>
  <si>
    <t>2002:A:A:294[E]::/64</t>
  </si>
  <si>
    <t>198[E]</t>
  </si>
  <si>
    <t>Lazer</t>
  </si>
  <si>
    <t>10.[16*P+10].[24+E].0/24</t>
  </si>
  <si>
    <t>2002:A:A:[2*P]A1[8+E]::/64</t>
  </si>
  <si>
    <t>[P]A3[E]</t>
  </si>
  <si>
    <t>10.[16*P+10].[32+E].0/24</t>
  </si>
  <si>
    <t>2002:A:A:[2*P]A2[E]::/64</t>
  </si>
  <si>
    <t>[P]A4[E]</t>
  </si>
  <si>
    <t>10.[16*P+10].[40+E].0/24</t>
  </si>
  <si>
    <t>2002:A:A:[2*P]A2[8+E]::/64</t>
  </si>
  <si>
    <t>[P]A5[E]</t>
  </si>
  <si>
    <t>10.[16*P+10].[48+E].0/24</t>
  </si>
  <si>
    <t>2002:A:A:[2*P]A3[E]::/64</t>
  </si>
  <si>
    <t>[P]A6[E]</t>
  </si>
  <si>
    <t>10.26.[64+E].0/24</t>
  </si>
  <si>
    <t>2002:A:A:2A4[E]::/64</t>
  </si>
  <si>
    <t>1A8[E]</t>
  </si>
  <si>
    <t>IPTV</t>
  </si>
  <si>
    <t>10.[16*P+11].[E].0/24</t>
  </si>
  <si>
    <t>2002:A:A:[2*P]B0[E]::/64</t>
  </si>
  <si>
    <t>[P]B0[E]</t>
  </si>
  <si>
    <t>Legenda:</t>
  </si>
  <si>
    <t>Bits shift</t>
  </si>
  <si>
    <t>P - Polo</t>
  </si>
  <si>
    <t>E - Edificio</t>
  </si>
  <si>
    <t>Core &amp; NAT</t>
  </si>
  <si>
    <t>Tipo</t>
  </si>
  <si>
    <t>Descrição</t>
  </si>
  <si>
    <t>Preço</t>
  </si>
  <si>
    <t>Quantidade</t>
  </si>
  <si>
    <t>Preço total</t>
  </si>
  <si>
    <t>Servidores</t>
  </si>
  <si>
    <t>HPE DL60 Gen9 (12 cores 1.9GHZ , 128GB RAM, 4TB)</t>
  </si>
  <si>
    <t>PC's comuns</t>
  </si>
  <si>
    <t>Microtower HP 280 G2 (i3, 4GB ram)</t>
  </si>
  <si>
    <t>PC's investigação</t>
  </si>
  <si>
    <t>PC HP ProDesk 490 G3 Microtower (i7, 8GB ram)</t>
  </si>
  <si>
    <t>Monitores</t>
  </si>
  <si>
    <t>Samsung LS22F350 22"</t>
  </si>
  <si>
    <t>Nome</t>
  </si>
  <si>
    <t>Teclado +  Rato</t>
  </si>
  <si>
    <t>Logitech MK200 Keyboard and mouse combo</t>
  </si>
  <si>
    <t>Videovigilância externa</t>
  </si>
  <si>
    <t xml:space="preserve">D-Link POE Business HD Day/Night Outdoor </t>
  </si>
  <si>
    <t>Videovigilância interna</t>
  </si>
  <si>
    <t>D-Link PoE IP 1 MP HD HD 720p Cube Indoor</t>
  </si>
  <si>
    <t>Polycom HDX 7000-1080</t>
  </si>
  <si>
    <t>VVX 300</t>
  </si>
  <si>
    <t>Corporate TV</t>
  </si>
  <si>
    <t>Samsung UN40J5200</t>
  </si>
  <si>
    <t>Throughput</t>
  </si>
  <si>
    <t>Portas</t>
  </si>
  <si>
    <t>Preço ($)</t>
  </si>
  <si>
    <t>Impressora Workgroup</t>
  </si>
  <si>
    <t>HP Color LaserJet Enterprise M553n</t>
  </si>
  <si>
    <t>Impressora Secretária</t>
  </si>
  <si>
    <t>Preço Total ($)</t>
  </si>
  <si>
    <t>Cisco Nexus 7700 N7K-C7004-S2-R</t>
  </si>
  <si>
    <t>HP DeskJet 1112 Printer</t>
  </si>
  <si>
    <t>Switch L3</t>
  </si>
  <si>
    <t>112.5 Gbps</t>
  </si>
  <si>
    <t>48 1/10/25GB SFP+</t>
  </si>
  <si>
    <t>REGRAS CRIAÇÃO DE ENDEREÇOS</t>
  </si>
  <si>
    <t>Preço total equipamentos não rede</t>
  </si>
  <si>
    <t>Cisco WS-C3850-24XU-L</t>
  </si>
  <si>
    <t>40 Gbps</t>
  </si>
  <si>
    <t>24 UPOE (100Mbps/1/2.5/5/10 Gbps)</t>
  </si>
  <si>
    <t>Cisco NCS-5011</t>
  </si>
  <si>
    <t>Router</t>
  </si>
  <si>
    <t>3.2 Tbps</t>
  </si>
  <si>
    <t>32 100GE</t>
  </si>
  <si>
    <r>
      <rPr>
        <b/>
      </rPr>
      <t>10.[Polo][Serviço].[TipoUtilizador][Edificio].0/24</t>
    </r>
    <r>
      <t xml:space="preserve">        ( 10.PPPSSSSS.TTTTTEEE.0/24 )</t>
    </r>
  </si>
  <si>
    <t>Distribuição</t>
  </si>
  <si>
    <r>
      <rPr>
        <b/>
      </rPr>
      <t>2002:A:A:[Polo][Serviço][TipoUtilizador][Edificio]::/64</t>
    </r>
    <r>
      <t xml:space="preserve">     ( 2002:A:A:PPPSSSSSTTTTTEE::/64 )</t>
    </r>
  </si>
  <si>
    <t>VLANs</t>
  </si>
  <si>
    <t>[Polo][Serviço][TipoUtilizador][Edificio]</t>
  </si>
  <si>
    <t>Serviços</t>
  </si>
  <si>
    <t>Pisos</t>
  </si>
  <si>
    <t>Tráfego (Mbps)</t>
  </si>
  <si>
    <t>Monitorização</t>
  </si>
  <si>
    <t>Tipo Utilizador</t>
  </si>
  <si>
    <t>Comercial</t>
  </si>
  <si>
    <t>Investigação</t>
  </si>
  <si>
    <t>Administração</t>
  </si>
  <si>
    <t>TOTAL</t>
  </si>
  <si>
    <t>Throughput (routing)</t>
  </si>
  <si>
    <t xml:space="preserve">Cisco WS-C3850-24XU-L
</t>
  </si>
  <si>
    <t>Configuração</t>
  </si>
  <si>
    <t>Pisos Monitorização</t>
  </si>
  <si>
    <t>Portas / Tráfego</t>
  </si>
  <si>
    <t>Funcionários Admin.</t>
  </si>
  <si>
    <t>Técnicos Inv.</t>
  </si>
  <si>
    <t>Engenheiros Inv.</t>
  </si>
  <si>
    <t>Video-vigilância</t>
  </si>
  <si>
    <t>Tráfego</t>
  </si>
  <si>
    <t>Servidores Ind.</t>
  </si>
  <si>
    <t>FUS</t>
  </si>
  <si>
    <t>Total tráfego (Mbps)</t>
  </si>
  <si>
    <t>Técnicos Mon.</t>
  </si>
  <si>
    <t>50 Mbps</t>
  </si>
  <si>
    <t>Telefones</t>
  </si>
  <si>
    <t>64 Kbps</t>
  </si>
  <si>
    <t>W: 20 Mbps / L: 10 Mbps</t>
  </si>
  <si>
    <t>W: 40% / R: 20% / L: 5%</t>
  </si>
  <si>
    <t>10 Mbps (down)</t>
  </si>
  <si>
    <t>Videovigilância</t>
  </si>
  <si>
    <t>1 Mbps (up)</t>
  </si>
  <si>
    <t>Access Points</t>
  </si>
  <si>
    <t>10 Mbps</t>
  </si>
  <si>
    <t>8 Mbps</t>
  </si>
  <si>
    <t>---</t>
  </si>
  <si>
    <t>Equipamentos</t>
  </si>
  <si>
    <t>HPE OfficeConnect 1850 JL173A</t>
  </si>
  <si>
    <t>Switch L2</t>
  </si>
  <si>
    <t>24 10/100/1000 PoE+
24 10/100/1000
4 1/10GBASE-T</t>
  </si>
  <si>
    <t xml:space="preserve">HPE OfficeConnect 1820 J9984A
</t>
  </si>
  <si>
    <t>24 10/100/1000 PoE+
24 10/100/1000
2 100/1000 SFP</t>
  </si>
  <si>
    <t>Cisco Aironet AP2802I</t>
  </si>
  <si>
    <t>Access Point</t>
  </si>
  <si>
    <t>Total tráfego</t>
  </si>
  <si>
    <t>Datacenter servers</t>
  </si>
  <si>
    <t>50*2 = 100</t>
  </si>
  <si>
    <t>200 Mbps</t>
  </si>
  <si>
    <t>14000 Mbps</t>
  </si>
  <si>
    <t>Cisco WS-C4500X-16SFP+</t>
  </si>
  <si>
    <t>16 1/10GB SFP+</t>
  </si>
  <si>
    <t>Pisos Comercial</t>
  </si>
  <si>
    <t>C: 40% / R: 20% / AC: 70%</t>
  </si>
  <si>
    <t>C: 40% / R: 20% / AC: 70% / L: 5%</t>
  </si>
  <si>
    <t>AC: 10 Mbps (down) / C: 1Mbps (down)</t>
  </si>
  <si>
    <t>20 Mbps</t>
  </si>
  <si>
    <t>Pisos Investigação</t>
  </si>
  <si>
    <t>1792.2</t>
  </si>
  <si>
    <t>W: 60% / L: 5%</t>
  </si>
  <si>
    <t>HPE OfficeConnect 1820 J9984A</t>
  </si>
  <si>
    <t>Pisos Administração</t>
  </si>
  <si>
    <t>432.2</t>
  </si>
  <si>
    <t>A: 30% / R: 20%</t>
  </si>
  <si>
    <t>Preço total equipamentos rede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</si>
</sst>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yyyy.m"/>
  </numFmts>
  <fonts count="31">
    <font>
      <sz val="10.0"/>
      <color rgb="FF000000"/>
      <name val="Arial"/>
    </font>
    <font>
      <b/>
      <color rgb="FFFFFFFF"/>
      <name val="Open Sans"/>
    </font>
    <font>
      <b/>
      <name val="Open Sans"/>
    </font>
    <font>
      <b/>
      <sz val="12.0"/>
      <color rgb="FFFFFFFF"/>
      <name val="Calibri"/>
    </font>
    <font>
      <sz val="10.0"/>
      <color rgb="FF1C4587"/>
      <name val="Open Sans"/>
    </font>
    <font>
      <sz val="24.0"/>
      <color rgb="FF6AA84F"/>
      <name val="Bree Serif"/>
    </font>
    <font>
      <name val="Open Sans"/>
    </font>
    <font>
      <b/>
      <sz val="14.0"/>
      <color rgb="FFFFFFFF"/>
      <name val="Open Sans"/>
    </font>
    <font/>
    <font>
      <b/>
      <sz val="14.0"/>
      <color rgb="FF000000"/>
      <name val="Open Sans"/>
    </font>
    <font>
      <sz val="14.0"/>
      <color rgb="FF000000"/>
      <name val="Open Sans"/>
    </font>
    <font>
      <color rgb="FF434343"/>
      <name val="Open Sans"/>
    </font>
    <font>
      <color rgb="FF783F04"/>
      <name val="Open Sans"/>
    </font>
    <font>
      <color rgb="FFB45F06"/>
      <name val="Open Sans"/>
    </font>
    <font>
      <b/>
      <color rgb="FF1C4587"/>
      <name val="Open Sans"/>
    </font>
    <font>
      <b/>
      <sz val="12.0"/>
      <color rgb="FFFFFFFF"/>
      <name val="Open Sans"/>
    </font>
    <font>
      <b/>
      <sz val="18.0"/>
      <color rgb="FFFFFFFF"/>
      <name val="Open Sans"/>
    </font>
    <font>
      <sz val="12.0"/>
      <color rgb="FF1C4587"/>
      <name val="Open Sans"/>
    </font>
    <font>
      <name val="Arial"/>
    </font>
    <font>
      <b/>
      <sz val="11.0"/>
      <color rgb="FF000000"/>
      <name val="Open Sans"/>
    </font>
    <font>
      <sz val="11.0"/>
      <color rgb="FF000000"/>
      <name val="Open Sans"/>
    </font>
    <font>
      <b/>
      <color rgb="FFF4CCCC"/>
      <name val="Open Sans"/>
    </font>
    <font>
      <color rgb="FFFFFFFF"/>
      <name val="Open Sans"/>
    </font>
    <font>
      <b/>
      <sz val="12.0"/>
      <color rgb="FF1C4587"/>
      <name val="Open Sans"/>
    </font>
    <font>
      <color rgb="FF20124D"/>
      <name val="Open Sans"/>
    </font>
    <font>
      <color rgb="FF1155CC"/>
      <name val="Open Sans"/>
    </font>
    <font>
      <b/>
      <sz val="18.0"/>
      <color rgb="FF000000"/>
      <name val="Open Sans"/>
    </font>
    <font>
      <color rgb="FF274E13"/>
      <name val="Open Sans"/>
    </font>
    <font>
      <color rgb="FF38761D"/>
      <name val="Open Sans"/>
    </font>
    <font>
      <b/>
      <sz val="11.0"/>
      <name val="Open Sans"/>
    </font>
    <font>
      <sz val="11.0"/>
      <color rgb="FF38761D"/>
      <name val="Open Sans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274E13"/>
        <bgColor rgb="FF274E13"/>
      </patternFill>
    </fill>
    <fill>
      <patternFill patternType="solid">
        <fgColor rgb="FF999999"/>
        <bgColor rgb="FF999999"/>
      </patternFill>
    </fill>
    <fill>
      <patternFill patternType="solid">
        <fgColor rgb="FFB45F06"/>
        <bgColor rgb="FFB45F06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660000"/>
        <bgColor rgb="FF660000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9FC5E8"/>
        <bgColor rgb="FF9FC5E8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</fills>
  <borders count="2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73763"/>
      </left>
      <right style="thin">
        <color rgb="FF073763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73763"/>
      </left>
      <right style="thin">
        <color rgb="FF073763"/>
      </right>
      <top/>
      <bottom style="thin">
        <color rgb="FF073763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73763"/>
      </left>
      <right/>
      <top style="thin">
        <color rgb="FF073763"/>
      </top>
      <bottom style="thin">
        <color rgb="FF073763"/>
      </bottom>
    </border>
    <border>
      <left/>
      <right/>
      <top style="thin">
        <color rgb="FF000000"/>
      </top>
      <bottom/>
    </border>
    <border>
      <left/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73763"/>
      </top>
      <bottom style="thin">
        <color rgb="FF073763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Font="1"/>
    <xf borderId="1" fillId="3" fontId="3" numFmtId="0" xfId="0" applyAlignment="1" applyBorder="1" applyFill="1" applyFont="1">
      <alignment horizontal="center"/>
    </xf>
    <xf borderId="0" fillId="0" fontId="2" numFmtId="0" xfId="0" applyAlignment="1" applyFont="1">
      <alignment/>
    </xf>
    <xf borderId="1" fillId="4" fontId="4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/>
    </xf>
    <xf borderId="0" fillId="0" fontId="6" numFmtId="0" xfId="0" applyFont="1"/>
    <xf borderId="1" fillId="5" fontId="7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6" fontId="1" numFmtId="0" xfId="0" applyAlignment="1" applyBorder="1" applyFill="1" applyFont="1">
      <alignment horizontal="center"/>
    </xf>
    <xf borderId="2" fillId="6" fontId="1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/>
    </xf>
    <xf borderId="3" fillId="4" fontId="4" numFmtId="0" xfId="0" applyAlignment="1" applyBorder="1" applyFont="1">
      <alignment horizontal="center" vertical="center"/>
    </xf>
    <xf borderId="0" fillId="0" fontId="8" numFmtId="0" xfId="0" applyFont="1"/>
    <xf borderId="4" fillId="8" fontId="9" numFmtId="0" xfId="0" applyAlignment="1" applyBorder="1" applyFill="1" applyFont="1">
      <alignment horizontal="center"/>
    </xf>
    <xf borderId="4" fillId="0" fontId="8" numFmtId="0" xfId="0" applyBorder="1" applyFont="1"/>
    <xf borderId="5" fillId="8" fontId="9" numFmtId="0" xfId="0" applyAlignment="1" applyBorder="1" applyFont="1">
      <alignment horizontal="center"/>
    </xf>
    <xf borderId="6" fillId="0" fontId="8" numFmtId="0" xfId="0" applyBorder="1" applyFont="1"/>
    <xf borderId="4" fillId="9" fontId="10" numFmtId="0" xfId="0" applyAlignment="1" applyBorder="1" applyFill="1" applyFont="1">
      <alignment horizontal="center"/>
    </xf>
    <xf borderId="5" fillId="9" fontId="10" numFmtId="0" xfId="0" applyAlignment="1" applyBorder="1" applyFont="1">
      <alignment horizontal="center"/>
    </xf>
    <xf borderId="0" fillId="0" fontId="8" numFmtId="0" xfId="0" applyAlignment="1" applyFont="1">
      <alignment/>
    </xf>
    <xf borderId="4" fillId="10" fontId="10" numFmtId="0" xfId="0" applyAlignment="1" applyBorder="1" applyFill="1" applyFont="1">
      <alignment horizontal="center"/>
    </xf>
    <xf borderId="0" fillId="0" fontId="6" numFmtId="0" xfId="0" applyAlignment="1" applyFont="1">
      <alignment horizontal="center"/>
    </xf>
    <xf borderId="5" fillId="10" fontId="10" numFmtId="0" xfId="0" applyAlignment="1" applyBorder="1" applyFont="1">
      <alignment horizontal="center"/>
    </xf>
    <xf borderId="4" fillId="11" fontId="6" numFmtId="0" xfId="0" applyAlignment="1" applyBorder="1" applyFill="1" applyFont="1">
      <alignment horizontal="center"/>
    </xf>
    <xf borderId="6" fillId="9" fontId="10" numFmtId="0" xfId="0" applyAlignment="1" applyBorder="1" applyFont="1">
      <alignment horizontal="center"/>
    </xf>
    <xf borderId="4" fillId="11" fontId="11" numFmtId="0" xfId="0" applyAlignment="1" applyBorder="1" applyFont="1">
      <alignment horizontal="center"/>
    </xf>
    <xf borderId="7" fillId="9" fontId="10" numFmtId="0" xfId="0" applyAlignment="1" applyBorder="1" applyFont="1">
      <alignment horizontal="center"/>
    </xf>
    <xf borderId="5" fillId="11" fontId="11" numFmtId="0" xfId="0" applyAlignment="1" applyBorder="1" applyFont="1">
      <alignment horizontal="center"/>
    </xf>
    <xf borderId="4" fillId="12" fontId="12" numFmtId="0" xfId="0" applyAlignment="1" applyBorder="1" applyFill="1" applyFont="1">
      <alignment horizontal="center"/>
    </xf>
    <xf borderId="4" fillId="12" fontId="13" numFmtId="0" xfId="0" applyAlignment="1" applyBorder="1" applyFont="1">
      <alignment horizontal="center"/>
    </xf>
    <xf borderId="0" fillId="0" fontId="6" numFmtId="0" xfId="0" applyAlignment="1" applyFont="1">
      <alignment/>
    </xf>
    <xf borderId="0" fillId="0" fontId="14" numFmtId="0" xfId="0" applyAlignment="1" applyFont="1">
      <alignment/>
    </xf>
    <xf borderId="4" fillId="12" fontId="13" numFmtId="0" xfId="0" applyAlignment="1" applyBorder="1" applyFont="1">
      <alignment horizontal="center"/>
    </xf>
    <xf borderId="6" fillId="11" fontId="11" numFmtId="0" xfId="0" applyAlignment="1" applyBorder="1" applyFont="1">
      <alignment horizontal="center"/>
    </xf>
    <xf borderId="6" fillId="12" fontId="12" numFmtId="0" xfId="0" applyAlignment="1" applyBorder="1" applyFont="1">
      <alignment horizontal="center"/>
    </xf>
    <xf borderId="6" fillId="12" fontId="13" numFmtId="0" xfId="0" applyAlignment="1" applyBorder="1" applyFont="1">
      <alignment horizontal="center"/>
    </xf>
    <xf borderId="8" fillId="13" fontId="15" numFmtId="0" xfId="0" applyAlignment="1" applyBorder="1" applyFill="1" applyFont="1">
      <alignment horizontal="center"/>
    </xf>
    <xf borderId="9" fillId="8" fontId="16" numFmtId="0" xfId="0" applyAlignment="1" applyBorder="1" applyFont="1">
      <alignment horizontal="center"/>
    </xf>
    <xf borderId="10" fillId="14" fontId="17" numFmtId="0" xfId="0" applyAlignment="1" applyBorder="1" applyFill="1" applyFont="1">
      <alignment horizontal="center"/>
    </xf>
    <xf borderId="11" fillId="0" fontId="8" numFmtId="0" xfId="0" applyBorder="1" applyFont="1"/>
    <xf borderId="10" fillId="14" fontId="17" numFmtId="164" xfId="0" applyAlignment="1" applyBorder="1" applyFont="1" applyNumberFormat="1">
      <alignment horizontal="center"/>
    </xf>
    <xf borderId="2" fillId="0" fontId="8" numFmtId="0" xfId="0" applyBorder="1" applyFont="1"/>
    <xf borderId="12" fillId="15" fontId="18" numFmtId="0" xfId="0" applyAlignment="1" applyBorder="1" applyFill="1" applyFont="1">
      <alignment/>
    </xf>
    <xf borderId="10" fillId="14" fontId="17" numFmtId="164" xfId="0" applyAlignment="1" applyBorder="1" applyFont="1" applyNumberFormat="1">
      <alignment horizontal="center"/>
    </xf>
    <xf borderId="13" fillId="15" fontId="18" numFmtId="0" xfId="0" applyAlignment="1" applyBorder="1" applyFont="1">
      <alignment/>
    </xf>
    <xf borderId="5" fillId="15" fontId="18" numFmtId="0" xfId="0" applyAlignment="1" applyBorder="1" applyFont="1">
      <alignment/>
    </xf>
    <xf borderId="4" fillId="15" fontId="18" numFmtId="0" xfId="0" applyAlignment="1" applyBorder="1" applyFont="1">
      <alignment/>
    </xf>
    <xf borderId="6" fillId="12" fontId="13" numFmtId="0" xfId="0" applyAlignment="1" applyBorder="1" applyFont="1">
      <alignment horizontal="center"/>
    </xf>
    <xf borderId="0" fillId="2" fontId="12" numFmtId="0" xfId="0" applyAlignment="1" applyFont="1">
      <alignment/>
    </xf>
    <xf borderId="0" fillId="2" fontId="13" numFmtId="0" xfId="0" applyFont="1"/>
    <xf borderId="7" fillId="9" fontId="19" numFmtId="0" xfId="0" applyAlignment="1" applyBorder="1" applyFont="1">
      <alignment horizontal="center"/>
    </xf>
    <xf borderId="10" fillId="14" fontId="17" numFmtId="0" xfId="0" applyAlignment="1" applyBorder="1" applyFont="1">
      <alignment horizontal="center"/>
    </xf>
    <xf borderId="7" fillId="9" fontId="19" numFmtId="0" xfId="0" applyAlignment="1" applyBorder="1" applyFont="1">
      <alignment horizontal="center"/>
    </xf>
    <xf borderId="14" fillId="14" fontId="17" numFmtId="0" xfId="0" applyAlignment="1" applyBorder="1" applyFont="1">
      <alignment horizontal="center"/>
    </xf>
    <xf borderId="7" fillId="15" fontId="20" numFmtId="0" xfId="0" applyAlignment="1" applyBorder="1" applyFont="1">
      <alignment horizontal="center"/>
    </xf>
    <xf borderId="14" fillId="14" fontId="17" numFmtId="0" xfId="0" applyAlignment="1" applyBorder="1" applyFont="1">
      <alignment horizontal="center"/>
    </xf>
    <xf borderId="14" fillId="14" fontId="17" numFmtId="164" xfId="0" applyAlignment="1" applyBorder="1" applyFont="1" applyNumberFormat="1">
      <alignment horizontal="center"/>
    </xf>
    <xf borderId="6" fillId="11" fontId="6" numFmtId="0" xfId="0" applyAlignment="1" applyBorder="1" applyFont="1">
      <alignment horizontal="center"/>
    </xf>
    <xf borderId="14" fillId="14" fontId="17" numFmtId="164" xfId="0" applyAlignment="1" applyBorder="1" applyFont="1" applyNumberFormat="1">
      <alignment horizontal="center"/>
    </xf>
    <xf borderId="7" fillId="15" fontId="20" numFmtId="0" xfId="0" applyAlignment="1" applyBorder="1" applyFont="1">
      <alignment horizontal="center"/>
    </xf>
    <xf borderId="7" fillId="11" fontId="11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7" fillId="15" fontId="20" numFmtId="164" xfId="0" applyAlignment="1" applyBorder="1" applyFont="1" applyNumberFormat="1">
      <alignment horizontal="center"/>
    </xf>
    <xf borderId="9" fillId="16" fontId="21" numFmtId="0" xfId="0" applyAlignment="1" applyBorder="1" applyFill="1" applyFont="1">
      <alignment horizontal="center"/>
    </xf>
    <xf borderId="1" fillId="15" fontId="20" numFmtId="0" xfId="0" applyAlignment="1" applyBorder="1" applyFont="1">
      <alignment horizontal="center"/>
    </xf>
    <xf borderId="3" fillId="17" fontId="1" numFmtId="0" xfId="0" applyAlignment="1" applyBorder="1" applyFill="1" applyFont="1">
      <alignment horizontal="center"/>
    </xf>
    <xf borderId="15" fillId="15" fontId="18" numFmtId="0" xfId="0" applyAlignment="1" applyBorder="1" applyFont="1">
      <alignment/>
    </xf>
    <xf borderId="16" fillId="13" fontId="15" numFmtId="0" xfId="0" applyAlignment="1" applyBorder="1" applyFont="1">
      <alignment horizontal="center"/>
    </xf>
    <xf borderId="17" fillId="18" fontId="22" numFmtId="0" xfId="0" applyAlignment="1" applyBorder="1" applyFill="1" applyFont="1">
      <alignment horizontal="center"/>
    </xf>
    <xf borderId="18" fillId="0" fontId="8" numFmtId="0" xfId="0" applyBorder="1" applyFont="1"/>
    <xf borderId="17" fillId="0" fontId="8" numFmtId="0" xfId="0" applyBorder="1" applyFont="1"/>
    <xf borderId="7" fillId="15" fontId="18" numFmtId="0" xfId="0" applyAlignment="1" applyBorder="1" applyFont="1">
      <alignment/>
    </xf>
    <xf borderId="16" fillId="19" fontId="23" numFmtId="164" xfId="0" applyAlignment="1" applyBorder="1" applyFill="1" applyFont="1" applyNumberFormat="1">
      <alignment horizontal="center"/>
    </xf>
    <xf borderId="9" fillId="13" fontId="16" numFmtId="0" xfId="0" applyAlignment="1" applyBorder="1" applyFont="1">
      <alignment horizontal="center"/>
    </xf>
    <xf borderId="4" fillId="17" fontId="1" numFmtId="0" xfId="0" applyAlignment="1" applyBorder="1" applyFont="1">
      <alignment horizontal="center"/>
    </xf>
    <xf borderId="12" fillId="14" fontId="8" numFmtId="0" xfId="0" applyBorder="1" applyFont="1"/>
    <xf borderId="0" fillId="14" fontId="6" numFmtId="0" xfId="0" applyFont="1"/>
    <xf borderId="0" fillId="18" fontId="22" numFmtId="0" xfId="0" applyAlignment="1" applyFont="1">
      <alignment horizontal="center"/>
    </xf>
    <xf borderId="17" fillId="14" fontId="6" numFmtId="0" xfId="0" applyBorder="1" applyFont="1"/>
    <xf borderId="6" fillId="17" fontId="1" numFmtId="0" xfId="0" applyAlignment="1" applyBorder="1" applyFont="1">
      <alignment horizontal="center"/>
    </xf>
    <xf borderId="5" fillId="14" fontId="8" numFmtId="0" xfId="0" applyBorder="1" applyFont="1"/>
    <xf borderId="13" fillId="18" fontId="1" numFmtId="0" xfId="0" applyAlignment="1" applyBorder="1" applyFont="1">
      <alignment horizontal="center"/>
    </xf>
    <xf borderId="8" fillId="0" fontId="8" numFmtId="0" xfId="0" applyBorder="1" applyFont="1"/>
    <xf borderId="13" fillId="0" fontId="8" numFmtId="0" xfId="0" applyBorder="1" applyFont="1"/>
    <xf borderId="0" fillId="14" fontId="8" numFmtId="0" xfId="0" applyFont="1"/>
    <xf borderId="1" fillId="20" fontId="1" numFmtId="0" xfId="0" applyAlignment="1" applyBorder="1" applyFill="1" applyFont="1">
      <alignment horizontal="center"/>
    </xf>
    <xf borderId="1" fillId="19" fontId="19" numFmtId="0" xfId="0" applyAlignment="1" applyBorder="1" applyFont="1">
      <alignment horizontal="center"/>
    </xf>
    <xf borderId="2" fillId="20" fontId="1" numFmtId="0" xfId="0" applyAlignment="1" applyBorder="1" applyFont="1">
      <alignment horizontal="center"/>
    </xf>
    <xf borderId="1" fillId="14" fontId="20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14" fontId="19" numFmtId="0" xfId="0" applyAlignment="1" applyBorder="1" applyFont="1">
      <alignment horizontal="center"/>
    </xf>
    <xf borderId="11" fillId="8" fontId="1" numFmtId="0" xfId="0" applyAlignment="1" applyBorder="1" applyFont="1">
      <alignment horizontal="center"/>
    </xf>
    <xf borderId="0" fillId="2" fontId="12" numFmtId="0" xfId="0" applyFont="1"/>
    <xf borderId="1" fillId="14" fontId="20" numFmtId="0" xfId="0" applyAlignment="1" applyBorder="1" applyFont="1">
      <alignment horizontal="center" vertical="center"/>
    </xf>
    <xf borderId="1" fillId="14" fontId="20" numFmtId="164" xfId="0" applyAlignment="1" applyBorder="1" applyFont="1" applyNumberFormat="1">
      <alignment horizontal="center" vertical="center"/>
    </xf>
    <xf borderId="0" fillId="0" fontId="24" numFmtId="0" xfId="0" applyAlignment="1" applyFont="1">
      <alignment horizontal="center"/>
    </xf>
    <xf borderId="4" fillId="19" fontId="24" numFmtId="0" xfId="0" applyAlignment="1" applyBorder="1" applyFont="1">
      <alignment horizontal="center"/>
    </xf>
    <xf borderId="15" fillId="14" fontId="8" numFmtId="0" xfId="0" applyBorder="1" applyFont="1"/>
    <xf borderId="4" fillId="21" fontId="25" numFmtId="0" xfId="0" applyAlignment="1" applyBorder="1" applyFill="1" applyFont="1">
      <alignment horizontal="center"/>
    </xf>
    <xf borderId="13" fillId="14" fontId="6" numFmtId="0" xfId="0" applyBorder="1" applyFont="1"/>
    <xf borderId="7" fillId="14" fontId="8" numFmtId="0" xfId="0" applyBorder="1" applyFont="1"/>
    <xf borderId="5" fillId="19" fontId="25" numFmtId="0" xfId="0" applyAlignment="1" applyBorder="1" applyFont="1">
      <alignment horizontal="center"/>
    </xf>
    <xf borderId="4" fillId="19" fontId="25" numFmtId="0" xfId="0" applyAlignment="1" applyBorder="1" applyFont="1">
      <alignment horizontal="center"/>
    </xf>
    <xf borderId="0" fillId="0" fontId="26" numFmtId="0" xfId="0" applyAlignment="1" applyFont="1">
      <alignment/>
    </xf>
    <xf borderId="4" fillId="15" fontId="27" numFmtId="0" xfId="0" applyAlignment="1" applyBorder="1" applyFont="1">
      <alignment horizontal="center"/>
    </xf>
    <xf borderId="9" fillId="8" fontId="16" numFmtId="0" xfId="0" applyAlignment="1" applyBorder="1" applyFont="1">
      <alignment horizontal="center"/>
    </xf>
    <xf borderId="3" fillId="15" fontId="28" numFmtId="0" xfId="0" applyAlignment="1" applyBorder="1" applyFont="1">
      <alignment horizontal="center"/>
    </xf>
    <xf borderId="19" fillId="15" fontId="8" numFmtId="0" xfId="0" applyBorder="1" applyFont="1"/>
    <xf borderId="17" fillId="15" fontId="19" numFmtId="0" xfId="0" applyAlignment="1" applyBorder="1" applyFont="1">
      <alignment/>
    </xf>
    <xf borderId="5" fillId="15" fontId="28" numFmtId="0" xfId="0" applyAlignment="1" applyBorder="1" applyFont="1">
      <alignment horizontal="center"/>
    </xf>
    <xf borderId="4" fillId="15" fontId="28" numFmtId="0" xfId="0" applyAlignment="1" applyBorder="1" applyFont="1">
      <alignment horizontal="center"/>
    </xf>
    <xf borderId="17" fillId="15" fontId="6" numFmtId="0" xfId="0" applyBorder="1" applyFont="1"/>
    <xf borderId="20" fillId="15" fontId="8" numFmtId="0" xfId="0" applyBorder="1" applyFont="1"/>
    <xf borderId="12" fillId="15" fontId="8" numFmtId="0" xfId="0" applyBorder="1" applyFont="1"/>
    <xf borderId="0" fillId="15" fontId="29" numFmtId="0" xfId="0" applyAlignment="1" applyFont="1">
      <alignment/>
    </xf>
    <xf borderId="0" fillId="15" fontId="19" numFmtId="0" xfId="0" applyAlignment="1" applyFont="1">
      <alignment/>
    </xf>
    <xf borderId="4" fillId="15" fontId="30" numFmtId="0" xfId="0" applyAlignment="1" applyBorder="1" applyFont="1">
      <alignment horizontal="center"/>
    </xf>
    <xf borderId="0" fillId="15" fontId="6" numFmtId="0" xfId="0" applyFont="1"/>
    <xf borderId="6" fillId="19" fontId="25" numFmtId="0" xfId="0" applyAlignment="1" applyBorder="1" applyFont="1">
      <alignment horizontal="center"/>
    </xf>
    <xf borderId="5" fillId="15" fontId="8" numFmtId="0" xfId="0" applyBorder="1" applyFont="1"/>
    <xf borderId="6" fillId="15" fontId="28" numFmtId="0" xfId="0" applyAlignment="1" applyBorder="1" applyFont="1">
      <alignment horizontal="center"/>
    </xf>
    <xf borderId="0" fillId="15" fontId="8" numFmtId="0" xfId="0" applyFont="1"/>
    <xf borderId="1" fillId="9" fontId="19" numFmtId="0" xfId="0" applyAlignment="1" applyBorder="1" applyFont="1">
      <alignment horizontal="center"/>
    </xf>
    <xf borderId="2" fillId="9" fontId="19" numFmtId="0" xfId="0" applyAlignment="1" applyBorder="1" applyFont="1">
      <alignment horizontal="center"/>
    </xf>
    <xf borderId="2" fillId="9" fontId="19" numFmtId="0" xfId="0" applyAlignment="1" applyBorder="1" applyFont="1">
      <alignment horizontal="center"/>
    </xf>
    <xf borderId="0" fillId="15" fontId="19" numFmtId="0" xfId="0" applyAlignment="1" applyFont="1">
      <alignment horizontal="center"/>
    </xf>
    <xf borderId="6" fillId="15" fontId="20" numFmtId="0" xfId="0" applyAlignment="1" applyBorder="1" applyFont="1">
      <alignment horizontal="center"/>
    </xf>
    <xf borderId="6" fillId="19" fontId="24" numFmtId="0" xfId="0" applyAlignment="1" applyBorder="1" applyFont="1">
      <alignment horizontal="center"/>
    </xf>
    <xf borderId="7" fillId="15" fontId="20" numFmtId="9" xfId="0" applyAlignment="1" applyBorder="1" applyFont="1" applyNumberFormat="1">
      <alignment horizontal="center"/>
    </xf>
    <xf borderId="6" fillId="21" fontId="25" numFmtId="0" xfId="0" applyAlignment="1" applyBorder="1" applyFont="1">
      <alignment horizontal="center"/>
    </xf>
    <xf borderId="5" fillId="15" fontId="20" numFmtId="165" xfId="0" applyAlignment="1" applyBorder="1" applyFont="1" applyNumberFormat="1">
      <alignment horizontal="center" vertical="center"/>
    </xf>
    <xf borderId="7" fillId="19" fontId="25" numFmtId="0" xfId="0" applyAlignment="1" applyBorder="1" applyFont="1">
      <alignment horizontal="center"/>
    </xf>
    <xf borderId="6" fillId="15" fontId="20" numFmtId="0" xfId="0" applyAlignment="1" applyBorder="1" applyFont="1">
      <alignment horizontal="center"/>
    </xf>
    <xf borderId="6" fillId="15" fontId="27" numFmtId="0" xfId="0" applyAlignment="1" applyBorder="1" applyFont="1">
      <alignment horizontal="center"/>
    </xf>
    <xf borderId="7" fillId="15" fontId="20" numFmtId="0" xfId="0" applyAlignment="1" applyBorder="1" applyFont="1">
      <alignment horizontal="center"/>
    </xf>
    <xf borderId="6" fillId="15" fontId="30" numFmtId="0" xfId="0" applyAlignment="1" applyBorder="1" applyFont="1">
      <alignment horizontal="center"/>
    </xf>
    <xf borderId="7" fillId="15" fontId="20" numFmtId="9" xfId="0" applyAlignment="1" applyBorder="1" applyFont="1" applyNumberFormat="1">
      <alignment horizontal="center"/>
    </xf>
    <xf borderId="7" fillId="15" fontId="28" numFmtId="0" xfId="0" applyAlignment="1" applyBorder="1" applyFont="1">
      <alignment horizontal="center"/>
    </xf>
    <xf borderId="5" fillId="0" fontId="8" numFmtId="0" xfId="0" applyBorder="1" applyFont="1"/>
    <xf borderId="7" fillId="0" fontId="8" numFmtId="0" xfId="0" applyBorder="1" applyFont="1"/>
    <xf borderId="1" fillId="9" fontId="19" numFmtId="0" xfId="0" applyAlignment="1" applyBorder="1" applyFont="1">
      <alignment horizontal="center"/>
    </xf>
    <xf borderId="1" fillId="15" fontId="20" numFmtId="0" xfId="0" applyAlignment="1" applyBorder="1" applyFont="1">
      <alignment horizontal="center"/>
    </xf>
    <xf borderId="1" fillId="15" fontId="20" numFmtId="164" xfId="0" applyAlignment="1" applyBorder="1" applyFont="1" applyNumberFormat="1">
      <alignment horizontal="center"/>
    </xf>
    <xf borderId="1" fillId="15" fontId="20" numFmtId="9" xfId="0" applyAlignment="1" applyBorder="1" applyFont="1" applyNumberFormat="1">
      <alignment horizontal="center"/>
    </xf>
    <xf borderId="15" fillId="15" fontId="8" numFmtId="0" xfId="0" applyBorder="1" applyFont="1"/>
    <xf borderId="13" fillId="15" fontId="6" numFmtId="0" xfId="0" applyBorder="1" applyFont="1"/>
    <xf borderId="7" fillId="15" fontId="8" numFmtId="0" xfId="0" applyBorder="1" applyFont="1"/>
    <xf borderId="19" fillId="14" fontId="8" numFmtId="0" xfId="0" applyBorder="1" applyFont="1"/>
    <xf borderId="20" fillId="14" fontId="8" numFmtId="0" xfId="0" applyBorder="1" applyFont="1"/>
    <xf borderId="0" fillId="14" fontId="19" numFmtId="0" xfId="0" applyAlignment="1" applyFont="1">
      <alignment/>
    </xf>
    <xf borderId="3" fillId="14" fontId="20" numFmtId="0" xfId="0" applyAlignment="1" applyBorder="1" applyFont="1">
      <alignment horizontal="center" vertical="center"/>
    </xf>
    <xf borderId="1" fillId="14" fontId="20" numFmtId="9" xfId="0" applyAlignment="1" applyBorder="1" applyFont="1" applyNumberFormat="1">
      <alignment horizontal="center"/>
    </xf>
    <xf borderId="1" fillId="14" fontId="20" numFmtId="164" xfId="0" applyAlignment="1" applyBorder="1" applyFont="1" applyNumberFormat="1">
      <alignment horizontal="center"/>
    </xf>
    <xf borderId="3" fillId="15" fontId="20" numFmtId="165" xfId="0" applyAlignment="1" applyBorder="1" applyFont="1" applyNumberFormat="1">
      <alignment horizontal="center" vertical="center"/>
    </xf>
    <xf borderId="12" fillId="0" fontId="8" numFmtId="0" xfId="0" applyBorder="1" applyFont="1"/>
    <xf borderId="13" fillId="14" fontId="8" numFmtId="0" xfId="0" applyBorder="1" applyFont="1"/>
    <xf borderId="21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95250</xdr:colOff>
      <xdr:row>1</xdr:row>
      <xdr:rowOff>9525</xdr:rowOff>
    </xdr:from>
    <xdr:to>
      <xdr:col>12</xdr:col>
      <xdr:colOff>257175</xdr:colOff>
      <xdr:row>21</xdr:row>
      <xdr:rowOff>19050</xdr:rowOff>
    </xdr:to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706225" cy="401002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1</xdr:row>
      <xdr:rowOff>-47625</xdr:rowOff>
    </xdr:from>
    <xdr:to>
      <xdr:col>18</xdr:col>
      <xdr:colOff>114300</xdr:colOff>
      <xdr:row>58</xdr:row>
      <xdr:rowOff>57150</xdr:rowOff>
    </xdr:to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7278350" cy="115062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152400</xdr:rowOff>
    </xdr:from>
    <xdr:to>
      <xdr:col>12</xdr:col>
      <xdr:colOff>733425</xdr:colOff>
      <xdr:row>16</xdr:row>
      <xdr:rowOff>9525</xdr:rowOff>
    </xdr:to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25325" cy="30575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1.71"/>
    <col customWidth="1" min="2" max="2" width="8.29"/>
    <col customWidth="1" min="3" max="3" width="21.43"/>
    <col customWidth="1" min="4" max="4" width="14.71"/>
    <col customWidth="1" min="7" max="7" width="22.29"/>
    <col customWidth="1" min="8" max="8" width="22.71"/>
    <col customWidth="1" min="11" max="11" width="14.57"/>
    <col customWidth="1" min="12" max="12" width="11.86"/>
    <col customWidth="1" min="13" max="13" width="12.57"/>
  </cols>
  <sheetData>
    <row r="1">
      <c r="A1" s="1"/>
      <c r="B1" s="1"/>
      <c r="C1" s="1"/>
      <c r="D1" s="1"/>
      <c r="E1" s="1"/>
      <c r="F1" s="1"/>
      <c r="G1" s="2"/>
      <c r="M1" s="4"/>
      <c r="Q1" s="7"/>
    </row>
    <row r="2">
      <c r="A2" s="9"/>
      <c r="B2" s="9"/>
      <c r="C2" s="10" t="s">
        <v>15</v>
      </c>
      <c r="D2" s="10" t="s">
        <v>16</v>
      </c>
      <c r="E2" s="11" t="s">
        <v>13</v>
      </c>
      <c r="F2" s="10" t="s">
        <v>17</v>
      </c>
      <c r="G2" s="2"/>
      <c r="H2" s="12" t="s">
        <v>18</v>
      </c>
      <c r="I2" s="12" t="s">
        <v>16</v>
      </c>
      <c r="J2" s="12" t="s">
        <v>13</v>
      </c>
      <c r="K2" s="12" t="s">
        <v>17</v>
      </c>
      <c r="L2" s="14"/>
      <c r="M2" s="4"/>
      <c r="N2" s="21"/>
      <c r="Q2" s="7"/>
    </row>
    <row r="3">
      <c r="A3" s="23"/>
      <c r="B3" s="23"/>
      <c r="C3" s="25" t="s">
        <v>50</v>
      </c>
      <c r="D3" s="27">
        <v>0.0</v>
      </c>
      <c r="E3" s="29">
        <f>VLOOKUP(D3, D3:D6, 1, False)*2^(VLOOKUP($F$5,$F$5,1,FALSE)-1)</f>
        <v>0</v>
      </c>
      <c r="F3" s="27">
        <v>3.0</v>
      </c>
      <c r="G3" s="7"/>
      <c r="H3" s="30" t="s">
        <v>9</v>
      </c>
      <c r="I3" s="31">
        <v>0.0</v>
      </c>
      <c r="J3" s="31">
        <f t="shared" ref="J3:J5" si="1">VLOOKUP(I3, $I$2:$I$5, 1, False)*2^VLOOKUP($K$5,$K$5,1,FALSE)</f>
        <v>0</v>
      </c>
      <c r="K3" s="31">
        <v>3.0</v>
      </c>
      <c r="L3" s="14"/>
      <c r="M3" s="32"/>
      <c r="Q3" s="7"/>
    </row>
    <row r="4">
      <c r="A4" s="23"/>
      <c r="B4" s="23"/>
      <c r="C4" s="25" t="s">
        <v>14</v>
      </c>
      <c r="D4" s="27">
        <f t="shared" ref="D4:D6" si="2">INDIRECT("D" &amp; ROW()-1)+1</f>
        <v>1</v>
      </c>
      <c r="E4" s="29">
        <f>VLOOKUP(D4, D3:D6, 1, False)*2^(VLOOKUP($F$5,$F$5,1,FALSE)-1)</f>
        <v>16</v>
      </c>
      <c r="F4" s="10" t="s">
        <v>195</v>
      </c>
      <c r="G4" s="7"/>
      <c r="H4" s="30">
        <v>0.0</v>
      </c>
      <c r="I4" s="34">
        <f t="shared" ref="I4:I5" si="3">INDIRECT("I" &amp; ROW()-1)+1</f>
        <v>1</v>
      </c>
      <c r="J4" s="31">
        <f t="shared" si="1"/>
        <v>1</v>
      </c>
      <c r="K4" s="12" t="s">
        <v>195</v>
      </c>
      <c r="L4" s="14"/>
      <c r="M4" s="7"/>
      <c r="Q4" s="7"/>
    </row>
    <row r="5">
      <c r="A5" s="23"/>
      <c r="B5" s="23"/>
      <c r="C5" s="25" t="s">
        <v>23</v>
      </c>
      <c r="D5" s="27">
        <f t="shared" si="2"/>
        <v>2</v>
      </c>
      <c r="E5" s="29">
        <f>VLOOKUP(D5, D3:D6, 1, False)*2^(VLOOKUP($F$5,$F$5,1,FALSE)-1)</f>
        <v>32</v>
      </c>
      <c r="F5" s="35">
        <v>5.0</v>
      </c>
      <c r="G5" s="7"/>
      <c r="H5" s="36">
        <v>1.0</v>
      </c>
      <c r="I5" s="37">
        <f t="shared" si="3"/>
        <v>2</v>
      </c>
      <c r="J5" s="49">
        <f t="shared" si="1"/>
        <v>2</v>
      </c>
      <c r="K5" s="49">
        <v>0.0</v>
      </c>
      <c r="L5" s="14"/>
      <c r="M5" s="7"/>
      <c r="N5" s="50"/>
      <c r="O5" s="51"/>
      <c r="P5" s="51"/>
      <c r="Q5" s="7"/>
    </row>
    <row r="6">
      <c r="A6" s="23"/>
      <c r="B6" s="23"/>
      <c r="C6" s="59" t="s">
        <v>26</v>
      </c>
      <c r="D6" s="35">
        <f t="shared" si="2"/>
        <v>3</v>
      </c>
      <c r="E6" s="62">
        <f>VLOOKUP(D6, D3:D6, 1, False)*2^(VLOOKUP($F$5,$F$5,1,FALSE)-1)</f>
        <v>48</v>
      </c>
      <c r="G6" s="7"/>
      <c r="L6" s="14"/>
      <c r="M6" s="7"/>
      <c r="N6" s="50"/>
      <c r="O6" s="51"/>
      <c r="P6" s="51"/>
      <c r="Q6" s="7"/>
    </row>
    <row r="7">
      <c r="G7" s="7"/>
      <c r="L7" s="14"/>
      <c r="M7" s="7"/>
      <c r="N7" s="50"/>
      <c r="O7" s="51"/>
      <c r="P7" s="51"/>
      <c r="Q7" s="7"/>
    </row>
    <row r="8">
      <c r="D8" s="65" t="s">
        <v>235</v>
      </c>
      <c r="E8" s="41"/>
      <c r="F8" s="41"/>
      <c r="G8" s="41"/>
      <c r="H8" s="41"/>
      <c r="I8" s="41"/>
      <c r="J8" s="41"/>
      <c r="L8" s="14"/>
      <c r="M8" s="7"/>
      <c r="N8" s="50"/>
      <c r="O8" s="51"/>
      <c r="P8" s="51"/>
      <c r="Q8" s="7"/>
    </row>
    <row r="9">
      <c r="D9" s="67" t="s">
        <v>13</v>
      </c>
      <c r="E9" s="70" t="s">
        <v>244</v>
      </c>
      <c r="F9" s="72"/>
      <c r="G9" s="72"/>
      <c r="H9" s="72"/>
      <c r="I9" s="72"/>
      <c r="J9" s="72"/>
      <c r="L9" s="14"/>
      <c r="M9" s="7"/>
      <c r="N9" s="50"/>
      <c r="O9" s="51"/>
      <c r="P9" s="51"/>
      <c r="Q9" s="7"/>
    </row>
    <row r="10">
      <c r="D10" s="76" t="s">
        <v>6</v>
      </c>
      <c r="E10" s="79" t="s">
        <v>246</v>
      </c>
      <c r="L10" s="14"/>
      <c r="M10" s="7"/>
      <c r="N10" s="50"/>
      <c r="O10" s="51"/>
      <c r="P10" s="51"/>
      <c r="Q10" s="7"/>
    </row>
    <row r="11">
      <c r="D11" s="81" t="s">
        <v>247</v>
      </c>
      <c r="E11" s="83" t="s">
        <v>248</v>
      </c>
      <c r="F11" s="85"/>
      <c r="G11" s="85"/>
      <c r="H11" s="85"/>
      <c r="I11" s="85"/>
      <c r="J11" s="85"/>
      <c r="L11" s="14"/>
      <c r="M11" s="7"/>
      <c r="N11" s="50"/>
      <c r="O11" s="51"/>
      <c r="P11" s="51"/>
      <c r="Q11" s="7"/>
    </row>
    <row r="12">
      <c r="G12" s="7"/>
      <c r="L12" s="14"/>
      <c r="M12" s="7"/>
      <c r="N12" s="50"/>
      <c r="O12" s="51"/>
      <c r="P12" s="51"/>
      <c r="Q12" s="7"/>
    </row>
    <row r="13">
      <c r="G13" s="7"/>
      <c r="L13" s="14"/>
      <c r="M13" s="7"/>
      <c r="N13" s="50"/>
      <c r="O13" s="51"/>
      <c r="P13" s="51"/>
      <c r="Q13" s="7"/>
    </row>
    <row r="14">
      <c r="A14" s="9"/>
      <c r="B14" s="9"/>
      <c r="C14" s="87" t="s">
        <v>249</v>
      </c>
      <c r="D14" s="87" t="s">
        <v>16</v>
      </c>
      <c r="E14" s="89" t="s">
        <v>13</v>
      </c>
      <c r="F14" s="87" t="s">
        <v>17</v>
      </c>
      <c r="G14" s="7"/>
      <c r="H14" s="91" t="s">
        <v>253</v>
      </c>
      <c r="I14" s="93" t="s">
        <v>16</v>
      </c>
      <c r="J14" s="91" t="s">
        <v>13</v>
      </c>
      <c r="K14" s="91" t="s">
        <v>17</v>
      </c>
      <c r="L14" s="14"/>
      <c r="M14" s="7"/>
      <c r="N14" s="94"/>
      <c r="O14" s="51"/>
      <c r="P14" s="51"/>
      <c r="Q14" s="7"/>
    </row>
    <row r="15">
      <c r="A15" s="97"/>
      <c r="B15" s="97"/>
      <c r="C15" s="98" t="s">
        <v>260</v>
      </c>
      <c r="D15" s="100">
        <v>0.0</v>
      </c>
      <c r="E15" s="103">
        <f t="shared" ref="E15:E26" si="4">VLOOKUP(D15, $D$15:$D$26, 1, False)*2^VLOOKUP($F$17,$F$17,1,FALSE)</f>
        <v>0</v>
      </c>
      <c r="F15" s="104">
        <v>5.0</v>
      </c>
      <c r="G15" s="7"/>
      <c r="H15" s="106" t="s">
        <v>9</v>
      </c>
      <c r="I15" s="108">
        <v>0.0</v>
      </c>
      <c r="J15" s="111">
        <f t="shared" ref="J15:J26" si="5">VLOOKUP(I15, $I$15:$I$26, 1, False)*2^VLOOKUP($K$17,$K$17,1,FALSE)</f>
        <v>0</v>
      </c>
      <c r="K15" s="112">
        <v>5.0</v>
      </c>
      <c r="L15" s="14"/>
      <c r="M15" s="7"/>
      <c r="N15" s="94"/>
      <c r="O15" s="51"/>
      <c r="P15" s="51"/>
      <c r="Q15" s="7"/>
    </row>
    <row r="16">
      <c r="A16" s="97"/>
      <c r="B16" s="97"/>
      <c r="C16" s="98" t="s">
        <v>49</v>
      </c>
      <c r="D16" s="100">
        <f t="shared" ref="D16:D26" si="6">INDIRECT("D" &amp; ROW()-1)+1</f>
        <v>1</v>
      </c>
      <c r="E16" s="103">
        <f t="shared" si="4"/>
        <v>1</v>
      </c>
      <c r="F16" s="87" t="s">
        <v>195</v>
      </c>
      <c r="G16" s="7"/>
      <c r="H16" s="106" t="s">
        <v>263</v>
      </c>
      <c r="I16" s="118">
        <f t="shared" ref="I16:I26" si="7">INDIRECT("I" &amp; ROW()-1)+1</f>
        <v>1</v>
      </c>
      <c r="J16" s="111">
        <f t="shared" si="5"/>
        <v>8</v>
      </c>
      <c r="K16" s="91" t="s">
        <v>195</v>
      </c>
      <c r="L16" s="14"/>
      <c r="M16" s="7"/>
      <c r="N16" s="94"/>
      <c r="O16" s="51"/>
      <c r="P16" s="51"/>
      <c r="Q16" s="7"/>
    </row>
    <row r="17">
      <c r="A17" s="97"/>
      <c r="B17" s="97"/>
      <c r="C17" s="98" t="s">
        <v>12</v>
      </c>
      <c r="D17" s="100">
        <f t="shared" si="6"/>
        <v>2</v>
      </c>
      <c r="E17" s="103">
        <f t="shared" si="4"/>
        <v>2</v>
      </c>
      <c r="F17" s="120">
        <v>0.0</v>
      </c>
      <c r="G17" s="7"/>
      <c r="H17" s="106" t="s">
        <v>69</v>
      </c>
      <c r="I17" s="118">
        <f t="shared" si="7"/>
        <v>2</v>
      </c>
      <c r="J17" s="111">
        <f t="shared" si="5"/>
        <v>16</v>
      </c>
      <c r="K17" s="122">
        <v>3.0</v>
      </c>
      <c r="L17" s="14"/>
      <c r="M17" s="7"/>
      <c r="N17" s="94"/>
      <c r="O17" s="51"/>
      <c r="P17" s="51"/>
      <c r="Q17" s="7"/>
    </row>
    <row r="18">
      <c r="A18" s="97"/>
      <c r="B18" s="97"/>
      <c r="C18" s="98" t="s">
        <v>62</v>
      </c>
      <c r="D18" s="100">
        <f t="shared" si="6"/>
        <v>3</v>
      </c>
      <c r="E18" s="103">
        <f t="shared" si="4"/>
        <v>3</v>
      </c>
      <c r="F18" s="7"/>
      <c r="G18" s="7"/>
      <c r="H18" s="106" t="s">
        <v>264</v>
      </c>
      <c r="I18" s="118">
        <f t="shared" si="7"/>
        <v>3</v>
      </c>
      <c r="J18" s="111">
        <f t="shared" si="5"/>
        <v>24</v>
      </c>
      <c r="L18" s="14"/>
      <c r="M18" s="7"/>
      <c r="N18" s="7"/>
      <c r="O18" s="7"/>
      <c r="P18" s="7"/>
      <c r="Q18" s="7"/>
    </row>
    <row r="19">
      <c r="A19" s="97"/>
      <c r="B19" s="97"/>
      <c r="C19" s="98" t="s">
        <v>41</v>
      </c>
      <c r="D19" s="100">
        <f t="shared" si="6"/>
        <v>4</v>
      </c>
      <c r="E19" s="103">
        <f t="shared" si="4"/>
        <v>4</v>
      </c>
      <c r="F19" s="7"/>
      <c r="G19" s="7"/>
      <c r="H19" s="106" t="s">
        <v>265</v>
      </c>
      <c r="I19" s="118">
        <f t="shared" si="7"/>
        <v>4</v>
      </c>
      <c r="J19" s="111">
        <f t="shared" si="5"/>
        <v>32</v>
      </c>
      <c r="L19" s="7"/>
      <c r="M19" s="7"/>
      <c r="N19" s="7"/>
      <c r="O19" s="7"/>
      <c r="P19" s="7"/>
      <c r="Q19" s="7"/>
    </row>
    <row r="20">
      <c r="A20" s="97"/>
      <c r="B20" s="97"/>
      <c r="C20" s="98" t="s">
        <v>266</v>
      </c>
      <c r="D20" s="100">
        <f t="shared" si="6"/>
        <v>5</v>
      </c>
      <c r="E20" s="103">
        <f t="shared" si="4"/>
        <v>5</v>
      </c>
      <c r="F20" s="7"/>
      <c r="G20" s="7"/>
      <c r="H20" s="106" t="s">
        <v>83</v>
      </c>
      <c r="I20" s="118">
        <f t="shared" si="7"/>
        <v>5</v>
      </c>
      <c r="J20" s="111">
        <f t="shared" si="5"/>
        <v>40</v>
      </c>
      <c r="L20" s="7"/>
      <c r="M20" s="7"/>
      <c r="N20" s="7"/>
      <c r="O20" s="7"/>
      <c r="P20" s="7"/>
      <c r="Q20" s="7"/>
    </row>
    <row r="21">
      <c r="A21" s="97"/>
      <c r="B21" s="97"/>
      <c r="C21" s="98" t="s">
        <v>268</v>
      </c>
      <c r="D21" s="100">
        <f t="shared" si="6"/>
        <v>6</v>
      </c>
      <c r="E21" s="103">
        <f t="shared" si="4"/>
        <v>6</v>
      </c>
      <c r="F21" s="7"/>
      <c r="G21" s="7"/>
      <c r="H21" s="106" t="s">
        <v>87</v>
      </c>
      <c r="I21" s="118">
        <f t="shared" si="7"/>
        <v>6</v>
      </c>
      <c r="J21" s="111">
        <f t="shared" si="5"/>
        <v>48</v>
      </c>
      <c r="L21" s="7"/>
      <c r="M21" s="7"/>
      <c r="N21" s="7"/>
      <c r="O21" s="7"/>
      <c r="P21" s="7"/>
      <c r="Q21" s="7"/>
    </row>
    <row r="22">
      <c r="A22" s="97"/>
      <c r="B22" s="97"/>
      <c r="C22" s="98" t="s">
        <v>100</v>
      </c>
      <c r="D22" s="100">
        <f t="shared" si="6"/>
        <v>7</v>
      </c>
      <c r="E22" s="103">
        <f t="shared" si="4"/>
        <v>7</v>
      </c>
      <c r="F22" s="7"/>
      <c r="G22" s="7"/>
      <c r="H22" s="106" t="s">
        <v>91</v>
      </c>
      <c r="I22" s="118">
        <f t="shared" si="7"/>
        <v>7</v>
      </c>
      <c r="J22" s="111">
        <f t="shared" si="5"/>
        <v>56</v>
      </c>
      <c r="L22" s="7"/>
      <c r="M22" s="7"/>
      <c r="N22" s="7"/>
      <c r="O22" s="7"/>
      <c r="P22" s="7"/>
      <c r="Q22" s="7"/>
    </row>
    <row r="23">
      <c r="A23" s="97"/>
      <c r="B23" s="97"/>
      <c r="C23" s="98" t="s">
        <v>148</v>
      </c>
      <c r="D23" s="100">
        <f t="shared" si="6"/>
        <v>8</v>
      </c>
      <c r="E23" s="103">
        <f t="shared" si="4"/>
        <v>8</v>
      </c>
      <c r="F23" s="7"/>
      <c r="G23" s="7"/>
      <c r="H23" s="106" t="s">
        <v>271</v>
      </c>
      <c r="I23" s="118">
        <f t="shared" si="7"/>
        <v>8</v>
      </c>
      <c r="J23" s="111">
        <f t="shared" si="5"/>
        <v>64</v>
      </c>
      <c r="L23" s="7"/>
      <c r="M23" s="7"/>
      <c r="N23" s="7"/>
      <c r="O23" s="7"/>
      <c r="P23" s="7"/>
      <c r="Q23" s="7"/>
    </row>
    <row r="24">
      <c r="A24" s="97"/>
      <c r="B24" s="97"/>
      <c r="C24" s="98" t="s">
        <v>152</v>
      </c>
      <c r="D24" s="100">
        <f t="shared" si="6"/>
        <v>9</v>
      </c>
      <c r="E24" s="103">
        <f t="shared" si="4"/>
        <v>9</v>
      </c>
      <c r="F24" s="7"/>
      <c r="H24" s="106" t="s">
        <v>19</v>
      </c>
      <c r="I24" s="118">
        <f t="shared" si="7"/>
        <v>9</v>
      </c>
      <c r="J24" s="111">
        <f t="shared" si="5"/>
        <v>72</v>
      </c>
    </row>
    <row r="25">
      <c r="C25" s="98" t="s">
        <v>174</v>
      </c>
      <c r="D25" s="100">
        <f t="shared" si="6"/>
        <v>10</v>
      </c>
      <c r="E25" s="103">
        <f t="shared" si="4"/>
        <v>10</v>
      </c>
      <c r="H25" s="106" t="s">
        <v>29</v>
      </c>
      <c r="I25" s="118">
        <f t="shared" si="7"/>
        <v>10</v>
      </c>
      <c r="J25" s="111">
        <f t="shared" si="5"/>
        <v>80</v>
      </c>
    </row>
    <row r="26">
      <c r="C26" s="129" t="s">
        <v>190</v>
      </c>
      <c r="D26" s="131">
        <f t="shared" si="6"/>
        <v>11</v>
      </c>
      <c r="E26" s="133">
        <f t="shared" si="4"/>
        <v>11</v>
      </c>
      <c r="H26" s="135" t="s">
        <v>38</v>
      </c>
      <c r="I26" s="137">
        <f t="shared" si="7"/>
        <v>11</v>
      </c>
      <c r="J26" s="139">
        <f t="shared" si="5"/>
        <v>88</v>
      </c>
    </row>
    <row r="28">
      <c r="H28" s="21"/>
    </row>
    <row r="42">
      <c r="H42" s="1"/>
      <c r="I42" s="1"/>
      <c r="J42" s="1"/>
      <c r="K42" s="2"/>
    </row>
  </sheetData>
  <mergeCells count="4">
    <mergeCell ref="D8:J8"/>
    <mergeCell ref="E11:J11"/>
    <mergeCell ref="E9:J9"/>
    <mergeCell ref="E10:J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1.86"/>
    <col customWidth="1" min="2" max="2" width="30.14"/>
    <col customWidth="1" min="3" max="3" width="28.43"/>
    <col customWidth="1" min="4" max="4" width="24.14"/>
    <col customWidth="1" min="6" max="6" width="27.71"/>
    <col customWidth="1" min="7" max="7" width="29.0"/>
  </cols>
  <sheetData>
    <row r="3"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5" t="s">
        <v>8</v>
      </c>
      <c r="C4" s="5" t="s">
        <v>9</v>
      </c>
      <c r="D4" s="5" t="s">
        <v>9</v>
      </c>
      <c r="E4" s="5" t="s">
        <v>9</v>
      </c>
      <c r="F4" s="5" t="s">
        <v>10</v>
      </c>
      <c r="G4" s="5" t="s">
        <v>11</v>
      </c>
      <c r="H4" s="5">
        <v>1.0</v>
      </c>
    </row>
    <row r="5">
      <c r="B5" s="13" t="s">
        <v>12</v>
      </c>
      <c r="C5" s="13" t="s">
        <v>19</v>
      </c>
      <c r="D5" s="5" t="s">
        <v>14</v>
      </c>
      <c r="E5" s="13" t="s">
        <v>9</v>
      </c>
      <c r="F5" s="5" t="s">
        <v>20</v>
      </c>
      <c r="G5" s="5" t="s">
        <v>21</v>
      </c>
      <c r="H5" s="5">
        <v>1290.0</v>
      </c>
    </row>
    <row r="6">
      <c r="B6" s="16"/>
      <c r="C6" s="16"/>
      <c r="D6" s="5" t="s">
        <v>23</v>
      </c>
      <c r="E6" s="16"/>
      <c r="F6" s="5" t="s">
        <v>24</v>
      </c>
      <c r="G6" s="5" t="s">
        <v>25</v>
      </c>
      <c r="H6" s="5">
        <v>2290.0</v>
      </c>
    </row>
    <row r="7">
      <c r="B7" s="16"/>
      <c r="C7" s="18"/>
      <c r="D7" s="5" t="s">
        <v>26</v>
      </c>
      <c r="E7" s="18"/>
      <c r="F7" s="5" t="s">
        <v>27</v>
      </c>
      <c r="G7" s="5" t="s">
        <v>28</v>
      </c>
      <c r="H7" s="5">
        <v>3290.0</v>
      </c>
    </row>
    <row r="8">
      <c r="B8" s="16"/>
      <c r="C8" s="13" t="s">
        <v>29</v>
      </c>
      <c r="D8" s="5" t="s">
        <v>14</v>
      </c>
      <c r="E8" s="13" t="s">
        <v>9</v>
      </c>
      <c r="F8" s="5" t="s">
        <v>30</v>
      </c>
      <c r="G8" s="5" t="s">
        <v>31</v>
      </c>
      <c r="H8" s="5">
        <v>12100.0</v>
      </c>
    </row>
    <row r="9">
      <c r="B9" s="16"/>
      <c r="C9" s="16"/>
      <c r="D9" s="5" t="s">
        <v>23</v>
      </c>
      <c r="E9" s="16"/>
      <c r="F9" s="5" t="s">
        <v>34</v>
      </c>
      <c r="G9" s="5" t="s">
        <v>35</v>
      </c>
      <c r="H9" s="5">
        <v>22100.0</v>
      </c>
    </row>
    <row r="10">
      <c r="B10" s="16"/>
      <c r="C10" s="18"/>
      <c r="D10" s="5" t="s">
        <v>26</v>
      </c>
      <c r="E10" s="18"/>
      <c r="F10" s="5" t="s">
        <v>36</v>
      </c>
      <c r="G10" s="5" t="s">
        <v>37</v>
      </c>
      <c r="H10" s="5">
        <v>32100.0</v>
      </c>
    </row>
    <row r="11">
      <c r="B11" s="16"/>
      <c r="C11" s="13" t="s">
        <v>38</v>
      </c>
      <c r="D11" s="5" t="s">
        <v>14</v>
      </c>
      <c r="E11" s="13" t="s">
        <v>9</v>
      </c>
      <c r="F11" s="5" t="s">
        <v>43</v>
      </c>
      <c r="G11" s="5" t="s">
        <v>44</v>
      </c>
      <c r="H11" s="5">
        <v>12110.0</v>
      </c>
    </row>
    <row r="12">
      <c r="B12" s="16"/>
      <c r="C12" s="16"/>
      <c r="D12" s="5" t="s">
        <v>23</v>
      </c>
      <c r="E12" s="16"/>
      <c r="F12" s="5" t="s">
        <v>45</v>
      </c>
      <c r="G12" s="5" t="s">
        <v>46</v>
      </c>
      <c r="H12" s="5">
        <v>22110.0</v>
      </c>
    </row>
    <row r="13">
      <c r="B13" s="18"/>
      <c r="C13" s="18"/>
      <c r="D13" s="5" t="s">
        <v>26</v>
      </c>
      <c r="E13" s="18"/>
      <c r="F13" s="5" t="s">
        <v>47</v>
      </c>
      <c r="G13" s="5" t="s">
        <v>48</v>
      </c>
      <c r="H13" s="5">
        <v>32110.0</v>
      </c>
    </row>
    <row r="14">
      <c r="B14" s="13" t="s">
        <v>49</v>
      </c>
      <c r="C14" s="13" t="s">
        <v>9</v>
      </c>
      <c r="D14" s="5" t="s">
        <v>14</v>
      </c>
      <c r="E14" s="13" t="s">
        <v>9</v>
      </c>
      <c r="F14" s="5" t="s">
        <v>51</v>
      </c>
      <c r="G14" s="5" t="s">
        <v>52</v>
      </c>
      <c r="H14" s="5">
        <v>1100.0</v>
      </c>
    </row>
    <row r="15">
      <c r="B15" s="16"/>
      <c r="C15" s="16"/>
      <c r="D15" s="5" t="s">
        <v>23</v>
      </c>
      <c r="E15" s="16"/>
      <c r="F15" s="5" t="s">
        <v>53</v>
      </c>
      <c r="G15" s="5" t="s">
        <v>54</v>
      </c>
      <c r="H15" s="5">
        <v>2100.0</v>
      </c>
    </row>
    <row r="16">
      <c r="B16" s="18"/>
      <c r="C16" s="18"/>
      <c r="D16" s="5" t="s">
        <v>26</v>
      </c>
      <c r="E16" s="18"/>
      <c r="F16" s="5" t="s">
        <v>58</v>
      </c>
      <c r="G16" s="5" t="s">
        <v>59</v>
      </c>
      <c r="H16" s="5">
        <v>3100.0</v>
      </c>
    </row>
    <row r="17">
      <c r="B17" s="13" t="s">
        <v>62</v>
      </c>
      <c r="C17" s="5" t="s">
        <v>63</v>
      </c>
      <c r="D17" s="5" t="s">
        <v>64</v>
      </c>
      <c r="E17" s="5" t="s">
        <v>65</v>
      </c>
      <c r="F17" s="5" t="s">
        <v>66</v>
      </c>
      <c r="G17" s="5" t="s">
        <v>67</v>
      </c>
      <c r="H17" s="5" t="s">
        <v>68</v>
      </c>
    </row>
    <row r="18">
      <c r="B18" s="16"/>
      <c r="C18" s="5" t="s">
        <v>69</v>
      </c>
      <c r="D18" s="5" t="s">
        <v>70</v>
      </c>
      <c r="E18" s="5" t="s">
        <v>65</v>
      </c>
      <c r="F18" s="5" t="s">
        <v>71</v>
      </c>
      <c r="G18" s="5" t="s">
        <v>72</v>
      </c>
      <c r="H18" s="5" t="s">
        <v>73</v>
      </c>
    </row>
    <row r="19">
      <c r="B19" s="16"/>
      <c r="C19" s="5" t="s">
        <v>74</v>
      </c>
      <c r="D19" s="5" t="s">
        <v>64</v>
      </c>
      <c r="E19" s="5" t="s">
        <v>65</v>
      </c>
      <c r="F19" s="5" t="s">
        <v>75</v>
      </c>
      <c r="G19" s="5" t="s">
        <v>77</v>
      </c>
      <c r="H19" s="5" t="s">
        <v>78</v>
      </c>
    </row>
    <row r="20">
      <c r="B20" s="16"/>
      <c r="C20" s="5" t="s">
        <v>79</v>
      </c>
      <c r="D20" s="5" t="s">
        <v>64</v>
      </c>
      <c r="E20" s="5" t="s">
        <v>65</v>
      </c>
      <c r="F20" s="5" t="s">
        <v>80</v>
      </c>
      <c r="G20" s="5" t="s">
        <v>81</v>
      </c>
      <c r="H20" s="5" t="s">
        <v>82</v>
      </c>
    </row>
    <row r="21">
      <c r="B21" s="16"/>
      <c r="C21" s="5" t="s">
        <v>83</v>
      </c>
      <c r="D21" s="5" t="s">
        <v>64</v>
      </c>
      <c r="E21" s="5" t="s">
        <v>65</v>
      </c>
      <c r="F21" s="5" t="s">
        <v>84</v>
      </c>
      <c r="G21" s="5" t="s">
        <v>85</v>
      </c>
      <c r="H21" s="5" t="s">
        <v>86</v>
      </c>
    </row>
    <row r="22">
      <c r="B22" s="16"/>
      <c r="C22" s="5" t="s">
        <v>87</v>
      </c>
      <c r="D22" s="5" t="s">
        <v>64</v>
      </c>
      <c r="E22" s="5" t="s">
        <v>65</v>
      </c>
      <c r="F22" s="5" t="s">
        <v>88</v>
      </c>
      <c r="G22" s="5" t="s">
        <v>89</v>
      </c>
      <c r="H22" s="5" t="s">
        <v>90</v>
      </c>
    </row>
    <row r="23">
      <c r="B23" s="16"/>
      <c r="C23" s="5" t="s">
        <v>91</v>
      </c>
      <c r="D23" s="5" t="s">
        <v>64</v>
      </c>
      <c r="E23" s="5" t="s">
        <v>65</v>
      </c>
      <c r="F23" s="5" t="s">
        <v>92</v>
      </c>
      <c r="G23" s="5" t="s">
        <v>93</v>
      </c>
      <c r="H23" s="5" t="s">
        <v>94</v>
      </c>
    </row>
    <row r="24">
      <c r="B24" s="18"/>
      <c r="C24" s="5" t="s">
        <v>95</v>
      </c>
      <c r="D24" s="5" t="s">
        <v>14</v>
      </c>
      <c r="E24" s="5" t="s">
        <v>96</v>
      </c>
      <c r="F24" s="5" t="s">
        <v>97</v>
      </c>
      <c r="G24" s="5" t="s">
        <v>98</v>
      </c>
      <c r="H24" s="5" t="s">
        <v>99</v>
      </c>
    </row>
    <row r="25">
      <c r="B25" s="13" t="s">
        <v>100</v>
      </c>
      <c r="C25" s="5" t="s">
        <v>63</v>
      </c>
      <c r="D25" s="5" t="s">
        <v>64</v>
      </c>
      <c r="E25" s="5" t="s">
        <v>65</v>
      </c>
      <c r="F25" s="5" t="s">
        <v>101</v>
      </c>
      <c r="G25" s="5" t="s">
        <v>102</v>
      </c>
      <c r="H25" s="5" t="s">
        <v>103</v>
      </c>
    </row>
    <row r="26">
      <c r="B26" s="16"/>
      <c r="C26" s="5" t="s">
        <v>69</v>
      </c>
      <c r="D26" s="5" t="s">
        <v>70</v>
      </c>
      <c r="E26" s="5" t="s">
        <v>65</v>
      </c>
      <c r="F26" s="5" t="s">
        <v>104</v>
      </c>
      <c r="G26" s="5" t="s">
        <v>105</v>
      </c>
      <c r="H26" s="5" t="s">
        <v>106</v>
      </c>
    </row>
    <row r="27">
      <c r="B27" s="16"/>
      <c r="C27" s="5" t="s">
        <v>74</v>
      </c>
      <c r="D27" s="5" t="s">
        <v>70</v>
      </c>
      <c r="E27" s="5" t="s">
        <v>65</v>
      </c>
      <c r="F27" s="5" t="s">
        <v>107</v>
      </c>
      <c r="G27" s="5" t="s">
        <v>108</v>
      </c>
      <c r="H27" s="5" t="s">
        <v>109</v>
      </c>
    </row>
    <row r="28">
      <c r="B28" s="16"/>
      <c r="C28" s="5" t="s">
        <v>110</v>
      </c>
      <c r="D28" s="5" t="s">
        <v>64</v>
      </c>
      <c r="E28" s="5" t="s">
        <v>65</v>
      </c>
      <c r="F28" s="5" t="s">
        <v>111</v>
      </c>
      <c r="G28" s="5" t="s">
        <v>112</v>
      </c>
      <c r="H28" s="5" t="s">
        <v>113</v>
      </c>
    </row>
    <row r="29">
      <c r="B29" s="16"/>
      <c r="C29" s="5" t="s">
        <v>83</v>
      </c>
      <c r="D29" s="5" t="s">
        <v>64</v>
      </c>
      <c r="E29" s="5" t="s">
        <v>65</v>
      </c>
      <c r="F29" s="5" t="s">
        <v>114</v>
      </c>
      <c r="G29" s="5" t="s">
        <v>115</v>
      </c>
      <c r="H29" s="5" t="s">
        <v>116</v>
      </c>
    </row>
    <row r="30">
      <c r="B30" s="16"/>
      <c r="C30" s="5" t="s">
        <v>87</v>
      </c>
      <c r="D30" s="5" t="s">
        <v>64</v>
      </c>
      <c r="E30" s="5" t="s">
        <v>65</v>
      </c>
      <c r="F30" s="5" t="s">
        <v>117</v>
      </c>
      <c r="G30" s="5" t="s">
        <v>118</v>
      </c>
      <c r="H30" s="5" t="s">
        <v>119</v>
      </c>
    </row>
    <row r="31">
      <c r="B31" s="16"/>
      <c r="C31" s="5" t="s">
        <v>91</v>
      </c>
      <c r="D31" s="5" t="s">
        <v>64</v>
      </c>
      <c r="E31" s="5" t="s">
        <v>65</v>
      </c>
      <c r="F31" s="5" t="s">
        <v>120</v>
      </c>
      <c r="G31" s="5" t="s">
        <v>121</v>
      </c>
      <c r="H31" s="5" t="s">
        <v>122</v>
      </c>
    </row>
    <row r="32">
      <c r="B32" s="18"/>
      <c r="C32" s="5" t="s">
        <v>95</v>
      </c>
      <c r="D32" s="5" t="s">
        <v>14</v>
      </c>
      <c r="E32" s="5" t="s">
        <v>96</v>
      </c>
      <c r="F32" s="5" t="s">
        <v>123</v>
      </c>
      <c r="G32" s="5" t="s">
        <v>124</v>
      </c>
      <c r="H32" s="5" t="s">
        <v>125</v>
      </c>
    </row>
    <row r="33">
      <c r="B33" s="13" t="s">
        <v>126</v>
      </c>
      <c r="C33" s="5" t="s">
        <v>69</v>
      </c>
      <c r="D33" s="5" t="s">
        <v>64</v>
      </c>
      <c r="E33" s="5" t="s">
        <v>65</v>
      </c>
      <c r="F33" s="5" t="s">
        <v>127</v>
      </c>
      <c r="G33" s="5" t="s">
        <v>128</v>
      </c>
      <c r="H33" s="5" t="s">
        <v>129</v>
      </c>
    </row>
    <row r="34">
      <c r="B34" s="16"/>
      <c r="C34" s="5" t="s">
        <v>83</v>
      </c>
      <c r="D34" s="5" t="s">
        <v>64</v>
      </c>
      <c r="E34" s="5" t="s">
        <v>65</v>
      </c>
      <c r="F34" s="5" t="s">
        <v>130</v>
      </c>
      <c r="G34" s="5" t="s">
        <v>131</v>
      </c>
      <c r="H34" s="5" t="s">
        <v>132</v>
      </c>
    </row>
    <row r="35">
      <c r="B35" s="18"/>
      <c r="C35" s="5" t="s">
        <v>95</v>
      </c>
      <c r="D35" s="5" t="s">
        <v>14</v>
      </c>
      <c r="E35" s="5" t="s">
        <v>96</v>
      </c>
      <c r="F35" s="5" t="s">
        <v>133</v>
      </c>
      <c r="G35" s="5" t="s">
        <v>134</v>
      </c>
      <c r="H35" s="5" t="s">
        <v>135</v>
      </c>
    </row>
    <row r="36">
      <c r="B36" s="13" t="s">
        <v>136</v>
      </c>
      <c r="C36" s="13" t="s">
        <v>9</v>
      </c>
      <c r="D36" s="5" t="s">
        <v>14</v>
      </c>
      <c r="E36" s="5" t="s">
        <v>96</v>
      </c>
      <c r="F36" s="5" t="s">
        <v>137</v>
      </c>
      <c r="G36" s="5" t="s">
        <v>138</v>
      </c>
      <c r="H36" s="5" t="s">
        <v>139</v>
      </c>
    </row>
    <row r="37">
      <c r="B37" s="16"/>
      <c r="C37" s="16"/>
      <c r="D37" s="5" t="s">
        <v>23</v>
      </c>
      <c r="E37" s="5">
        <v>0.0</v>
      </c>
      <c r="F37" s="5" t="s">
        <v>140</v>
      </c>
      <c r="G37" s="5" t="s">
        <v>141</v>
      </c>
      <c r="H37" s="5">
        <v>2501.0</v>
      </c>
    </row>
    <row r="38">
      <c r="B38" s="18"/>
      <c r="C38" s="18"/>
      <c r="D38" s="5" t="s">
        <v>26</v>
      </c>
      <c r="E38" s="5">
        <v>0.0</v>
      </c>
      <c r="F38" s="5" t="s">
        <v>142</v>
      </c>
      <c r="G38" s="5" t="s">
        <v>143</v>
      </c>
      <c r="H38" s="5">
        <v>3501.0</v>
      </c>
    </row>
    <row r="39">
      <c r="B39" s="5" t="s">
        <v>144</v>
      </c>
      <c r="C39" s="5" t="s">
        <v>9</v>
      </c>
      <c r="D39" s="5" t="s">
        <v>14</v>
      </c>
      <c r="E39" s="5" t="s">
        <v>96</v>
      </c>
      <c r="F39" s="5" t="s">
        <v>145</v>
      </c>
      <c r="G39" s="5" t="s">
        <v>146</v>
      </c>
      <c r="H39" s="5" t="s">
        <v>147</v>
      </c>
    </row>
    <row r="40">
      <c r="B40" s="5" t="s">
        <v>148</v>
      </c>
      <c r="C40" s="5" t="s">
        <v>9</v>
      </c>
      <c r="D40" s="5" t="s">
        <v>14</v>
      </c>
      <c r="E40" s="5" t="s">
        <v>96</v>
      </c>
      <c r="F40" s="5" t="s">
        <v>149</v>
      </c>
      <c r="G40" s="5" t="s">
        <v>150</v>
      </c>
      <c r="H40" s="5" t="s">
        <v>151</v>
      </c>
    </row>
    <row r="41">
      <c r="B41" s="13" t="s">
        <v>152</v>
      </c>
      <c r="C41" s="5" t="s">
        <v>63</v>
      </c>
      <c r="D41" s="5" t="s">
        <v>64</v>
      </c>
      <c r="E41" s="5" t="s">
        <v>65</v>
      </c>
      <c r="F41" s="5" t="s">
        <v>153</v>
      </c>
      <c r="G41" s="5" t="s">
        <v>154</v>
      </c>
      <c r="H41" s="5" t="s">
        <v>155</v>
      </c>
    </row>
    <row r="42">
      <c r="B42" s="16"/>
      <c r="C42" s="5" t="s">
        <v>69</v>
      </c>
      <c r="D42" s="5" t="s">
        <v>70</v>
      </c>
      <c r="E42" s="5" t="s">
        <v>65</v>
      </c>
      <c r="F42" s="5" t="s">
        <v>156</v>
      </c>
      <c r="G42" s="5" t="s">
        <v>157</v>
      </c>
      <c r="H42" s="5" t="s">
        <v>158</v>
      </c>
    </row>
    <row r="43">
      <c r="B43" s="16"/>
      <c r="C43" s="5" t="s">
        <v>74</v>
      </c>
      <c r="D43" s="5" t="s">
        <v>70</v>
      </c>
      <c r="E43" s="5" t="s">
        <v>65</v>
      </c>
      <c r="F43" s="5" t="s">
        <v>159</v>
      </c>
      <c r="G43" s="5" t="s">
        <v>160</v>
      </c>
      <c r="H43" s="5" t="s">
        <v>161</v>
      </c>
    </row>
    <row r="44">
      <c r="B44" s="16"/>
      <c r="C44" s="5" t="s">
        <v>110</v>
      </c>
      <c r="D44" s="5" t="s">
        <v>64</v>
      </c>
      <c r="E44" s="5" t="s">
        <v>65</v>
      </c>
      <c r="F44" s="5" t="s">
        <v>162</v>
      </c>
      <c r="G44" s="5" t="s">
        <v>163</v>
      </c>
      <c r="H44" s="5" t="s">
        <v>164</v>
      </c>
    </row>
    <row r="45">
      <c r="B45" s="16"/>
      <c r="C45" s="5" t="s">
        <v>83</v>
      </c>
      <c r="D45" s="5" t="s">
        <v>64</v>
      </c>
      <c r="E45" s="5" t="s">
        <v>65</v>
      </c>
      <c r="F45" s="5" t="s">
        <v>165</v>
      </c>
      <c r="G45" s="5" t="s">
        <v>166</v>
      </c>
      <c r="H45" s="5" t="s">
        <v>167</v>
      </c>
    </row>
    <row r="46">
      <c r="B46" s="16"/>
      <c r="C46" s="5" t="s">
        <v>87</v>
      </c>
      <c r="D46" s="5" t="s">
        <v>64</v>
      </c>
      <c r="E46" s="5" t="s">
        <v>65</v>
      </c>
      <c r="F46" s="5" t="s">
        <v>168</v>
      </c>
      <c r="G46" s="5" t="s">
        <v>169</v>
      </c>
      <c r="H46" s="5" t="s">
        <v>170</v>
      </c>
    </row>
    <row r="47">
      <c r="B47" s="18"/>
      <c r="C47" s="5" t="s">
        <v>95</v>
      </c>
      <c r="D47" s="5" t="s">
        <v>14</v>
      </c>
      <c r="E47" s="5" t="s">
        <v>96</v>
      </c>
      <c r="F47" s="5" t="s">
        <v>171</v>
      </c>
      <c r="G47" s="5" t="s">
        <v>172</v>
      </c>
      <c r="H47" s="5" t="s">
        <v>173</v>
      </c>
    </row>
    <row r="48">
      <c r="B48" s="13" t="s">
        <v>174</v>
      </c>
      <c r="C48" s="5" t="s">
        <v>74</v>
      </c>
      <c r="D48" s="5" t="s">
        <v>70</v>
      </c>
      <c r="E48" s="5" t="s">
        <v>65</v>
      </c>
      <c r="F48" s="5" t="s">
        <v>175</v>
      </c>
      <c r="G48" s="5" t="s">
        <v>176</v>
      </c>
      <c r="H48" s="5" t="s">
        <v>177</v>
      </c>
    </row>
    <row r="49">
      <c r="B49" s="16"/>
      <c r="C49" s="5" t="s">
        <v>110</v>
      </c>
      <c r="D49" s="5" t="s">
        <v>64</v>
      </c>
      <c r="E49" s="5" t="s">
        <v>65</v>
      </c>
      <c r="F49" s="5" t="s">
        <v>178</v>
      </c>
      <c r="G49" s="5" t="s">
        <v>179</v>
      </c>
      <c r="H49" s="5" t="s">
        <v>180</v>
      </c>
    </row>
    <row r="50">
      <c r="B50" s="16"/>
      <c r="C50" s="5" t="s">
        <v>83</v>
      </c>
      <c r="D50" s="5" t="s">
        <v>64</v>
      </c>
      <c r="E50" s="5" t="s">
        <v>65</v>
      </c>
      <c r="F50" s="5" t="s">
        <v>181</v>
      </c>
      <c r="G50" s="5" t="s">
        <v>182</v>
      </c>
      <c r="H50" s="5" t="s">
        <v>183</v>
      </c>
    </row>
    <row r="51">
      <c r="B51" s="16"/>
      <c r="C51" s="5" t="s">
        <v>87</v>
      </c>
      <c r="D51" s="5" t="s">
        <v>64</v>
      </c>
      <c r="E51" s="5" t="s">
        <v>65</v>
      </c>
      <c r="F51" s="5" t="s">
        <v>184</v>
      </c>
      <c r="G51" s="5" t="s">
        <v>185</v>
      </c>
      <c r="H51" s="5" t="s">
        <v>186</v>
      </c>
    </row>
    <row r="52">
      <c r="B52" s="16"/>
      <c r="C52" s="5" t="s">
        <v>95</v>
      </c>
      <c r="D52" s="5" t="s">
        <v>14</v>
      </c>
      <c r="E52" s="5" t="s">
        <v>96</v>
      </c>
      <c r="F52" s="5" t="s">
        <v>187</v>
      </c>
      <c r="G52" s="5" t="s">
        <v>188</v>
      </c>
      <c r="H52" s="5" t="s">
        <v>189</v>
      </c>
    </row>
    <row r="53">
      <c r="B53" s="5" t="s">
        <v>190</v>
      </c>
      <c r="C53" s="5" t="s">
        <v>9</v>
      </c>
      <c r="D53" s="5" t="s">
        <v>64</v>
      </c>
      <c r="E53" s="5" t="s">
        <v>65</v>
      </c>
      <c r="F53" s="5" t="s">
        <v>191</v>
      </c>
      <c r="G53" s="5" t="s">
        <v>192</v>
      </c>
      <c r="H53" s="5" t="s">
        <v>193</v>
      </c>
    </row>
    <row r="55">
      <c r="B55" s="33" t="s">
        <v>194</v>
      </c>
    </row>
    <row r="56">
      <c r="B56" s="33" t="s">
        <v>196</v>
      </c>
    </row>
    <row r="57">
      <c r="B57" s="33" t="s">
        <v>197</v>
      </c>
    </row>
  </sheetData>
  <mergeCells count="17">
    <mergeCell ref="B14:B16"/>
    <mergeCell ref="B17:B24"/>
    <mergeCell ref="B5:B13"/>
    <mergeCell ref="E8:E10"/>
    <mergeCell ref="C8:C10"/>
    <mergeCell ref="E5:E7"/>
    <mergeCell ref="C14:C16"/>
    <mergeCell ref="C11:C13"/>
    <mergeCell ref="C5:C7"/>
    <mergeCell ref="B41:B47"/>
    <mergeCell ref="B33:B35"/>
    <mergeCell ref="B36:B38"/>
    <mergeCell ref="B25:B32"/>
    <mergeCell ref="C36:C38"/>
    <mergeCell ref="E11:E13"/>
    <mergeCell ref="E14:E16"/>
    <mergeCell ref="B48:B5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4" max="4" width="10.86"/>
    <col customWidth="1" min="5" max="5" width="20.43"/>
    <col customWidth="1" min="6" max="6" width="21.0"/>
    <col customWidth="1" min="7" max="7" width="25.29"/>
  </cols>
  <sheetData>
    <row r="2">
      <c r="F2" s="6" t="s">
        <v>1</v>
      </c>
    </row>
    <row r="6">
      <c r="E6" s="8" t="s">
        <v>3</v>
      </c>
      <c r="F6" s="8" t="s">
        <v>0</v>
      </c>
      <c r="G6" s="8" t="s">
        <v>13</v>
      </c>
    </row>
    <row r="7">
      <c r="E7" s="15" t="s">
        <v>14</v>
      </c>
      <c r="F7" s="15"/>
      <c r="G7" s="17" t="s">
        <v>22</v>
      </c>
    </row>
    <row r="8">
      <c r="E8" s="19" t="s">
        <v>14</v>
      </c>
      <c r="F8" s="19" t="s">
        <v>32</v>
      </c>
      <c r="G8" s="20" t="s">
        <v>33</v>
      </c>
    </row>
    <row r="9">
      <c r="E9" s="19" t="s">
        <v>14</v>
      </c>
      <c r="F9" s="19" t="s">
        <v>39</v>
      </c>
      <c r="G9" s="20" t="s">
        <v>40</v>
      </c>
    </row>
    <row r="10">
      <c r="E10" s="19" t="s">
        <v>14</v>
      </c>
      <c r="F10" s="19" t="s">
        <v>41</v>
      </c>
      <c r="G10" s="20" t="s">
        <v>42</v>
      </c>
    </row>
    <row r="11">
      <c r="E11" s="22"/>
      <c r="F11" s="22"/>
      <c r="G11" s="24"/>
    </row>
    <row r="12">
      <c r="E12" s="15" t="s">
        <v>23</v>
      </c>
      <c r="F12" s="15"/>
      <c r="G12" s="17" t="s">
        <v>55</v>
      </c>
    </row>
    <row r="13">
      <c r="E13" s="19" t="s">
        <v>23</v>
      </c>
      <c r="F13" s="19" t="s">
        <v>39</v>
      </c>
      <c r="G13" s="20" t="s">
        <v>56</v>
      </c>
    </row>
    <row r="14">
      <c r="E14" s="19" t="s">
        <v>23</v>
      </c>
      <c r="F14" s="19" t="s">
        <v>41</v>
      </c>
      <c r="G14" s="20" t="s">
        <v>57</v>
      </c>
    </row>
    <row r="15">
      <c r="E15" s="22"/>
      <c r="F15" s="22"/>
      <c r="G15" s="24"/>
    </row>
    <row r="16">
      <c r="E16" s="15" t="s">
        <v>26</v>
      </c>
      <c r="F16" s="15"/>
      <c r="G16" s="17" t="s">
        <v>60</v>
      </c>
    </row>
    <row r="17">
      <c r="E17" s="19" t="s">
        <v>26</v>
      </c>
      <c r="F17" s="19" t="s">
        <v>39</v>
      </c>
      <c r="G17" s="20" t="s">
        <v>61</v>
      </c>
    </row>
    <row r="18">
      <c r="E18" s="26" t="s">
        <v>26</v>
      </c>
      <c r="F18" s="26" t="s">
        <v>41</v>
      </c>
      <c r="G18" s="28" t="s">
        <v>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A1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0.43"/>
    <col customWidth="1" min="2" max="2" width="20.0"/>
    <col customWidth="1" min="3" max="3" width="36.29"/>
    <col customWidth="1" min="4" max="4" width="42.0"/>
    <col customWidth="1" min="5" max="5" width="30.86"/>
    <col customWidth="1" min="6" max="6" width="24.0"/>
    <col customWidth="1" min="7" max="7" width="27.14"/>
  </cols>
  <sheetData>
    <row r="3">
      <c r="B3" s="39" t="s">
        <v>198</v>
      </c>
      <c r="C3" s="41"/>
      <c r="D3" s="41"/>
      <c r="E3" s="41"/>
      <c r="F3" s="41"/>
      <c r="G3" s="41"/>
      <c r="H3" s="41"/>
      <c r="I3" s="41"/>
      <c r="J3" s="43"/>
    </row>
    <row r="4">
      <c r="B4" s="44"/>
      <c r="C4" s="46"/>
      <c r="D4" s="46"/>
      <c r="E4" s="46"/>
      <c r="F4" s="46"/>
      <c r="G4" s="46"/>
      <c r="H4" s="46"/>
      <c r="I4" s="46"/>
      <c r="J4" s="47"/>
    </row>
    <row r="5">
      <c r="B5" s="48"/>
      <c r="C5" s="52" t="s">
        <v>212</v>
      </c>
      <c r="D5" s="52" t="s">
        <v>199</v>
      </c>
      <c r="E5" s="52" t="s">
        <v>223</v>
      </c>
      <c r="F5" s="52" t="s">
        <v>224</v>
      </c>
      <c r="G5" s="54" t="s">
        <v>225</v>
      </c>
      <c r="H5" s="52" t="s">
        <v>202</v>
      </c>
      <c r="I5" s="54" t="s">
        <v>229</v>
      </c>
      <c r="J5" s="47"/>
    </row>
    <row r="6">
      <c r="B6" s="48"/>
      <c r="C6" s="56" t="s">
        <v>230</v>
      </c>
      <c r="D6" s="61" t="s">
        <v>232</v>
      </c>
      <c r="E6" s="56" t="s">
        <v>233</v>
      </c>
      <c r="F6" s="56" t="s">
        <v>234</v>
      </c>
      <c r="G6" s="64">
        <v>65000.0</v>
      </c>
      <c r="H6" s="61">
        <v>2.0</v>
      </c>
      <c r="I6" s="64">
        <f t="shared" ref="I6:I8" si="1">MULTIPLY(G6,H6)</f>
        <v>130000</v>
      </c>
      <c r="J6" s="47"/>
    </row>
    <row r="7">
      <c r="B7" s="44"/>
      <c r="C7" s="66" t="s">
        <v>237</v>
      </c>
      <c r="D7" s="56" t="s">
        <v>232</v>
      </c>
      <c r="E7" s="56" t="s">
        <v>238</v>
      </c>
      <c r="F7" s="56" t="s">
        <v>239</v>
      </c>
      <c r="G7" s="64">
        <v>12500.0</v>
      </c>
      <c r="H7" s="56">
        <v>6.0</v>
      </c>
      <c r="I7" s="64">
        <f t="shared" si="1"/>
        <v>75000</v>
      </c>
      <c r="J7" s="47"/>
    </row>
    <row r="8">
      <c r="B8" s="44"/>
      <c r="C8" s="66" t="s">
        <v>240</v>
      </c>
      <c r="D8" s="56" t="s">
        <v>241</v>
      </c>
      <c r="E8" s="56" t="s">
        <v>242</v>
      </c>
      <c r="F8" s="56" t="s">
        <v>243</v>
      </c>
      <c r="G8" s="64">
        <v>100000.0</v>
      </c>
      <c r="H8" s="56">
        <v>12.0</v>
      </c>
      <c r="I8" s="64">
        <f t="shared" si="1"/>
        <v>1200000</v>
      </c>
      <c r="J8" s="47"/>
    </row>
    <row r="9">
      <c r="B9" s="68"/>
      <c r="C9" s="46"/>
      <c r="D9" s="46"/>
      <c r="E9" s="46"/>
      <c r="F9" s="46"/>
      <c r="G9" s="46"/>
      <c r="H9" s="46"/>
      <c r="I9" s="46"/>
      <c r="J9" s="73"/>
    </row>
    <row r="11">
      <c r="B11" s="75" t="s">
        <v>245</v>
      </c>
      <c r="C11" s="41"/>
      <c r="D11" s="41"/>
      <c r="E11" s="41"/>
      <c r="F11" s="41"/>
      <c r="G11" s="41"/>
      <c r="H11" s="41"/>
      <c r="I11" s="41"/>
      <c r="J11" s="43"/>
    </row>
    <row r="12">
      <c r="B12" s="77"/>
      <c r="C12" s="78"/>
      <c r="D12" s="80"/>
      <c r="E12" s="80"/>
      <c r="F12" s="80"/>
      <c r="G12" s="80"/>
      <c r="H12" s="80"/>
      <c r="I12" s="78"/>
      <c r="J12" s="82"/>
    </row>
    <row r="13">
      <c r="B13" s="77"/>
      <c r="C13" s="86"/>
      <c r="D13" s="86"/>
      <c r="E13" s="88" t="s">
        <v>250</v>
      </c>
      <c r="F13" s="88" t="s">
        <v>251</v>
      </c>
      <c r="G13" s="78"/>
      <c r="H13" s="78"/>
      <c r="I13" s="78"/>
      <c r="J13" s="82"/>
    </row>
    <row r="14">
      <c r="B14" s="77"/>
      <c r="C14" s="86"/>
      <c r="D14" s="86"/>
      <c r="E14" s="90" t="s">
        <v>252</v>
      </c>
      <c r="F14" s="90">
        <v>4406.3</v>
      </c>
      <c r="G14" s="78"/>
      <c r="H14" s="78"/>
      <c r="I14" s="78"/>
      <c r="J14" s="82"/>
    </row>
    <row r="15">
      <c r="B15" s="77"/>
      <c r="C15" s="86"/>
      <c r="D15" s="86"/>
      <c r="E15" s="90" t="s">
        <v>254</v>
      </c>
      <c r="F15" s="90">
        <v>1060.0</v>
      </c>
      <c r="G15" s="78"/>
      <c r="H15" s="78"/>
      <c r="I15" s="78"/>
      <c r="J15" s="82"/>
    </row>
    <row r="16">
      <c r="B16" s="77"/>
      <c r="C16" s="86"/>
      <c r="D16" s="86"/>
      <c r="E16" s="90" t="s">
        <v>255</v>
      </c>
      <c r="F16" s="90">
        <v>1792.2</v>
      </c>
      <c r="G16" s="78"/>
      <c r="H16" s="78"/>
      <c r="I16" s="78"/>
      <c r="J16" s="82"/>
    </row>
    <row r="17">
      <c r="B17" s="77"/>
      <c r="C17" s="86"/>
      <c r="D17" s="86"/>
      <c r="E17" s="90" t="s">
        <v>256</v>
      </c>
      <c r="F17" s="90">
        <v>432.2</v>
      </c>
      <c r="G17" s="78"/>
      <c r="H17" s="78"/>
      <c r="I17" s="78"/>
      <c r="J17" s="82"/>
    </row>
    <row r="18">
      <c r="B18" s="77"/>
      <c r="C18" s="86"/>
      <c r="D18" s="86"/>
      <c r="E18" s="92" t="s">
        <v>257</v>
      </c>
      <c r="F18" s="90">
        <f>SUM(F14:F17)</f>
        <v>7690.7</v>
      </c>
      <c r="G18" s="78"/>
      <c r="H18" s="78"/>
      <c r="I18" s="78"/>
      <c r="J18" s="82"/>
    </row>
    <row r="19">
      <c r="B19" s="77"/>
      <c r="C19" s="78"/>
      <c r="D19" s="78"/>
      <c r="E19" s="78"/>
      <c r="F19" s="78"/>
      <c r="G19" s="78"/>
      <c r="H19" s="78"/>
      <c r="I19" s="78"/>
      <c r="J19" s="82"/>
    </row>
    <row r="20">
      <c r="B20" s="77"/>
      <c r="C20" s="78"/>
      <c r="D20" s="78"/>
      <c r="E20" s="78"/>
      <c r="F20" s="78"/>
      <c r="G20" s="78"/>
      <c r="H20" s="78"/>
      <c r="I20" s="78"/>
      <c r="J20" s="82"/>
    </row>
    <row r="21">
      <c r="B21" s="77"/>
      <c r="C21" s="88" t="s">
        <v>212</v>
      </c>
      <c r="D21" s="88" t="s">
        <v>199</v>
      </c>
      <c r="E21" s="88" t="s">
        <v>258</v>
      </c>
      <c r="F21" s="88" t="s">
        <v>224</v>
      </c>
      <c r="G21" s="88" t="s">
        <v>225</v>
      </c>
      <c r="H21" s="88" t="s">
        <v>202</v>
      </c>
      <c r="I21" s="88" t="s">
        <v>229</v>
      </c>
      <c r="J21" s="82"/>
    </row>
    <row r="22">
      <c r="B22" s="77"/>
      <c r="C22" s="95" t="s">
        <v>259</v>
      </c>
      <c r="D22" s="95" t="s">
        <v>232</v>
      </c>
      <c r="E22" s="95" t="s">
        <v>238</v>
      </c>
      <c r="F22" s="95" t="s">
        <v>239</v>
      </c>
      <c r="G22" s="96">
        <v>12500.0</v>
      </c>
      <c r="H22" s="95">
        <v>6.0</v>
      </c>
      <c r="I22" s="96">
        <f>MULTIPLY(G22, H22)</f>
        <v>75000</v>
      </c>
      <c r="J22" s="82"/>
    </row>
    <row r="23">
      <c r="B23" s="77"/>
      <c r="C23" s="78"/>
      <c r="D23" s="78"/>
      <c r="E23" s="78"/>
      <c r="F23" s="78"/>
      <c r="G23" s="78"/>
      <c r="H23" s="78"/>
      <c r="I23" s="78"/>
      <c r="J23" s="82"/>
    </row>
    <row r="24">
      <c r="B24" s="99"/>
      <c r="C24" s="101"/>
      <c r="D24" s="101"/>
      <c r="E24" s="101"/>
      <c r="F24" s="101"/>
      <c r="G24" s="101"/>
      <c r="H24" s="101"/>
      <c r="I24" s="101"/>
      <c r="J24" s="102"/>
    </row>
    <row r="25">
      <c r="C25" s="105"/>
      <c r="D25" s="7"/>
      <c r="E25" s="7"/>
      <c r="F25" s="7"/>
      <c r="G25" s="7"/>
      <c r="H25" s="7"/>
      <c r="I25" s="7"/>
    </row>
    <row r="26">
      <c r="B26" s="107" t="s">
        <v>261</v>
      </c>
      <c r="C26" s="41"/>
      <c r="D26" s="41"/>
      <c r="E26" s="41"/>
      <c r="F26" s="41"/>
      <c r="G26" s="41"/>
      <c r="H26" s="41"/>
      <c r="I26" s="41"/>
      <c r="J26" s="43"/>
    </row>
    <row r="27">
      <c r="B27" s="109"/>
      <c r="C27" s="110"/>
      <c r="D27" s="113"/>
      <c r="E27" s="113"/>
      <c r="F27" s="113"/>
      <c r="G27" s="113"/>
      <c r="H27" s="113"/>
      <c r="I27" s="113"/>
      <c r="J27" s="114"/>
    </row>
    <row r="28">
      <c r="B28" s="115"/>
      <c r="C28" s="116" t="s">
        <v>262</v>
      </c>
      <c r="D28" s="117"/>
      <c r="E28" s="119"/>
      <c r="F28" s="119"/>
      <c r="G28" s="119"/>
      <c r="H28" s="119"/>
      <c r="I28" s="119"/>
      <c r="J28" s="121"/>
    </row>
    <row r="29">
      <c r="B29" s="115"/>
      <c r="C29" s="123"/>
      <c r="D29" s="119"/>
      <c r="E29" s="119"/>
      <c r="F29" s="119"/>
      <c r="G29" s="119"/>
      <c r="H29" s="119"/>
      <c r="I29" s="119"/>
      <c r="J29" s="121"/>
    </row>
    <row r="30">
      <c r="B30" s="115"/>
      <c r="C30" s="124" t="s">
        <v>199</v>
      </c>
      <c r="D30" s="125" t="s">
        <v>267</v>
      </c>
      <c r="E30" s="125" t="s">
        <v>269</v>
      </c>
      <c r="F30" s="126" t="s">
        <v>270</v>
      </c>
      <c r="G30" s="127"/>
      <c r="H30" s="127"/>
      <c r="I30" s="119"/>
      <c r="J30" s="121"/>
    </row>
    <row r="31">
      <c r="B31" s="115"/>
      <c r="C31" s="128" t="s">
        <v>204</v>
      </c>
      <c r="D31" s="56" t="s">
        <v>272</v>
      </c>
      <c r="E31" s="130">
        <v>0.7</v>
      </c>
      <c r="F31" s="132">
        <v>915359.0</v>
      </c>
      <c r="G31" s="127"/>
      <c r="H31" s="127"/>
      <c r="I31" s="119"/>
      <c r="J31" s="121"/>
    </row>
    <row r="32">
      <c r="B32" s="115"/>
      <c r="C32" s="134" t="s">
        <v>273</v>
      </c>
      <c r="D32" s="136" t="s">
        <v>274</v>
      </c>
      <c r="E32" s="138">
        <v>0.2</v>
      </c>
      <c r="F32" s="140"/>
      <c r="G32" s="127"/>
      <c r="H32" s="127"/>
      <c r="I32" s="119"/>
      <c r="J32" s="121"/>
    </row>
    <row r="33">
      <c r="B33" s="115"/>
      <c r="C33" s="134" t="s">
        <v>100</v>
      </c>
      <c r="D33" s="136" t="s">
        <v>275</v>
      </c>
      <c r="E33" s="56" t="s">
        <v>276</v>
      </c>
      <c r="F33" s="140"/>
      <c r="G33" s="127"/>
      <c r="H33" s="127"/>
      <c r="I33" s="119"/>
      <c r="J33" s="121"/>
    </row>
    <row r="34">
      <c r="B34" s="115"/>
      <c r="C34" s="134" t="s">
        <v>152</v>
      </c>
      <c r="D34" s="136" t="s">
        <v>277</v>
      </c>
      <c r="E34" s="138">
        <v>0.2</v>
      </c>
      <c r="F34" s="140"/>
      <c r="G34" s="127"/>
      <c r="H34" s="127"/>
      <c r="I34" s="119"/>
      <c r="J34" s="121"/>
    </row>
    <row r="35">
      <c r="B35" s="115"/>
      <c r="C35" s="134" t="s">
        <v>278</v>
      </c>
      <c r="D35" s="136" t="s">
        <v>279</v>
      </c>
      <c r="E35" s="138">
        <v>1.0</v>
      </c>
      <c r="F35" s="140"/>
      <c r="G35" s="127"/>
      <c r="H35" s="127"/>
      <c r="I35" s="119"/>
      <c r="J35" s="121"/>
    </row>
    <row r="36">
      <c r="B36" s="115"/>
      <c r="C36" s="134" t="s">
        <v>280</v>
      </c>
      <c r="D36" s="136" t="s">
        <v>281</v>
      </c>
      <c r="E36" s="138">
        <v>0.5</v>
      </c>
      <c r="F36" s="140"/>
      <c r="G36" s="127"/>
      <c r="H36" s="127"/>
      <c r="I36" s="119"/>
      <c r="J36" s="121"/>
    </row>
    <row r="37">
      <c r="B37" s="115"/>
      <c r="C37" s="134" t="s">
        <v>190</v>
      </c>
      <c r="D37" s="136" t="s">
        <v>282</v>
      </c>
      <c r="E37" s="138">
        <v>1.0</v>
      </c>
      <c r="F37" s="140"/>
      <c r="G37" s="127"/>
      <c r="H37" s="127"/>
      <c r="I37" s="119"/>
      <c r="J37" s="121"/>
    </row>
    <row r="38">
      <c r="B38" s="115"/>
      <c r="C38" s="134" t="s">
        <v>257</v>
      </c>
      <c r="D38" s="136" t="s">
        <v>283</v>
      </c>
      <c r="E38" s="136" t="s">
        <v>283</v>
      </c>
      <c r="F38" s="141"/>
      <c r="G38" s="127"/>
      <c r="H38" s="127"/>
      <c r="I38" s="119"/>
      <c r="J38" s="121"/>
    </row>
    <row r="39">
      <c r="B39" s="115"/>
      <c r="C39" s="119"/>
      <c r="D39" s="119"/>
      <c r="E39" s="119"/>
      <c r="F39" s="119"/>
      <c r="G39" s="119"/>
      <c r="H39" s="119"/>
      <c r="I39" s="119"/>
      <c r="J39" s="121"/>
    </row>
    <row r="40">
      <c r="B40" s="115"/>
      <c r="C40" s="119"/>
      <c r="D40" s="119"/>
      <c r="E40" s="119"/>
      <c r="F40" s="119"/>
      <c r="G40" s="119"/>
      <c r="H40" s="119"/>
      <c r="I40" s="119"/>
      <c r="J40" s="121"/>
    </row>
    <row r="41">
      <c r="B41" s="115"/>
      <c r="C41" s="117" t="s">
        <v>284</v>
      </c>
      <c r="D41" s="119"/>
      <c r="E41" s="119"/>
      <c r="F41" s="119"/>
      <c r="G41" s="119"/>
      <c r="H41" s="119"/>
      <c r="I41" s="119"/>
      <c r="J41" s="121"/>
    </row>
    <row r="42">
      <c r="B42" s="115"/>
      <c r="C42" s="119"/>
      <c r="D42" s="119"/>
      <c r="E42" s="119"/>
      <c r="F42" s="119"/>
      <c r="G42" s="119"/>
      <c r="H42" s="119"/>
      <c r="I42" s="119"/>
      <c r="J42" s="121"/>
    </row>
    <row r="43">
      <c r="B43" s="115"/>
      <c r="C43" s="142" t="s">
        <v>212</v>
      </c>
      <c r="D43" s="142" t="s">
        <v>199</v>
      </c>
      <c r="E43" s="142" t="s">
        <v>224</v>
      </c>
      <c r="F43" s="142" t="s">
        <v>225</v>
      </c>
      <c r="G43" s="142" t="s">
        <v>202</v>
      </c>
      <c r="H43" s="142" t="s">
        <v>229</v>
      </c>
      <c r="I43" s="119"/>
      <c r="J43" s="121"/>
    </row>
    <row r="44">
      <c r="B44" s="115"/>
      <c r="C44" s="143" t="s">
        <v>285</v>
      </c>
      <c r="D44" s="143" t="s">
        <v>286</v>
      </c>
      <c r="E44" s="143" t="s">
        <v>287</v>
      </c>
      <c r="F44" s="144">
        <v>1390.0</v>
      </c>
      <c r="G44" s="143">
        <v>4.0</v>
      </c>
      <c r="H44" s="144">
        <f t="shared" ref="H44:H46" si="2">MULTIPLY(F44,G44)</f>
        <v>5560</v>
      </c>
      <c r="I44" s="119"/>
      <c r="J44" s="121"/>
    </row>
    <row r="45">
      <c r="B45" s="115"/>
      <c r="C45" s="143" t="s">
        <v>288</v>
      </c>
      <c r="D45" s="143" t="s">
        <v>286</v>
      </c>
      <c r="E45" s="143" t="s">
        <v>289</v>
      </c>
      <c r="F45" s="144">
        <v>530.0</v>
      </c>
      <c r="G45" s="143">
        <v>10.0</v>
      </c>
      <c r="H45" s="144">
        <f t="shared" si="2"/>
        <v>5300</v>
      </c>
      <c r="I45" s="119"/>
      <c r="J45" s="121"/>
    </row>
    <row r="46">
      <c r="B46" s="115"/>
      <c r="C46" s="143" t="s">
        <v>290</v>
      </c>
      <c r="D46" s="143" t="s">
        <v>291</v>
      </c>
      <c r="E46" s="143" t="s">
        <v>283</v>
      </c>
      <c r="F46" s="144">
        <v>554.0</v>
      </c>
      <c r="G46" s="143">
        <v>10.0</v>
      </c>
      <c r="H46" s="144">
        <f t="shared" si="2"/>
        <v>5540</v>
      </c>
      <c r="I46" s="119"/>
      <c r="J46" s="121"/>
    </row>
    <row r="47">
      <c r="B47" s="115"/>
      <c r="C47" s="119"/>
      <c r="D47" s="119"/>
      <c r="E47" s="119"/>
      <c r="F47" s="119"/>
      <c r="G47" s="119"/>
      <c r="H47" s="119"/>
      <c r="I47" s="119"/>
      <c r="J47" s="121"/>
    </row>
    <row r="48">
      <c r="B48" s="115"/>
      <c r="C48" s="116" t="s">
        <v>262</v>
      </c>
      <c r="D48" s="117"/>
      <c r="E48" s="119"/>
      <c r="F48" s="119"/>
      <c r="G48" s="119"/>
      <c r="H48" s="119"/>
      <c r="I48" s="119"/>
      <c r="J48" s="121"/>
    </row>
    <row r="49">
      <c r="B49" s="115"/>
      <c r="C49" s="123"/>
      <c r="D49" s="119"/>
      <c r="E49" s="119"/>
      <c r="F49" s="119"/>
      <c r="G49" s="119"/>
      <c r="H49" s="119"/>
      <c r="I49" s="119"/>
      <c r="J49" s="121"/>
    </row>
    <row r="50">
      <c r="B50" s="115"/>
      <c r="C50" s="123"/>
      <c r="D50" s="142" t="s">
        <v>199</v>
      </c>
      <c r="E50" s="142" t="s">
        <v>224</v>
      </c>
      <c r="F50" s="142" t="s">
        <v>267</v>
      </c>
      <c r="G50" s="142" t="s">
        <v>269</v>
      </c>
      <c r="H50" s="142" t="s">
        <v>292</v>
      </c>
      <c r="I50" s="119"/>
      <c r="J50" s="121"/>
    </row>
    <row r="51">
      <c r="B51" s="115"/>
      <c r="C51" s="123"/>
      <c r="D51" s="143" t="s">
        <v>293</v>
      </c>
      <c r="E51" s="143" t="s">
        <v>294</v>
      </c>
      <c r="F51" s="143" t="s">
        <v>295</v>
      </c>
      <c r="G51" s="145">
        <v>0.7</v>
      </c>
      <c r="H51" s="143" t="s">
        <v>296</v>
      </c>
      <c r="I51" s="119"/>
      <c r="J51" s="121"/>
    </row>
    <row r="52">
      <c r="B52" s="115"/>
      <c r="C52" s="123"/>
      <c r="D52" s="143" t="s">
        <v>257</v>
      </c>
      <c r="E52" s="143">
        <v>100.0</v>
      </c>
      <c r="F52" s="143" t="s">
        <v>283</v>
      </c>
      <c r="G52" s="143" t="s">
        <v>283</v>
      </c>
      <c r="H52" s="143" t="s">
        <v>296</v>
      </c>
      <c r="I52" s="119"/>
      <c r="J52" s="121"/>
    </row>
    <row r="53">
      <c r="B53" s="115"/>
      <c r="C53" s="119"/>
      <c r="D53" s="119"/>
      <c r="E53" s="119"/>
      <c r="F53" s="119"/>
      <c r="G53" s="119"/>
      <c r="H53" s="119"/>
      <c r="I53" s="119"/>
      <c r="J53" s="121"/>
    </row>
    <row r="54">
      <c r="B54" s="115"/>
      <c r="C54" s="142" t="s">
        <v>212</v>
      </c>
      <c r="D54" s="142" t="s">
        <v>199</v>
      </c>
      <c r="E54" s="142" t="s">
        <v>224</v>
      </c>
      <c r="F54" s="142" t="s">
        <v>225</v>
      </c>
      <c r="G54" s="142" t="s">
        <v>202</v>
      </c>
      <c r="H54" s="142" t="s">
        <v>229</v>
      </c>
      <c r="I54" s="119"/>
      <c r="J54" s="121"/>
    </row>
    <row r="55">
      <c r="B55" s="115"/>
      <c r="C55" s="143" t="s">
        <v>297</v>
      </c>
      <c r="D55" s="143" t="s">
        <v>232</v>
      </c>
      <c r="E55" s="143" t="s">
        <v>298</v>
      </c>
      <c r="F55" s="144">
        <v>5137.0</v>
      </c>
      <c r="G55" s="143">
        <v>2.0</v>
      </c>
      <c r="H55" s="144">
        <f>MULTIPLY(F55, G55)</f>
        <v>10274</v>
      </c>
      <c r="I55" s="119"/>
      <c r="J55" s="121"/>
    </row>
    <row r="56">
      <c r="B56" s="146"/>
      <c r="C56" s="147"/>
      <c r="D56" s="147"/>
      <c r="E56" s="147"/>
      <c r="F56" s="147"/>
      <c r="G56" s="147"/>
      <c r="H56" s="147"/>
      <c r="I56" s="147"/>
      <c r="J56" s="148"/>
    </row>
    <row r="57">
      <c r="C57" s="105"/>
      <c r="D57" s="7"/>
      <c r="E57" s="7"/>
      <c r="F57" s="7"/>
      <c r="G57" s="7"/>
      <c r="H57" s="7"/>
      <c r="I57" s="7"/>
    </row>
    <row r="58">
      <c r="B58" s="75" t="s">
        <v>299</v>
      </c>
      <c r="C58" s="41"/>
      <c r="D58" s="41"/>
      <c r="E58" s="41"/>
      <c r="F58" s="41"/>
      <c r="G58" s="41"/>
      <c r="H58" s="41"/>
      <c r="I58" s="41"/>
      <c r="J58" s="43"/>
    </row>
    <row r="59">
      <c r="B59" s="149"/>
      <c r="C59" s="80"/>
      <c r="D59" s="80"/>
      <c r="E59" s="80"/>
      <c r="F59" s="80"/>
      <c r="G59" s="80"/>
      <c r="H59" s="80"/>
      <c r="I59" s="80"/>
      <c r="J59" s="150"/>
    </row>
    <row r="60">
      <c r="B60" s="77"/>
      <c r="C60" s="151" t="s">
        <v>262</v>
      </c>
      <c r="D60" s="78"/>
      <c r="E60" s="78"/>
      <c r="F60" s="78"/>
      <c r="G60" s="78"/>
      <c r="H60" s="78"/>
      <c r="I60" s="78"/>
      <c r="J60" s="82"/>
    </row>
    <row r="61">
      <c r="B61" s="77"/>
      <c r="C61" s="78"/>
      <c r="D61" s="78"/>
      <c r="E61" s="78"/>
      <c r="F61" s="78"/>
      <c r="G61" s="78"/>
      <c r="H61" s="78"/>
      <c r="I61" s="78"/>
      <c r="J61" s="82"/>
    </row>
    <row r="62">
      <c r="B62" s="77"/>
      <c r="C62" s="88" t="s">
        <v>199</v>
      </c>
      <c r="D62" s="88" t="s">
        <v>267</v>
      </c>
      <c r="E62" s="88" t="s">
        <v>269</v>
      </c>
      <c r="F62" s="88" t="s">
        <v>270</v>
      </c>
      <c r="G62" s="78"/>
      <c r="H62" s="86"/>
      <c r="I62" s="86"/>
      <c r="J62" s="82"/>
    </row>
    <row r="63">
      <c r="B63" s="77"/>
      <c r="C63" s="90" t="s">
        <v>273</v>
      </c>
      <c r="D63" s="90" t="s">
        <v>274</v>
      </c>
      <c r="E63" s="90" t="s">
        <v>300</v>
      </c>
      <c r="F63" s="152">
        <v>1060.0</v>
      </c>
      <c r="G63" s="78"/>
      <c r="H63" s="86"/>
      <c r="I63" s="86"/>
      <c r="J63" s="82"/>
    </row>
    <row r="64">
      <c r="B64" s="77"/>
      <c r="C64" s="90" t="s">
        <v>100</v>
      </c>
      <c r="D64" s="90" t="s">
        <v>275</v>
      </c>
      <c r="E64" s="90" t="s">
        <v>301</v>
      </c>
      <c r="F64" s="16"/>
      <c r="G64" s="78"/>
      <c r="H64" s="86"/>
      <c r="I64" s="86"/>
      <c r="J64" s="82"/>
    </row>
    <row r="65">
      <c r="B65" s="77"/>
      <c r="C65" s="90" t="s">
        <v>126</v>
      </c>
      <c r="D65" s="90" t="s">
        <v>282</v>
      </c>
      <c r="E65" s="153">
        <v>0.2</v>
      </c>
      <c r="F65" s="16"/>
      <c r="G65" s="78"/>
      <c r="H65" s="86"/>
      <c r="I65" s="86"/>
      <c r="J65" s="82"/>
    </row>
    <row r="66">
      <c r="B66" s="77"/>
      <c r="C66" s="90" t="s">
        <v>152</v>
      </c>
      <c r="D66" s="90" t="s">
        <v>302</v>
      </c>
      <c r="E66" s="153">
        <v>0.1</v>
      </c>
      <c r="F66" s="16"/>
      <c r="G66" s="78"/>
      <c r="H66" s="86"/>
      <c r="I66" s="86"/>
      <c r="J66" s="82"/>
    </row>
    <row r="67">
      <c r="B67" s="77"/>
      <c r="C67" s="90" t="s">
        <v>278</v>
      </c>
      <c r="D67" s="90" t="s">
        <v>279</v>
      </c>
      <c r="E67" s="153">
        <v>1.0</v>
      </c>
      <c r="F67" s="16"/>
      <c r="G67" s="78"/>
      <c r="H67" s="86"/>
      <c r="I67" s="86"/>
      <c r="J67" s="82"/>
    </row>
    <row r="68">
      <c r="B68" s="77"/>
      <c r="C68" s="90" t="s">
        <v>280</v>
      </c>
      <c r="D68" s="90" t="s">
        <v>303</v>
      </c>
      <c r="E68" s="153">
        <v>0.5</v>
      </c>
      <c r="F68" s="16"/>
      <c r="G68" s="78"/>
      <c r="H68" s="86"/>
      <c r="I68" s="86"/>
      <c r="J68" s="82"/>
    </row>
    <row r="69">
      <c r="B69" s="77"/>
      <c r="C69" s="90" t="s">
        <v>190</v>
      </c>
      <c r="D69" s="90" t="s">
        <v>282</v>
      </c>
      <c r="E69" s="153">
        <v>1.0</v>
      </c>
      <c r="F69" s="16"/>
      <c r="G69" s="78"/>
      <c r="H69" s="86"/>
      <c r="I69" s="86"/>
      <c r="J69" s="82"/>
    </row>
    <row r="70">
      <c r="B70" s="77"/>
      <c r="C70" s="90" t="s">
        <v>257</v>
      </c>
      <c r="D70" s="90" t="s">
        <v>283</v>
      </c>
      <c r="E70" s="90" t="s">
        <v>283</v>
      </c>
      <c r="F70" s="18"/>
      <c r="G70" s="78"/>
      <c r="H70" s="86"/>
      <c r="I70" s="86"/>
      <c r="J70" s="82"/>
    </row>
    <row r="71">
      <c r="B71" s="77"/>
      <c r="C71" s="78"/>
      <c r="D71" s="78"/>
      <c r="E71" s="78"/>
      <c r="F71" s="78"/>
      <c r="G71" s="78"/>
      <c r="H71" s="78"/>
      <c r="I71" s="78"/>
      <c r="J71" s="82"/>
    </row>
    <row r="72">
      <c r="B72" s="77"/>
      <c r="C72" s="78"/>
      <c r="D72" s="78"/>
      <c r="E72" s="78"/>
      <c r="F72" s="78"/>
      <c r="G72" s="78"/>
      <c r="H72" s="78"/>
      <c r="I72" s="78"/>
      <c r="J72" s="82"/>
    </row>
    <row r="73">
      <c r="B73" s="77"/>
      <c r="C73" s="151" t="s">
        <v>284</v>
      </c>
      <c r="D73" s="78"/>
      <c r="E73" s="78"/>
      <c r="F73" s="78"/>
      <c r="G73" s="78"/>
      <c r="H73" s="78"/>
      <c r="I73" s="78"/>
      <c r="J73" s="82"/>
    </row>
    <row r="74">
      <c r="B74" s="77"/>
      <c r="C74" s="78"/>
      <c r="D74" s="78"/>
      <c r="E74" s="78"/>
      <c r="F74" s="78"/>
      <c r="G74" s="78"/>
      <c r="H74" s="78"/>
      <c r="I74" s="78"/>
      <c r="J74" s="82"/>
    </row>
    <row r="75">
      <c r="B75" s="77"/>
      <c r="C75" s="88" t="s">
        <v>212</v>
      </c>
      <c r="D75" s="88" t="s">
        <v>199</v>
      </c>
      <c r="E75" s="88" t="s">
        <v>224</v>
      </c>
      <c r="F75" s="88" t="s">
        <v>225</v>
      </c>
      <c r="G75" s="88" t="s">
        <v>202</v>
      </c>
      <c r="H75" s="88" t="s">
        <v>229</v>
      </c>
      <c r="I75" s="78"/>
      <c r="J75" s="82"/>
    </row>
    <row r="76">
      <c r="B76" s="77"/>
      <c r="C76" s="90" t="s">
        <v>285</v>
      </c>
      <c r="D76" s="90" t="s">
        <v>286</v>
      </c>
      <c r="E76" s="90" t="s">
        <v>287</v>
      </c>
      <c r="F76" s="154">
        <v>1390.0</v>
      </c>
      <c r="G76" s="90">
        <v>12.0</v>
      </c>
      <c r="H76" s="154">
        <f t="shared" ref="H76:H78" si="3">MULTIPLY(F76,G76)</f>
        <v>16680</v>
      </c>
      <c r="I76" s="78"/>
      <c r="J76" s="82"/>
    </row>
    <row r="77">
      <c r="B77" s="77"/>
      <c r="C77" s="90" t="s">
        <v>288</v>
      </c>
      <c r="D77" s="90" t="s">
        <v>286</v>
      </c>
      <c r="E77" s="90" t="s">
        <v>289</v>
      </c>
      <c r="F77" s="154">
        <v>530.0</v>
      </c>
      <c r="G77" s="90">
        <v>48.0</v>
      </c>
      <c r="H77" s="154">
        <f t="shared" si="3"/>
        <v>25440</v>
      </c>
      <c r="I77" s="78"/>
      <c r="J77" s="82"/>
    </row>
    <row r="78">
      <c r="B78" s="77"/>
      <c r="C78" s="90" t="s">
        <v>290</v>
      </c>
      <c r="D78" s="90" t="s">
        <v>291</v>
      </c>
      <c r="E78" s="90" t="s">
        <v>283</v>
      </c>
      <c r="F78" s="154">
        <v>554.0</v>
      </c>
      <c r="G78" s="90">
        <v>66.0</v>
      </c>
      <c r="H78" s="154">
        <f t="shared" si="3"/>
        <v>36564</v>
      </c>
      <c r="I78" s="78"/>
      <c r="J78" s="82"/>
    </row>
    <row r="79">
      <c r="B79" s="77"/>
      <c r="C79" s="78"/>
      <c r="D79" s="78"/>
      <c r="E79" s="78"/>
      <c r="F79" s="78"/>
      <c r="G79" s="78"/>
      <c r="H79" s="78"/>
      <c r="I79" s="78"/>
      <c r="J79" s="82"/>
    </row>
    <row r="80">
      <c r="B80" s="99"/>
      <c r="C80" s="101"/>
      <c r="D80" s="101"/>
      <c r="E80" s="101"/>
      <c r="F80" s="101"/>
      <c r="G80" s="101"/>
      <c r="H80" s="101"/>
      <c r="I80" s="101"/>
      <c r="J80" s="102"/>
    </row>
    <row r="81">
      <c r="C81" s="7"/>
      <c r="D81" s="7"/>
      <c r="E81" s="7"/>
      <c r="F81" s="7"/>
      <c r="G81" s="7"/>
      <c r="H81" s="7"/>
      <c r="I81" s="7"/>
    </row>
    <row r="82">
      <c r="B82" s="107" t="s">
        <v>304</v>
      </c>
      <c r="C82" s="41"/>
      <c r="D82" s="41"/>
      <c r="E82" s="41"/>
      <c r="F82" s="41"/>
      <c r="G82" s="41"/>
      <c r="H82" s="41"/>
      <c r="I82" s="41"/>
      <c r="J82" s="43"/>
    </row>
    <row r="83">
      <c r="B83" s="109"/>
      <c r="C83" s="113"/>
      <c r="D83" s="113"/>
      <c r="E83" s="113"/>
      <c r="F83" s="113"/>
      <c r="G83" s="113"/>
      <c r="H83" s="113"/>
      <c r="I83" s="113"/>
      <c r="J83" s="114"/>
    </row>
    <row r="84">
      <c r="B84" s="115"/>
      <c r="C84" s="117" t="s">
        <v>262</v>
      </c>
      <c r="D84" s="119"/>
      <c r="E84" s="119"/>
      <c r="F84" s="119"/>
      <c r="G84" s="119"/>
      <c r="H84" s="119"/>
      <c r="I84" s="119"/>
      <c r="J84" s="121"/>
    </row>
    <row r="85">
      <c r="B85" s="115"/>
      <c r="C85" s="119"/>
      <c r="D85" s="119"/>
      <c r="E85" s="119"/>
      <c r="F85" s="119"/>
      <c r="G85" s="119"/>
      <c r="H85" s="119"/>
      <c r="I85" s="119"/>
      <c r="J85" s="121"/>
    </row>
    <row r="86">
      <c r="B86" s="115"/>
      <c r="C86" s="142" t="s">
        <v>199</v>
      </c>
      <c r="D86" s="142" t="s">
        <v>267</v>
      </c>
      <c r="E86" s="142" t="s">
        <v>269</v>
      </c>
      <c r="F86" s="142" t="s">
        <v>270</v>
      </c>
      <c r="G86" s="119"/>
      <c r="H86" s="119"/>
      <c r="I86" s="123"/>
      <c r="J86" s="121"/>
    </row>
    <row r="87">
      <c r="B87" s="115"/>
      <c r="C87" s="143" t="s">
        <v>273</v>
      </c>
      <c r="D87" s="143" t="s">
        <v>274</v>
      </c>
      <c r="E87" s="145">
        <v>0.2</v>
      </c>
      <c r="F87" s="155" t="s">
        <v>305</v>
      </c>
      <c r="G87" s="119"/>
      <c r="H87" s="119"/>
      <c r="I87" s="123"/>
      <c r="J87" s="121"/>
    </row>
    <row r="88">
      <c r="B88" s="115"/>
      <c r="C88" s="143" t="s">
        <v>100</v>
      </c>
      <c r="D88" s="143" t="s">
        <v>275</v>
      </c>
      <c r="E88" s="143" t="s">
        <v>306</v>
      </c>
      <c r="F88" s="16"/>
      <c r="G88" s="119"/>
      <c r="H88" s="119"/>
      <c r="I88" s="123"/>
      <c r="J88" s="121"/>
    </row>
    <row r="89">
      <c r="B89" s="115"/>
      <c r="C89" s="143" t="s">
        <v>152</v>
      </c>
      <c r="D89" s="143" t="s">
        <v>277</v>
      </c>
      <c r="E89" s="145">
        <v>0.2</v>
      </c>
      <c r="F89" s="16"/>
      <c r="G89" s="119"/>
      <c r="H89" s="119"/>
      <c r="I89" s="123"/>
      <c r="J89" s="121"/>
    </row>
    <row r="90">
      <c r="B90" s="115"/>
      <c r="C90" s="143" t="s">
        <v>278</v>
      </c>
      <c r="D90" s="143" t="s">
        <v>279</v>
      </c>
      <c r="E90" s="145">
        <v>1.0</v>
      </c>
      <c r="F90" s="16"/>
      <c r="G90" s="119"/>
      <c r="H90" s="119"/>
      <c r="I90" s="123"/>
      <c r="J90" s="121"/>
    </row>
    <row r="91">
      <c r="B91" s="115"/>
      <c r="C91" s="143" t="s">
        <v>280</v>
      </c>
      <c r="D91" s="143" t="s">
        <v>281</v>
      </c>
      <c r="E91" s="145">
        <v>0.5</v>
      </c>
      <c r="F91" s="16"/>
      <c r="G91" s="119"/>
      <c r="H91" s="119"/>
      <c r="I91" s="123"/>
      <c r="J91" s="121"/>
    </row>
    <row r="92">
      <c r="B92" s="115"/>
      <c r="C92" s="143" t="s">
        <v>190</v>
      </c>
      <c r="D92" s="143" t="s">
        <v>282</v>
      </c>
      <c r="E92" s="145">
        <v>1.0</v>
      </c>
      <c r="F92" s="16"/>
      <c r="G92" s="119"/>
      <c r="H92" s="119"/>
      <c r="I92" s="123"/>
      <c r="J92" s="121"/>
    </row>
    <row r="93">
      <c r="B93" s="115"/>
      <c r="C93" s="143" t="s">
        <v>257</v>
      </c>
      <c r="D93" s="143" t="s">
        <v>283</v>
      </c>
      <c r="E93" s="143" t="s">
        <v>283</v>
      </c>
      <c r="F93" s="18"/>
      <c r="G93" s="119"/>
      <c r="H93" s="119"/>
      <c r="I93" s="123"/>
      <c r="J93" s="121"/>
    </row>
    <row r="94">
      <c r="B94" s="115"/>
      <c r="C94" s="119"/>
      <c r="D94" s="119"/>
      <c r="E94" s="119"/>
      <c r="F94" s="119"/>
      <c r="G94" s="119"/>
      <c r="H94" s="119"/>
      <c r="I94" s="119"/>
      <c r="J94" s="121"/>
    </row>
    <row r="95">
      <c r="B95" s="115"/>
      <c r="C95" s="119"/>
      <c r="D95" s="119"/>
      <c r="E95" s="119"/>
      <c r="F95" s="119"/>
      <c r="G95" s="119"/>
      <c r="H95" s="119"/>
      <c r="I95" s="119"/>
      <c r="J95" s="121"/>
    </row>
    <row r="96">
      <c r="B96" s="115"/>
      <c r="C96" s="117" t="s">
        <v>284</v>
      </c>
      <c r="D96" s="119"/>
      <c r="E96" s="119"/>
      <c r="F96" s="119"/>
      <c r="G96" s="119"/>
      <c r="H96" s="119"/>
      <c r="I96" s="119"/>
      <c r="J96" s="121"/>
    </row>
    <row r="97">
      <c r="B97" s="115"/>
      <c r="C97" s="119"/>
      <c r="D97" s="119"/>
      <c r="E97" s="119"/>
      <c r="F97" s="119"/>
      <c r="G97" s="119"/>
      <c r="H97" s="119"/>
      <c r="I97" s="119"/>
      <c r="J97" s="121"/>
    </row>
    <row r="98">
      <c r="B98" s="115"/>
      <c r="C98" s="142" t="s">
        <v>212</v>
      </c>
      <c r="D98" s="142" t="s">
        <v>199</v>
      </c>
      <c r="E98" s="142" t="s">
        <v>224</v>
      </c>
      <c r="F98" s="142" t="s">
        <v>225</v>
      </c>
      <c r="G98" s="142" t="s">
        <v>202</v>
      </c>
      <c r="H98" s="142" t="s">
        <v>229</v>
      </c>
      <c r="I98" s="119"/>
      <c r="J98" s="121"/>
    </row>
    <row r="99">
      <c r="B99" s="115"/>
      <c r="C99" s="143" t="s">
        <v>285</v>
      </c>
      <c r="D99" s="143" t="s">
        <v>286</v>
      </c>
      <c r="E99" s="143" t="s">
        <v>287</v>
      </c>
      <c r="F99" s="144">
        <v>1390.0</v>
      </c>
      <c r="G99" s="143">
        <v>8.0</v>
      </c>
      <c r="H99" s="144">
        <f>MULTIPLY(F99, G99)</f>
        <v>11120</v>
      </c>
      <c r="I99" s="119"/>
      <c r="J99" s="121"/>
    </row>
    <row r="100">
      <c r="B100" s="115"/>
      <c r="C100" s="143" t="s">
        <v>307</v>
      </c>
      <c r="D100" s="143" t="s">
        <v>286</v>
      </c>
      <c r="E100" s="143" t="s">
        <v>289</v>
      </c>
      <c r="F100" s="144">
        <v>530.0</v>
      </c>
      <c r="G100" s="143">
        <v>28.0</v>
      </c>
      <c r="H100" s="144">
        <f t="shared" ref="H100:H101" si="4">MULTIPLY(F100,G100)</f>
        <v>14840</v>
      </c>
      <c r="I100" s="119"/>
      <c r="J100" s="121"/>
    </row>
    <row r="101">
      <c r="B101" s="115"/>
      <c r="C101" s="143" t="s">
        <v>290</v>
      </c>
      <c r="D101" s="143" t="s">
        <v>291</v>
      </c>
      <c r="E101" s="143" t="s">
        <v>283</v>
      </c>
      <c r="F101" s="144">
        <v>554.0</v>
      </c>
      <c r="G101" s="143">
        <v>32.0</v>
      </c>
      <c r="H101" s="144">
        <f t="shared" si="4"/>
        <v>17728</v>
      </c>
      <c r="I101" s="119"/>
      <c r="J101" s="121"/>
    </row>
    <row r="102">
      <c r="A102" s="156"/>
      <c r="B102" s="115"/>
      <c r="C102" s="119"/>
      <c r="D102" s="119"/>
      <c r="E102" s="119"/>
      <c r="F102" s="119"/>
      <c r="G102" s="119"/>
      <c r="H102" s="119"/>
      <c r="I102" s="119"/>
      <c r="J102" s="121"/>
    </row>
    <row r="103">
      <c r="A103" s="156"/>
      <c r="B103" s="146"/>
      <c r="C103" s="147"/>
      <c r="D103" s="147"/>
      <c r="E103" s="147"/>
      <c r="F103" s="147"/>
      <c r="G103" s="147"/>
      <c r="H103" s="147"/>
      <c r="I103" s="147"/>
      <c r="J103" s="148"/>
    </row>
    <row r="104">
      <c r="C104" s="105"/>
      <c r="D104" s="7"/>
      <c r="E104" s="7"/>
      <c r="F104" s="7"/>
      <c r="G104" s="7"/>
      <c r="H104" s="7"/>
      <c r="I104" s="7"/>
    </row>
    <row r="105">
      <c r="B105" s="75" t="s">
        <v>308</v>
      </c>
      <c r="C105" s="41"/>
      <c r="D105" s="41"/>
      <c r="E105" s="41"/>
      <c r="F105" s="41"/>
      <c r="G105" s="41"/>
      <c r="H105" s="41"/>
      <c r="I105" s="41"/>
      <c r="J105" s="43"/>
    </row>
    <row r="106">
      <c r="B106" s="77"/>
      <c r="C106" s="78"/>
      <c r="D106" s="78"/>
      <c r="E106" s="78"/>
      <c r="F106" s="78"/>
      <c r="G106" s="78"/>
      <c r="H106" s="78"/>
      <c r="I106" s="78"/>
      <c r="J106" s="82"/>
    </row>
    <row r="107">
      <c r="B107" s="77"/>
      <c r="C107" s="151" t="s">
        <v>262</v>
      </c>
      <c r="D107" s="78"/>
      <c r="E107" s="78"/>
      <c r="F107" s="78"/>
      <c r="G107" s="78"/>
      <c r="H107" s="78"/>
      <c r="I107" s="78"/>
      <c r="J107" s="82"/>
    </row>
    <row r="108">
      <c r="B108" s="77"/>
      <c r="C108" s="78"/>
      <c r="D108" s="78"/>
      <c r="E108" s="78"/>
      <c r="F108" s="78"/>
      <c r="G108" s="78"/>
      <c r="H108" s="78"/>
      <c r="I108" s="78"/>
      <c r="J108" s="82"/>
    </row>
    <row r="109">
      <c r="B109" s="77"/>
      <c r="C109" s="88" t="s">
        <v>199</v>
      </c>
      <c r="D109" s="88" t="s">
        <v>267</v>
      </c>
      <c r="E109" s="88" t="s">
        <v>269</v>
      </c>
      <c r="F109" s="88" t="s">
        <v>270</v>
      </c>
      <c r="G109" s="78"/>
      <c r="H109" s="78"/>
      <c r="I109" s="78"/>
      <c r="J109" s="82"/>
    </row>
    <row r="110">
      <c r="B110" s="77"/>
      <c r="C110" s="90" t="s">
        <v>273</v>
      </c>
      <c r="D110" s="90" t="s">
        <v>274</v>
      </c>
      <c r="E110" s="153">
        <v>0.2</v>
      </c>
      <c r="F110" s="152" t="s">
        <v>309</v>
      </c>
      <c r="G110" s="78"/>
      <c r="H110" s="78"/>
      <c r="I110" s="78"/>
      <c r="J110" s="82"/>
    </row>
    <row r="111">
      <c r="B111" s="77"/>
      <c r="C111" s="90" t="s">
        <v>100</v>
      </c>
      <c r="D111" s="90" t="s">
        <v>303</v>
      </c>
      <c r="E111" s="90" t="s">
        <v>310</v>
      </c>
      <c r="F111" s="16"/>
      <c r="G111" s="78"/>
      <c r="H111" s="78"/>
      <c r="I111" s="78"/>
      <c r="J111" s="82"/>
    </row>
    <row r="112">
      <c r="B112" s="77"/>
      <c r="C112" s="90" t="s">
        <v>126</v>
      </c>
      <c r="D112" s="90" t="s">
        <v>282</v>
      </c>
      <c r="E112" s="153">
        <v>0.2</v>
      </c>
      <c r="F112" s="16"/>
      <c r="G112" s="78"/>
      <c r="H112" s="78"/>
      <c r="I112" s="78"/>
      <c r="J112" s="82"/>
    </row>
    <row r="113">
      <c r="B113" s="77"/>
      <c r="C113" s="90" t="s">
        <v>152</v>
      </c>
      <c r="D113" s="90" t="s">
        <v>277</v>
      </c>
      <c r="E113" s="153">
        <v>0.2</v>
      </c>
      <c r="F113" s="16"/>
      <c r="G113" s="78"/>
      <c r="H113" s="78"/>
      <c r="I113" s="78"/>
      <c r="J113" s="82"/>
    </row>
    <row r="114">
      <c r="B114" s="77"/>
      <c r="C114" s="90" t="s">
        <v>278</v>
      </c>
      <c r="D114" s="90" t="s">
        <v>279</v>
      </c>
      <c r="E114" s="153">
        <v>1.0</v>
      </c>
      <c r="F114" s="16"/>
      <c r="G114" s="78"/>
      <c r="H114" s="78"/>
      <c r="I114" s="78"/>
      <c r="J114" s="82"/>
    </row>
    <row r="115">
      <c r="B115" s="77"/>
      <c r="C115" s="90" t="s">
        <v>280</v>
      </c>
      <c r="D115" s="90" t="s">
        <v>281</v>
      </c>
      <c r="E115" s="153">
        <v>0.5</v>
      </c>
      <c r="F115" s="16"/>
      <c r="G115" s="78"/>
      <c r="H115" s="78"/>
      <c r="I115" s="78"/>
      <c r="J115" s="82"/>
    </row>
    <row r="116">
      <c r="B116" s="77"/>
      <c r="C116" s="90" t="s">
        <v>257</v>
      </c>
      <c r="D116" s="90" t="s">
        <v>283</v>
      </c>
      <c r="E116" s="90" t="s">
        <v>283</v>
      </c>
      <c r="F116" s="18"/>
      <c r="G116" s="78"/>
      <c r="H116" s="78"/>
      <c r="I116" s="78"/>
      <c r="J116" s="82"/>
    </row>
    <row r="117">
      <c r="B117" s="77"/>
      <c r="C117" s="78"/>
      <c r="D117" s="78"/>
      <c r="E117" s="78"/>
      <c r="F117" s="78"/>
      <c r="G117" s="78"/>
      <c r="H117" s="78"/>
      <c r="I117" s="78"/>
      <c r="J117" s="82"/>
    </row>
    <row r="118">
      <c r="B118" s="77"/>
      <c r="C118" s="78"/>
      <c r="D118" s="78"/>
      <c r="E118" s="78"/>
      <c r="F118" s="78"/>
      <c r="G118" s="78"/>
      <c r="H118" s="78"/>
      <c r="I118" s="78"/>
      <c r="J118" s="82"/>
    </row>
    <row r="119">
      <c r="B119" s="77"/>
      <c r="C119" s="151" t="s">
        <v>284</v>
      </c>
      <c r="D119" s="78"/>
      <c r="E119" s="78"/>
      <c r="F119" s="78"/>
      <c r="G119" s="78"/>
      <c r="H119" s="78"/>
      <c r="I119" s="78"/>
      <c r="J119" s="82"/>
    </row>
    <row r="120">
      <c r="B120" s="77"/>
      <c r="C120" s="78"/>
      <c r="D120" s="78"/>
      <c r="E120" s="78"/>
      <c r="F120" s="78"/>
      <c r="G120" s="78"/>
      <c r="H120" s="78"/>
      <c r="I120" s="78"/>
      <c r="J120" s="82"/>
    </row>
    <row r="121">
      <c r="B121" s="77"/>
      <c r="C121" s="88" t="s">
        <v>212</v>
      </c>
      <c r="D121" s="88" t="s">
        <v>199</v>
      </c>
      <c r="E121" s="88" t="s">
        <v>224</v>
      </c>
      <c r="F121" s="88" t="s">
        <v>225</v>
      </c>
      <c r="G121" s="88" t="s">
        <v>202</v>
      </c>
      <c r="H121" s="88" t="s">
        <v>229</v>
      </c>
      <c r="I121" s="78"/>
      <c r="J121" s="82"/>
    </row>
    <row r="122">
      <c r="B122" s="77"/>
      <c r="C122" s="90" t="s">
        <v>285</v>
      </c>
      <c r="D122" s="90" t="s">
        <v>286</v>
      </c>
      <c r="E122" s="90" t="s">
        <v>287</v>
      </c>
      <c r="F122" s="154">
        <v>1390.0</v>
      </c>
      <c r="G122" s="90">
        <v>8.0</v>
      </c>
      <c r="H122" s="154">
        <f t="shared" ref="H122:H124" si="5">MULTIPLY(F122, G122)</f>
        <v>11120</v>
      </c>
      <c r="I122" s="78"/>
      <c r="J122" s="82"/>
    </row>
    <row r="123">
      <c r="B123" s="77"/>
      <c r="C123" s="90" t="s">
        <v>288</v>
      </c>
      <c r="D123" s="90" t="s">
        <v>286</v>
      </c>
      <c r="E123" s="90" t="s">
        <v>289</v>
      </c>
      <c r="F123" s="154">
        <v>530.0</v>
      </c>
      <c r="G123" s="90">
        <v>16.0</v>
      </c>
      <c r="H123" s="154">
        <f t="shared" si="5"/>
        <v>8480</v>
      </c>
      <c r="I123" s="78"/>
      <c r="J123" s="82"/>
    </row>
    <row r="124">
      <c r="B124" s="77"/>
      <c r="C124" s="90" t="s">
        <v>290</v>
      </c>
      <c r="D124" s="90" t="s">
        <v>291</v>
      </c>
      <c r="E124" s="90" t="s">
        <v>283</v>
      </c>
      <c r="F124" s="154">
        <v>554.0</v>
      </c>
      <c r="G124" s="90">
        <v>16.0</v>
      </c>
      <c r="H124" s="154">
        <f t="shared" si="5"/>
        <v>8864</v>
      </c>
      <c r="I124" s="78"/>
      <c r="J124" s="82"/>
    </row>
    <row r="125">
      <c r="B125" s="77"/>
      <c r="C125" s="78"/>
      <c r="D125" s="78"/>
      <c r="E125" s="78"/>
      <c r="F125" s="78"/>
      <c r="G125" s="78"/>
      <c r="H125" s="78"/>
      <c r="I125" s="78"/>
      <c r="J125" s="82"/>
    </row>
    <row r="126">
      <c r="B126" s="99"/>
      <c r="C126" s="157"/>
      <c r="D126" s="157"/>
      <c r="E126" s="157"/>
      <c r="F126" s="157"/>
      <c r="G126" s="157"/>
      <c r="H126" s="157"/>
      <c r="I126" s="157"/>
      <c r="J126" s="102"/>
    </row>
    <row r="131">
      <c r="D131" s="69" t="s">
        <v>311</v>
      </c>
      <c r="E131" s="158"/>
      <c r="F131" s="158"/>
      <c r="G131" s="71"/>
    </row>
    <row r="132">
      <c r="D132" s="74">
        <f>SUM(I6, SUM(I7:I8), I22, H44:H46, H55, H76:H78, H99:H101, H122:J124)</f>
        <v>1657510</v>
      </c>
      <c r="E132" s="158"/>
      <c r="F132" s="158"/>
      <c r="G132" s="71"/>
    </row>
  </sheetData>
  <mergeCells count="12">
    <mergeCell ref="F110:F116"/>
    <mergeCell ref="B105:J105"/>
    <mergeCell ref="D131:G131"/>
    <mergeCell ref="D132:G132"/>
    <mergeCell ref="F31:F38"/>
    <mergeCell ref="B58:J58"/>
    <mergeCell ref="F63:F70"/>
    <mergeCell ref="F87:F93"/>
    <mergeCell ref="B11:J11"/>
    <mergeCell ref="B26:J26"/>
    <mergeCell ref="B3:J3"/>
    <mergeCell ref="B82:J8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3" max="3" width="27.57"/>
    <col customWidth="1" min="4" max="4" width="64.0"/>
    <col customWidth="1" min="7" max="7" width="15.71"/>
  </cols>
  <sheetData>
    <row r="1">
      <c r="A1" s="21"/>
      <c r="B1" s="21"/>
    </row>
    <row r="3">
      <c r="C3" s="38" t="s">
        <v>199</v>
      </c>
      <c r="D3" s="38" t="s">
        <v>200</v>
      </c>
      <c r="E3" s="38" t="s">
        <v>201</v>
      </c>
      <c r="F3" s="38" t="s">
        <v>202</v>
      </c>
      <c r="G3" s="38" t="s">
        <v>203</v>
      </c>
    </row>
    <row r="4">
      <c r="C4" s="40" t="s">
        <v>204</v>
      </c>
      <c r="D4" s="40" t="s">
        <v>205</v>
      </c>
      <c r="E4" s="42">
        <v>3000.0</v>
      </c>
      <c r="F4" s="40">
        <v>100.0</v>
      </c>
      <c r="G4" s="45">
        <f t="shared" ref="G4:G15" si="1">E4*F4</f>
        <v>300000</v>
      </c>
    </row>
    <row r="5">
      <c r="C5" s="40" t="s">
        <v>206</v>
      </c>
      <c r="D5" s="40" t="s">
        <v>207</v>
      </c>
      <c r="E5" s="42">
        <v>550.0</v>
      </c>
      <c r="F5" s="40">
        <f>(30*6+20*6+4*30)</f>
        <v>420</v>
      </c>
      <c r="G5" s="45">
        <f t="shared" si="1"/>
        <v>231000</v>
      </c>
    </row>
    <row r="6">
      <c r="C6" s="40" t="s">
        <v>208</v>
      </c>
      <c r="D6" s="40" t="s">
        <v>209</v>
      </c>
      <c r="E6" s="42">
        <v>700.0</v>
      </c>
      <c r="F6" s="40">
        <f>120*4+60*2</f>
        <v>600</v>
      </c>
      <c r="G6" s="45">
        <f t="shared" si="1"/>
        <v>420000</v>
      </c>
    </row>
    <row r="7">
      <c r="C7" s="40" t="s">
        <v>210</v>
      </c>
      <c r="D7" s="40" t="s">
        <v>211</v>
      </c>
      <c r="E7" s="42">
        <v>120.0</v>
      </c>
      <c r="F7" s="40">
        <f>F5+F6</f>
        <v>1020</v>
      </c>
      <c r="G7" s="45">
        <f t="shared" si="1"/>
        <v>122400</v>
      </c>
    </row>
    <row r="8">
      <c r="C8" s="40" t="s">
        <v>213</v>
      </c>
      <c r="D8" s="40" t="s">
        <v>214</v>
      </c>
      <c r="E8" s="42">
        <v>20.0</v>
      </c>
      <c r="F8" s="40">
        <f>F5+F6</f>
        <v>1020</v>
      </c>
      <c r="G8" s="45">
        <f t="shared" si="1"/>
        <v>20400</v>
      </c>
    </row>
    <row r="9">
      <c r="C9" s="40" t="s">
        <v>215</v>
      </c>
      <c r="D9" s="40" t="s">
        <v>216</v>
      </c>
      <c r="E9" s="42">
        <v>220.0</v>
      </c>
      <c r="F9" s="40">
        <v>16.0</v>
      </c>
      <c r="G9" s="45">
        <f t="shared" si="1"/>
        <v>3520</v>
      </c>
    </row>
    <row r="10">
      <c r="C10" s="40" t="s">
        <v>217</v>
      </c>
      <c r="D10" s="40" t="s">
        <v>218</v>
      </c>
      <c r="E10" s="42">
        <v>120.0</v>
      </c>
      <c r="F10" s="40">
        <v>160.0</v>
      </c>
      <c r="G10" s="45">
        <f t="shared" si="1"/>
        <v>19200</v>
      </c>
    </row>
    <row r="11">
      <c r="C11" s="40" t="s">
        <v>126</v>
      </c>
      <c r="D11" s="40" t="s">
        <v>219</v>
      </c>
      <c r="E11" s="42">
        <v>10000.0</v>
      </c>
      <c r="F11" s="40">
        <f>2+5*6+3*4</f>
        <v>44</v>
      </c>
      <c r="G11" s="45">
        <f t="shared" si="1"/>
        <v>440000</v>
      </c>
    </row>
    <row r="12">
      <c r="C12" s="40" t="s">
        <v>62</v>
      </c>
      <c r="D12" s="40" t="s">
        <v>220</v>
      </c>
      <c r="E12" s="42">
        <v>50.0</v>
      </c>
      <c r="F12" s="40">
        <v>1064.0</v>
      </c>
      <c r="G12" s="45">
        <f t="shared" si="1"/>
        <v>53200</v>
      </c>
    </row>
    <row r="13">
      <c r="C13" s="40" t="s">
        <v>221</v>
      </c>
      <c r="D13" s="53" t="s">
        <v>222</v>
      </c>
      <c r="E13" s="42">
        <v>250.0</v>
      </c>
      <c r="F13" s="40">
        <v>16.0</v>
      </c>
      <c r="G13" s="45">
        <f t="shared" si="1"/>
        <v>4000</v>
      </c>
    </row>
    <row r="14">
      <c r="C14" s="40" t="s">
        <v>226</v>
      </c>
      <c r="D14" s="40" t="s">
        <v>227</v>
      </c>
      <c r="E14" s="42">
        <v>550.0</v>
      </c>
      <c r="F14" s="40">
        <v>30.0</v>
      </c>
      <c r="G14" s="45">
        <f t="shared" si="1"/>
        <v>16500</v>
      </c>
    </row>
    <row r="15">
      <c r="C15" s="55" t="s">
        <v>228</v>
      </c>
      <c r="D15" s="57" t="s">
        <v>231</v>
      </c>
      <c r="E15" s="58">
        <v>20.0</v>
      </c>
      <c r="F15" s="55">
        <v>180.0</v>
      </c>
      <c r="G15" s="60">
        <f t="shared" si="1"/>
        <v>3600</v>
      </c>
    </row>
    <row r="16">
      <c r="D16" s="63"/>
      <c r="E16" s="63"/>
    </row>
    <row r="17">
      <c r="D17" s="69" t="s">
        <v>236</v>
      </c>
      <c r="E17" s="71"/>
    </row>
    <row r="18">
      <c r="D18" s="74">
        <f>SUM(G4:G13)</f>
        <v>1613720</v>
      </c>
      <c r="E18" s="71"/>
    </row>
  </sheetData>
  <mergeCells count="2">
    <mergeCell ref="D18:E18"/>
    <mergeCell ref="D17:E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4">
      <c r="G14" s="84"/>
    </row>
    <row r="22">
      <c r="F22" s="21"/>
    </row>
  </sheetData>
  <drawing r:id="rId1"/>
</worksheet>
</file>