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50a10bf3066353/TRABALHO_UFF/!Disciplinas/2024.1/TEP_MGP/"/>
    </mc:Choice>
  </mc:AlternateContent>
  <xr:revisionPtr revIDLastSave="0" documentId="8_{67D69111-6337-4C7B-B7D5-2F63EBB4EB53}" xr6:coauthVersionLast="47" xr6:coauthVersionMax="47" xr10:uidLastSave="{00000000-0000-0000-0000-000000000000}"/>
  <bookViews>
    <workbookView xWindow="-120" yWindow="-120" windowWidth="29040" windowHeight="15720" xr2:uid="{F3812D52-226D-4526-97B6-9FE521E4C6DF}"/>
  </bookViews>
  <sheets>
    <sheet name="PROMETHEE I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" i="2" l="1"/>
  <c r="AI8" i="2"/>
  <c r="AI9" i="2"/>
  <c r="AI10" i="2"/>
  <c r="AI11" i="2"/>
  <c r="AI6" i="2"/>
  <c r="N56" i="2"/>
  <c r="Y56" i="2" s="1"/>
  <c r="O56" i="2"/>
  <c r="Z56" i="2" s="1"/>
  <c r="P56" i="2"/>
  <c r="AA56" i="2" s="1"/>
  <c r="Q56" i="2"/>
  <c r="AB56" i="2" s="1"/>
  <c r="R56" i="2"/>
  <c r="AC56" i="2" s="1"/>
  <c r="S56" i="2"/>
  <c r="AD56" i="2" s="1"/>
  <c r="N57" i="2"/>
  <c r="Y57" i="2" s="1"/>
  <c r="O57" i="2"/>
  <c r="Z57" i="2" s="1"/>
  <c r="P57" i="2"/>
  <c r="AA57" i="2" s="1"/>
  <c r="Q57" i="2"/>
  <c r="AB57" i="2" s="1"/>
  <c r="R57" i="2"/>
  <c r="AC57" i="2" s="1"/>
  <c r="S57" i="2"/>
  <c r="AD57" i="2" s="1"/>
  <c r="N58" i="2"/>
  <c r="Y58" i="2" s="1"/>
  <c r="O58" i="2"/>
  <c r="Z58" i="2" s="1"/>
  <c r="P58" i="2"/>
  <c r="AA58" i="2" s="1"/>
  <c r="Q58" i="2"/>
  <c r="AB58" i="2" s="1"/>
  <c r="R58" i="2"/>
  <c r="AC58" i="2" s="1"/>
  <c r="S58" i="2"/>
  <c r="AD58" i="2" s="1"/>
  <c r="N59" i="2"/>
  <c r="Y59" i="2" s="1"/>
  <c r="O59" i="2"/>
  <c r="Z59" i="2" s="1"/>
  <c r="P59" i="2"/>
  <c r="AA59" i="2" s="1"/>
  <c r="Q59" i="2"/>
  <c r="AB59" i="2" s="1"/>
  <c r="R59" i="2"/>
  <c r="AC59" i="2" s="1"/>
  <c r="S59" i="2"/>
  <c r="AD59" i="2" s="1"/>
  <c r="N60" i="2"/>
  <c r="Y60" i="2" s="1"/>
  <c r="O60" i="2"/>
  <c r="Z60" i="2" s="1"/>
  <c r="P60" i="2"/>
  <c r="AA60" i="2" s="1"/>
  <c r="Q60" i="2"/>
  <c r="AB60" i="2" s="1"/>
  <c r="R60" i="2"/>
  <c r="AC60" i="2" s="1"/>
  <c r="S60" i="2"/>
  <c r="AD60" i="2" s="1"/>
  <c r="N61" i="2"/>
  <c r="Y61" i="2" s="1"/>
  <c r="O61" i="2"/>
  <c r="Z61" i="2" s="1"/>
  <c r="P61" i="2"/>
  <c r="AA61" i="2" s="1"/>
  <c r="Q61" i="2"/>
  <c r="AB61" i="2" s="1"/>
  <c r="R61" i="2"/>
  <c r="AC61" i="2" s="1"/>
  <c r="S61" i="2"/>
  <c r="AD61" i="2" s="1"/>
  <c r="N62" i="2"/>
  <c r="Y62" i="2" s="1"/>
  <c r="O62" i="2"/>
  <c r="Z62" i="2" s="1"/>
  <c r="P62" i="2"/>
  <c r="AA62" i="2" s="1"/>
  <c r="Q62" i="2"/>
  <c r="AB62" i="2" s="1"/>
  <c r="R62" i="2"/>
  <c r="AC62" i="2" s="1"/>
  <c r="S62" i="2"/>
  <c r="AD62" i="2" s="1"/>
  <c r="M57" i="2"/>
  <c r="X57" i="2" s="1"/>
  <c r="M58" i="2"/>
  <c r="X58" i="2" s="1"/>
  <c r="M59" i="2"/>
  <c r="X59" i="2" s="1"/>
  <c r="M60" i="2"/>
  <c r="X60" i="2" s="1"/>
  <c r="M61" i="2"/>
  <c r="X61" i="2" s="1"/>
  <c r="M62" i="2"/>
  <c r="X62" i="2" s="1"/>
  <c r="M56" i="2"/>
  <c r="X56" i="2" s="1"/>
  <c r="N46" i="2"/>
  <c r="Y46" i="2" s="1"/>
  <c r="O46" i="2"/>
  <c r="Z46" i="2" s="1"/>
  <c r="P46" i="2"/>
  <c r="AA46" i="2" s="1"/>
  <c r="Q46" i="2"/>
  <c r="AB46" i="2" s="1"/>
  <c r="R46" i="2"/>
  <c r="AC46" i="2" s="1"/>
  <c r="S46" i="2"/>
  <c r="AD46" i="2" s="1"/>
  <c r="N47" i="2"/>
  <c r="Y47" i="2" s="1"/>
  <c r="O47" i="2"/>
  <c r="Z47" i="2" s="1"/>
  <c r="P47" i="2"/>
  <c r="AA47" i="2" s="1"/>
  <c r="Q47" i="2"/>
  <c r="AB47" i="2" s="1"/>
  <c r="R47" i="2"/>
  <c r="AC47" i="2" s="1"/>
  <c r="S47" i="2"/>
  <c r="AD47" i="2" s="1"/>
  <c r="N48" i="2"/>
  <c r="Y48" i="2" s="1"/>
  <c r="O48" i="2"/>
  <c r="Z48" i="2" s="1"/>
  <c r="P48" i="2"/>
  <c r="AA48" i="2" s="1"/>
  <c r="Q48" i="2"/>
  <c r="AB48" i="2" s="1"/>
  <c r="R48" i="2"/>
  <c r="AC48" i="2" s="1"/>
  <c r="S48" i="2"/>
  <c r="AD48" i="2" s="1"/>
  <c r="N49" i="2"/>
  <c r="Y49" i="2" s="1"/>
  <c r="O49" i="2"/>
  <c r="Z49" i="2" s="1"/>
  <c r="P49" i="2"/>
  <c r="AA49" i="2" s="1"/>
  <c r="Q49" i="2"/>
  <c r="AB49" i="2" s="1"/>
  <c r="R49" i="2"/>
  <c r="AC49" i="2" s="1"/>
  <c r="S49" i="2"/>
  <c r="AD49" i="2" s="1"/>
  <c r="N50" i="2"/>
  <c r="Y50" i="2" s="1"/>
  <c r="O50" i="2"/>
  <c r="Z50" i="2" s="1"/>
  <c r="P50" i="2"/>
  <c r="AA50" i="2" s="1"/>
  <c r="Q50" i="2"/>
  <c r="AB50" i="2" s="1"/>
  <c r="R50" i="2"/>
  <c r="AC50" i="2" s="1"/>
  <c r="S50" i="2"/>
  <c r="AD50" i="2" s="1"/>
  <c r="N51" i="2"/>
  <c r="Y51" i="2" s="1"/>
  <c r="O51" i="2"/>
  <c r="Z51" i="2" s="1"/>
  <c r="P51" i="2"/>
  <c r="AA51" i="2" s="1"/>
  <c r="Q51" i="2"/>
  <c r="AB51" i="2" s="1"/>
  <c r="R51" i="2"/>
  <c r="AC51" i="2" s="1"/>
  <c r="S51" i="2"/>
  <c r="AD51" i="2" s="1"/>
  <c r="N52" i="2"/>
  <c r="Y52" i="2" s="1"/>
  <c r="O52" i="2"/>
  <c r="Z52" i="2" s="1"/>
  <c r="P52" i="2"/>
  <c r="AA52" i="2" s="1"/>
  <c r="Q52" i="2"/>
  <c r="AB52" i="2" s="1"/>
  <c r="R52" i="2"/>
  <c r="AC52" i="2" s="1"/>
  <c r="S52" i="2"/>
  <c r="AD52" i="2" s="1"/>
  <c r="M47" i="2"/>
  <c r="X47" i="2" s="1"/>
  <c r="M48" i="2"/>
  <c r="X48" i="2" s="1"/>
  <c r="M49" i="2"/>
  <c r="X49" i="2" s="1"/>
  <c r="M50" i="2"/>
  <c r="X50" i="2" s="1"/>
  <c r="M51" i="2"/>
  <c r="X51" i="2" s="1"/>
  <c r="M52" i="2"/>
  <c r="X52" i="2" s="1"/>
  <c r="M46" i="2"/>
  <c r="X46" i="2" s="1"/>
  <c r="M37" i="2"/>
  <c r="X37" i="2" s="1"/>
  <c r="N37" i="2"/>
  <c r="Y37" i="2" s="1"/>
  <c r="O37" i="2"/>
  <c r="Z37" i="2" s="1"/>
  <c r="P37" i="2"/>
  <c r="AA37" i="2" s="1"/>
  <c r="Q37" i="2"/>
  <c r="AB37" i="2" s="1"/>
  <c r="R37" i="2"/>
  <c r="AC37" i="2" s="1"/>
  <c r="S37" i="2"/>
  <c r="AD37" i="2" s="1"/>
  <c r="M38" i="2"/>
  <c r="X38" i="2" s="1"/>
  <c r="N38" i="2"/>
  <c r="Y38" i="2" s="1"/>
  <c r="O38" i="2"/>
  <c r="Z38" i="2" s="1"/>
  <c r="P38" i="2"/>
  <c r="AA38" i="2" s="1"/>
  <c r="Q38" i="2"/>
  <c r="AB38" i="2" s="1"/>
  <c r="R38" i="2"/>
  <c r="AC38" i="2" s="1"/>
  <c r="S38" i="2"/>
  <c r="AD38" i="2" s="1"/>
  <c r="M39" i="2"/>
  <c r="X39" i="2" s="1"/>
  <c r="N39" i="2"/>
  <c r="Y39" i="2" s="1"/>
  <c r="O39" i="2"/>
  <c r="Z39" i="2" s="1"/>
  <c r="P39" i="2"/>
  <c r="AA39" i="2" s="1"/>
  <c r="Q39" i="2"/>
  <c r="AB39" i="2" s="1"/>
  <c r="R39" i="2"/>
  <c r="AC39" i="2" s="1"/>
  <c r="S39" i="2"/>
  <c r="AD39" i="2" s="1"/>
  <c r="M40" i="2"/>
  <c r="X40" i="2" s="1"/>
  <c r="N40" i="2"/>
  <c r="Y40" i="2" s="1"/>
  <c r="O40" i="2"/>
  <c r="Z40" i="2" s="1"/>
  <c r="P40" i="2"/>
  <c r="AA40" i="2" s="1"/>
  <c r="Q40" i="2"/>
  <c r="AB40" i="2" s="1"/>
  <c r="R40" i="2"/>
  <c r="AC40" i="2" s="1"/>
  <c r="S40" i="2"/>
  <c r="AD40" i="2" s="1"/>
  <c r="M41" i="2"/>
  <c r="X41" i="2" s="1"/>
  <c r="N41" i="2"/>
  <c r="Y41" i="2" s="1"/>
  <c r="O41" i="2"/>
  <c r="Z41" i="2" s="1"/>
  <c r="P41" i="2"/>
  <c r="AA41" i="2" s="1"/>
  <c r="Q41" i="2"/>
  <c r="AB41" i="2" s="1"/>
  <c r="R41" i="2"/>
  <c r="AC41" i="2" s="1"/>
  <c r="S41" i="2"/>
  <c r="AD41" i="2" s="1"/>
  <c r="M42" i="2"/>
  <c r="X42" i="2" s="1"/>
  <c r="N42" i="2"/>
  <c r="Y42" i="2" s="1"/>
  <c r="O42" i="2"/>
  <c r="Z42" i="2" s="1"/>
  <c r="P42" i="2"/>
  <c r="AA42" i="2" s="1"/>
  <c r="Q42" i="2"/>
  <c r="AB42" i="2" s="1"/>
  <c r="R42" i="2"/>
  <c r="AC42" i="2" s="1"/>
  <c r="S42" i="2"/>
  <c r="AD42" i="2" s="1"/>
  <c r="N36" i="2"/>
  <c r="Y36" i="2" s="1"/>
  <c r="O36" i="2"/>
  <c r="Z36" i="2" s="1"/>
  <c r="P36" i="2"/>
  <c r="AA36" i="2" s="1"/>
  <c r="Q36" i="2"/>
  <c r="AB36" i="2" s="1"/>
  <c r="R36" i="2"/>
  <c r="AC36" i="2" s="1"/>
  <c r="S36" i="2"/>
  <c r="AD36" i="2" s="1"/>
  <c r="M36" i="2"/>
  <c r="X36" i="2" s="1"/>
  <c r="M27" i="2"/>
  <c r="X27" i="2" s="1"/>
  <c r="N27" i="2"/>
  <c r="Y27" i="2" s="1"/>
  <c r="O27" i="2"/>
  <c r="Z27" i="2" s="1"/>
  <c r="P27" i="2"/>
  <c r="AA27" i="2" s="1"/>
  <c r="Q27" i="2"/>
  <c r="AB27" i="2" s="1"/>
  <c r="R27" i="2"/>
  <c r="AC27" i="2" s="1"/>
  <c r="S27" i="2"/>
  <c r="AD27" i="2" s="1"/>
  <c r="M28" i="2"/>
  <c r="X28" i="2" s="1"/>
  <c r="N28" i="2"/>
  <c r="Y28" i="2" s="1"/>
  <c r="O28" i="2"/>
  <c r="Z28" i="2" s="1"/>
  <c r="P28" i="2"/>
  <c r="AA28" i="2" s="1"/>
  <c r="Q28" i="2"/>
  <c r="AB28" i="2" s="1"/>
  <c r="R28" i="2"/>
  <c r="AC28" i="2" s="1"/>
  <c r="S28" i="2"/>
  <c r="AD28" i="2" s="1"/>
  <c r="M29" i="2"/>
  <c r="X29" i="2" s="1"/>
  <c r="N29" i="2"/>
  <c r="Y29" i="2" s="1"/>
  <c r="O29" i="2"/>
  <c r="Z29" i="2" s="1"/>
  <c r="P29" i="2"/>
  <c r="AA29" i="2" s="1"/>
  <c r="Q29" i="2"/>
  <c r="AB29" i="2" s="1"/>
  <c r="R29" i="2"/>
  <c r="AC29" i="2" s="1"/>
  <c r="S29" i="2"/>
  <c r="AD29" i="2" s="1"/>
  <c r="M30" i="2"/>
  <c r="X30" i="2" s="1"/>
  <c r="N30" i="2"/>
  <c r="Y30" i="2" s="1"/>
  <c r="O30" i="2"/>
  <c r="Z30" i="2" s="1"/>
  <c r="P30" i="2"/>
  <c r="AA30" i="2" s="1"/>
  <c r="Q30" i="2"/>
  <c r="AB30" i="2" s="1"/>
  <c r="R30" i="2"/>
  <c r="AC30" i="2" s="1"/>
  <c r="S30" i="2"/>
  <c r="AD30" i="2" s="1"/>
  <c r="M31" i="2"/>
  <c r="X31" i="2" s="1"/>
  <c r="N31" i="2"/>
  <c r="Y31" i="2" s="1"/>
  <c r="O31" i="2"/>
  <c r="Z31" i="2" s="1"/>
  <c r="P31" i="2"/>
  <c r="AA31" i="2" s="1"/>
  <c r="Q31" i="2"/>
  <c r="AB31" i="2" s="1"/>
  <c r="R31" i="2"/>
  <c r="AC31" i="2" s="1"/>
  <c r="S31" i="2"/>
  <c r="AD31" i="2" s="1"/>
  <c r="M32" i="2"/>
  <c r="X32" i="2" s="1"/>
  <c r="N32" i="2"/>
  <c r="Y32" i="2" s="1"/>
  <c r="O32" i="2"/>
  <c r="Z32" i="2" s="1"/>
  <c r="P32" i="2"/>
  <c r="AA32" i="2" s="1"/>
  <c r="Q32" i="2"/>
  <c r="AB32" i="2" s="1"/>
  <c r="R32" i="2"/>
  <c r="AC32" i="2" s="1"/>
  <c r="S32" i="2"/>
  <c r="AD32" i="2" s="1"/>
  <c r="N26" i="2"/>
  <c r="Y26" i="2" s="1"/>
  <c r="O26" i="2"/>
  <c r="Z26" i="2" s="1"/>
  <c r="P26" i="2"/>
  <c r="AA26" i="2" s="1"/>
  <c r="Q26" i="2"/>
  <c r="AB26" i="2" s="1"/>
  <c r="R26" i="2"/>
  <c r="AC26" i="2" s="1"/>
  <c r="S26" i="2"/>
  <c r="AD26" i="2" s="1"/>
  <c r="M26" i="2"/>
  <c r="X26" i="2" s="1"/>
  <c r="N16" i="2"/>
  <c r="Y16" i="2" s="1"/>
  <c r="O16" i="2"/>
  <c r="Z16" i="2" s="1"/>
  <c r="P16" i="2"/>
  <c r="AA16" i="2" s="1"/>
  <c r="Q16" i="2"/>
  <c r="AB16" i="2" s="1"/>
  <c r="R16" i="2"/>
  <c r="AC16" i="2" s="1"/>
  <c r="S16" i="2"/>
  <c r="AD16" i="2" s="1"/>
  <c r="N17" i="2"/>
  <c r="Y17" i="2" s="1"/>
  <c r="O17" i="2"/>
  <c r="Z17" i="2" s="1"/>
  <c r="P17" i="2"/>
  <c r="AA17" i="2" s="1"/>
  <c r="Q17" i="2"/>
  <c r="AB17" i="2" s="1"/>
  <c r="R17" i="2"/>
  <c r="AC17" i="2" s="1"/>
  <c r="S17" i="2"/>
  <c r="AD17" i="2" s="1"/>
  <c r="N18" i="2"/>
  <c r="Y18" i="2" s="1"/>
  <c r="O18" i="2"/>
  <c r="Z18" i="2" s="1"/>
  <c r="P18" i="2"/>
  <c r="AA18" i="2" s="1"/>
  <c r="Q18" i="2"/>
  <c r="AB18" i="2" s="1"/>
  <c r="R18" i="2"/>
  <c r="AC18" i="2" s="1"/>
  <c r="S18" i="2"/>
  <c r="AD18" i="2" s="1"/>
  <c r="N19" i="2"/>
  <c r="Y19" i="2" s="1"/>
  <c r="O19" i="2"/>
  <c r="Z19" i="2" s="1"/>
  <c r="P19" i="2"/>
  <c r="AA19" i="2" s="1"/>
  <c r="Q19" i="2"/>
  <c r="AB19" i="2" s="1"/>
  <c r="R19" i="2"/>
  <c r="AC19" i="2" s="1"/>
  <c r="S19" i="2"/>
  <c r="AD19" i="2" s="1"/>
  <c r="N20" i="2"/>
  <c r="Y20" i="2" s="1"/>
  <c r="O20" i="2"/>
  <c r="Z20" i="2" s="1"/>
  <c r="P20" i="2"/>
  <c r="AA20" i="2" s="1"/>
  <c r="Q20" i="2"/>
  <c r="AB20" i="2" s="1"/>
  <c r="R20" i="2"/>
  <c r="AC20" i="2" s="1"/>
  <c r="S20" i="2"/>
  <c r="AD20" i="2" s="1"/>
  <c r="N21" i="2"/>
  <c r="Y21" i="2" s="1"/>
  <c r="O21" i="2"/>
  <c r="Z21" i="2" s="1"/>
  <c r="P21" i="2"/>
  <c r="AA21" i="2" s="1"/>
  <c r="Q21" i="2"/>
  <c r="AB21" i="2" s="1"/>
  <c r="R21" i="2"/>
  <c r="AC21" i="2" s="1"/>
  <c r="S21" i="2"/>
  <c r="AD21" i="2" s="1"/>
  <c r="N22" i="2"/>
  <c r="Y22" i="2" s="1"/>
  <c r="O22" i="2"/>
  <c r="Z22" i="2" s="1"/>
  <c r="P22" i="2"/>
  <c r="AA22" i="2" s="1"/>
  <c r="Q22" i="2"/>
  <c r="AB22" i="2" s="1"/>
  <c r="R22" i="2"/>
  <c r="AC22" i="2" s="1"/>
  <c r="S22" i="2"/>
  <c r="AD22" i="2" s="1"/>
  <c r="M17" i="2"/>
  <c r="X17" i="2" s="1"/>
  <c r="M18" i="2"/>
  <c r="X18" i="2" s="1"/>
  <c r="M19" i="2"/>
  <c r="X19" i="2" s="1"/>
  <c r="M20" i="2"/>
  <c r="X20" i="2" s="1"/>
  <c r="M21" i="2"/>
  <c r="X21" i="2" s="1"/>
  <c r="M22" i="2"/>
  <c r="X22" i="2" s="1"/>
  <c r="M16" i="2"/>
  <c r="X16" i="2" s="1"/>
  <c r="M7" i="2"/>
  <c r="X7" i="2" s="1"/>
  <c r="N7" i="2"/>
  <c r="Y7" i="2" s="1"/>
  <c r="O7" i="2"/>
  <c r="Z7" i="2" s="1"/>
  <c r="P7" i="2"/>
  <c r="AA7" i="2" s="1"/>
  <c r="Q7" i="2"/>
  <c r="AB7" i="2" s="1"/>
  <c r="AM17" i="2" s="1"/>
  <c r="R7" i="2"/>
  <c r="AC7" i="2" s="1"/>
  <c r="S7" i="2"/>
  <c r="AD7" i="2" s="1"/>
  <c r="M8" i="2"/>
  <c r="X8" i="2" s="1"/>
  <c r="N8" i="2"/>
  <c r="Y8" i="2" s="1"/>
  <c r="O8" i="2"/>
  <c r="Z8" i="2" s="1"/>
  <c r="P8" i="2"/>
  <c r="AA8" i="2" s="1"/>
  <c r="Q8" i="2"/>
  <c r="AB8" i="2" s="1"/>
  <c r="R8" i="2"/>
  <c r="AC8" i="2" s="1"/>
  <c r="S8" i="2"/>
  <c r="AD8" i="2" s="1"/>
  <c r="M9" i="2"/>
  <c r="X9" i="2" s="1"/>
  <c r="N9" i="2"/>
  <c r="Y9" i="2" s="1"/>
  <c r="O9" i="2"/>
  <c r="Z9" i="2" s="1"/>
  <c r="P9" i="2"/>
  <c r="AA9" i="2" s="1"/>
  <c r="Q9" i="2"/>
  <c r="AB9" i="2" s="1"/>
  <c r="R9" i="2"/>
  <c r="AC9" i="2" s="1"/>
  <c r="S9" i="2"/>
  <c r="AD9" i="2" s="1"/>
  <c r="M10" i="2"/>
  <c r="X10" i="2" s="1"/>
  <c r="N10" i="2"/>
  <c r="Y10" i="2" s="1"/>
  <c r="O10" i="2"/>
  <c r="Z10" i="2" s="1"/>
  <c r="P10" i="2"/>
  <c r="AA10" i="2" s="1"/>
  <c r="Q10" i="2"/>
  <c r="AB10" i="2" s="1"/>
  <c r="R10" i="2"/>
  <c r="AC10" i="2" s="1"/>
  <c r="S10" i="2"/>
  <c r="AD10" i="2" s="1"/>
  <c r="M11" i="2"/>
  <c r="X11" i="2" s="1"/>
  <c r="N11" i="2"/>
  <c r="Y11" i="2" s="1"/>
  <c r="O11" i="2"/>
  <c r="Z11" i="2" s="1"/>
  <c r="P11" i="2"/>
  <c r="AA11" i="2" s="1"/>
  <c r="Q11" i="2"/>
  <c r="AB11" i="2" s="1"/>
  <c r="R11" i="2"/>
  <c r="AC11" i="2" s="1"/>
  <c r="S11" i="2"/>
  <c r="AD11" i="2" s="1"/>
  <c r="AO21" i="2" s="1"/>
  <c r="M12" i="2"/>
  <c r="X12" i="2" s="1"/>
  <c r="N12" i="2"/>
  <c r="Y12" i="2" s="1"/>
  <c r="O12" i="2"/>
  <c r="Z12" i="2" s="1"/>
  <c r="P12" i="2"/>
  <c r="AA12" i="2" s="1"/>
  <c r="Q12" i="2"/>
  <c r="AB12" i="2" s="1"/>
  <c r="R12" i="2"/>
  <c r="AC12" i="2" s="1"/>
  <c r="S12" i="2"/>
  <c r="AD12" i="2" s="1"/>
  <c r="N6" i="2"/>
  <c r="Y6" i="2" s="1"/>
  <c r="O6" i="2"/>
  <c r="Z6" i="2" s="1"/>
  <c r="P6" i="2"/>
  <c r="AA6" i="2" s="1"/>
  <c r="AL16" i="2" s="1"/>
  <c r="Q6" i="2"/>
  <c r="AB6" i="2" s="1"/>
  <c r="R6" i="2"/>
  <c r="AC6" i="2" s="1"/>
  <c r="S6" i="2"/>
  <c r="AD6" i="2" s="1"/>
  <c r="M6" i="2"/>
  <c r="X6" i="2" s="1"/>
  <c r="AL18" i="2" l="1"/>
  <c r="AK16" i="2"/>
  <c r="AI22" i="2"/>
  <c r="AO20" i="2"/>
  <c r="AM18" i="2"/>
  <c r="AL17" i="2"/>
  <c r="AO22" i="2"/>
  <c r="AN21" i="2"/>
  <c r="AM20" i="2"/>
  <c r="AK18" i="2"/>
  <c r="AN22" i="2"/>
  <c r="AM21" i="2"/>
  <c r="AL20" i="2"/>
  <c r="AK19" i="2"/>
  <c r="AI17" i="2"/>
  <c r="AO16" i="2"/>
  <c r="AK20" i="2"/>
  <c r="AJ19" i="2"/>
  <c r="AI18" i="2"/>
  <c r="AM19" i="2"/>
  <c r="AI16" i="2"/>
  <c r="AN20" i="2"/>
  <c r="AK17" i="2"/>
  <c r="AJ22" i="2"/>
  <c r="AJ16" i="2"/>
  <c r="AL19" i="2"/>
  <c r="AJ18" i="2"/>
  <c r="AM22" i="2"/>
  <c r="AL21" i="2"/>
  <c r="AK21" i="2"/>
  <c r="AJ20" i="2"/>
  <c r="AO17" i="2"/>
  <c r="AK22" i="2"/>
  <c r="AI20" i="2"/>
  <c r="AO18" i="2"/>
  <c r="AN17" i="2"/>
  <c r="AM16" i="2"/>
  <c r="AO19" i="2"/>
  <c r="AN18" i="2"/>
  <c r="AL22" i="2"/>
  <c r="AJ17" i="2"/>
  <c r="AI19" i="2"/>
  <c r="AN16" i="2"/>
  <c r="AN19" i="2"/>
  <c r="AI21" i="2"/>
  <c r="AJ21" i="2"/>
  <c r="AI32" i="2" l="1"/>
  <c r="AJ32" i="2"/>
  <c r="AJ30" i="2"/>
  <c r="AJ34" i="2"/>
  <c r="AJ28" i="2"/>
  <c r="AI30" i="2"/>
  <c r="AJ29" i="2"/>
  <c r="AI34" i="2"/>
  <c r="AK34" i="2" s="1"/>
  <c r="AJ33" i="2"/>
  <c r="AI28" i="2"/>
  <c r="AI31" i="2"/>
  <c r="AI29" i="2"/>
  <c r="AJ31" i="2"/>
  <c r="AI33" i="2"/>
  <c r="AK32" i="2"/>
  <c r="AK30" i="2" l="1"/>
  <c r="AK28" i="2"/>
  <c r="AK33" i="2"/>
  <c r="AK31" i="2"/>
  <c r="AK29" i="2"/>
</calcChain>
</file>

<file path=xl/sharedStrings.xml><?xml version="1.0" encoding="utf-8"?>
<sst xmlns="http://schemas.openxmlformats.org/spreadsheetml/2006/main" count="230" uniqueCount="24">
  <si>
    <t>Preço</t>
  </si>
  <si>
    <t>Qualidade</t>
  </si>
  <si>
    <t>Confiabilidade</t>
  </si>
  <si>
    <t>Credibilidade</t>
  </si>
  <si>
    <t>Assistência</t>
  </si>
  <si>
    <t>Lead time</t>
  </si>
  <si>
    <t>Fornecedor 1</t>
  </si>
  <si>
    <t>Fornecedor 2</t>
  </si>
  <si>
    <t>Fornecedor 3</t>
  </si>
  <si>
    <t>Fornecedor 4</t>
  </si>
  <si>
    <t>Fornecedor 5</t>
  </si>
  <si>
    <t>Fornecedor 6</t>
  </si>
  <si>
    <t>Fornecedor 7</t>
  </si>
  <si>
    <t>DIFERENÇAS</t>
  </si>
  <si>
    <t>FUNÇÃO TIPO 1</t>
  </si>
  <si>
    <t>AGREGAÇÃO</t>
  </si>
  <si>
    <t>Lead Time</t>
  </si>
  <si>
    <t>Pesos</t>
  </si>
  <si>
    <t>Grau de Sobreclassificação</t>
  </si>
  <si>
    <t>Fluxos</t>
  </si>
  <si>
    <t>Fornecedor</t>
  </si>
  <si>
    <t>Fluxo Positivo</t>
  </si>
  <si>
    <t>Fluxo Negativo</t>
  </si>
  <si>
    <t>Fluxo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</si>
</sst>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19BC-E2C7-484F-98BF-3DB2A6C2541E}">
  <dimension ref="B1:AO62"/>
  <sheetViews>
    <sheetView tabSelected="1" workbookViewId="0">
      <selection activeCell="D21" sqref="D21"/>
    </sheetView>
  </sheetViews>
  <sheetFormatPr defaultRowHeight="15" x14ac:dyDescent="0.25"/>
  <cols>
    <col min="1" max="1" width="6.140625" style="1" customWidth="1"/>
    <col min="2" max="2" width="12.42578125" style="1" bestFit="1" customWidth="1"/>
    <col min="3" max="3" width="11.7109375" style="1" bestFit="1" customWidth="1"/>
    <col min="4" max="4" width="10.28515625" style="1" bestFit="1" customWidth="1"/>
    <col min="5" max="5" width="14.140625" style="1" bestFit="1" customWidth="1"/>
    <col min="6" max="6" width="12.85546875" style="1" bestFit="1" customWidth="1"/>
    <col min="7" max="7" width="11.140625" style="1" bestFit="1" customWidth="1"/>
    <col min="8" max="8" width="9.42578125" style="1" bestFit="1" customWidth="1"/>
    <col min="9" max="9" width="9.140625" style="1"/>
    <col min="10" max="10" width="9.140625" style="20"/>
    <col min="11" max="11" width="9.140625" style="1"/>
    <col min="12" max="19" width="12.42578125" style="1" bestFit="1" customWidth="1"/>
    <col min="20" max="20" width="9.140625" style="1"/>
    <col min="21" max="21" width="9.140625" style="20"/>
    <col min="22" max="22" width="9.140625" style="1"/>
    <col min="23" max="30" width="12.42578125" style="1" bestFit="1" customWidth="1"/>
    <col min="31" max="31" width="9.140625" style="1"/>
    <col min="32" max="32" width="9.140625" style="20"/>
    <col min="33" max="33" width="9.140625" style="1"/>
    <col min="34" max="34" width="14.140625" style="1" bestFit="1" customWidth="1"/>
    <col min="35" max="35" width="13.7109375" style="1" bestFit="1" customWidth="1"/>
    <col min="36" max="36" width="14.42578125" style="1" bestFit="1" customWidth="1"/>
    <col min="37" max="37" width="13.140625" style="1" bestFit="1" customWidth="1"/>
    <col min="38" max="41" width="12.42578125" style="1" bestFit="1" customWidth="1"/>
    <col min="42" max="16384" width="9.140625" style="1"/>
  </cols>
  <sheetData>
    <row r="1" spans="2:41" ht="15.75" thickBot="1" x14ac:dyDescent="0.3"/>
    <row r="2" spans="2:41" ht="15.75" thickBot="1" x14ac:dyDescent="0.3">
      <c r="L2" s="3" t="s">
        <v>13</v>
      </c>
      <c r="M2" s="4"/>
      <c r="N2" s="4"/>
      <c r="O2" s="4"/>
      <c r="P2" s="4"/>
      <c r="Q2" s="4"/>
      <c r="R2" s="4"/>
      <c r="S2" s="5"/>
      <c r="W2" s="3" t="s">
        <v>14</v>
      </c>
      <c r="X2" s="4"/>
      <c r="Y2" s="4"/>
      <c r="Z2" s="4"/>
      <c r="AA2" s="4"/>
      <c r="AB2" s="4"/>
      <c r="AC2" s="4"/>
      <c r="AD2" s="5"/>
      <c r="AH2" s="3" t="s">
        <v>18</v>
      </c>
      <c r="AI2" s="4"/>
      <c r="AJ2" s="4"/>
      <c r="AK2" s="4"/>
      <c r="AL2" s="4"/>
      <c r="AM2" s="4"/>
      <c r="AN2" s="4"/>
      <c r="AO2" s="5"/>
    </row>
    <row r="3" spans="2:41" x14ac:dyDescent="0.25">
      <c r="B3" s="21"/>
      <c r="C3" s="22" t="s">
        <v>0</v>
      </c>
      <c r="D3" s="22" t="s">
        <v>1</v>
      </c>
      <c r="E3" s="22" t="s">
        <v>2</v>
      </c>
      <c r="F3" s="22" t="s">
        <v>3</v>
      </c>
      <c r="G3" s="22" t="s">
        <v>4</v>
      </c>
      <c r="H3" s="23" t="s">
        <v>5</v>
      </c>
    </row>
    <row r="4" spans="2:41" ht="15.75" thickBot="1" x14ac:dyDescent="0.3">
      <c r="B4" s="12" t="s">
        <v>6</v>
      </c>
      <c r="C4" s="6">
        <v>-1834600.2</v>
      </c>
      <c r="D4" s="6">
        <v>1</v>
      </c>
      <c r="E4" s="6">
        <v>18</v>
      </c>
      <c r="F4" s="6">
        <v>90</v>
      </c>
      <c r="G4" s="6">
        <v>1</v>
      </c>
      <c r="H4" s="24">
        <v>-30</v>
      </c>
      <c r="L4" s="2" t="s">
        <v>0</v>
      </c>
      <c r="M4" s="2"/>
      <c r="N4" s="2"/>
      <c r="O4" s="2"/>
      <c r="P4" s="2"/>
      <c r="Q4" s="2"/>
      <c r="R4" s="2"/>
      <c r="S4" s="2"/>
      <c r="W4" s="2" t="s">
        <v>0</v>
      </c>
      <c r="X4" s="2"/>
      <c r="Y4" s="2"/>
      <c r="Z4" s="2"/>
      <c r="AA4" s="2"/>
      <c r="AB4" s="2"/>
      <c r="AC4" s="2"/>
      <c r="AD4" s="2"/>
    </row>
    <row r="5" spans="2:41" ht="15.75" thickBot="1" x14ac:dyDescent="0.3">
      <c r="B5" s="12" t="s">
        <v>7</v>
      </c>
      <c r="C5" s="6">
        <v>-1823240</v>
      </c>
      <c r="D5" s="6">
        <v>2</v>
      </c>
      <c r="E5" s="6">
        <v>5</v>
      </c>
      <c r="F5" s="6">
        <v>100</v>
      </c>
      <c r="G5" s="6">
        <v>0</v>
      </c>
      <c r="H5" s="24">
        <v>-30</v>
      </c>
      <c r="L5" s="6"/>
      <c r="M5" s="6" t="s">
        <v>6</v>
      </c>
      <c r="N5" s="6" t="s">
        <v>7</v>
      </c>
      <c r="O5" s="6" t="s">
        <v>8</v>
      </c>
      <c r="P5" s="6" t="s">
        <v>9</v>
      </c>
      <c r="Q5" s="6" t="s">
        <v>10</v>
      </c>
      <c r="R5" s="6" t="s">
        <v>11</v>
      </c>
      <c r="S5" s="6" t="s">
        <v>12</v>
      </c>
      <c r="W5" s="6"/>
      <c r="X5" s="6" t="s">
        <v>6</v>
      </c>
      <c r="Y5" s="6" t="s">
        <v>7</v>
      </c>
      <c r="Z5" s="6" t="s">
        <v>8</v>
      </c>
      <c r="AA5" s="6" t="s">
        <v>9</v>
      </c>
      <c r="AB5" s="6" t="s">
        <v>10</v>
      </c>
      <c r="AC5" s="6" t="s">
        <v>11</v>
      </c>
      <c r="AD5" s="6" t="s">
        <v>12</v>
      </c>
      <c r="AH5" s="7" t="s">
        <v>17</v>
      </c>
      <c r="AI5" s="8"/>
    </row>
    <row r="6" spans="2:41" x14ac:dyDescent="0.25">
      <c r="B6" s="12" t="s">
        <v>8</v>
      </c>
      <c r="C6" s="6">
        <v>-1902311</v>
      </c>
      <c r="D6" s="6">
        <v>3</v>
      </c>
      <c r="E6" s="6">
        <v>10</v>
      </c>
      <c r="F6" s="6">
        <v>80</v>
      </c>
      <c r="G6" s="6">
        <v>1</v>
      </c>
      <c r="H6" s="24">
        <v>-30</v>
      </c>
      <c r="L6" s="6" t="s">
        <v>6</v>
      </c>
      <c r="M6" s="6">
        <f>VLOOKUP($L6,'PROMETHEE II'!$B$3:$H$10,2,0)-VLOOKUP(M$5,'PROMETHEE II'!$B$3:$H$10,2,0)</f>
        <v>0</v>
      </c>
      <c r="N6" s="6">
        <f>VLOOKUP($L6,'PROMETHEE II'!$B$3:$H$10,2,0)-VLOOKUP(N$5,'PROMETHEE II'!$B$3:$H$10,2,0)</f>
        <v>-11360.199999999953</v>
      </c>
      <c r="O6" s="6">
        <f>VLOOKUP($L6,'PROMETHEE II'!$B$3:$H$10,2,0)-VLOOKUP(O$5,'PROMETHEE II'!$B$3:$H$10,2,0)</f>
        <v>67710.800000000047</v>
      </c>
      <c r="P6" s="6">
        <f>VLOOKUP($L6,'PROMETHEE II'!$B$3:$H$10,2,0)-VLOOKUP(P$5,'PROMETHEE II'!$B$3:$H$10,2,0)</f>
        <v>-39400.199999999953</v>
      </c>
      <c r="Q6" s="6">
        <f>VLOOKUP($L6,'PROMETHEE II'!$B$3:$H$10,2,0)-VLOOKUP(Q$5,'PROMETHEE II'!$B$3:$H$10,2,0)</f>
        <v>-122599.69999999995</v>
      </c>
      <c r="R6" s="6">
        <f>VLOOKUP($L6,'PROMETHEE II'!$B$3:$H$10,2,0)-VLOOKUP(R$5,'PROMETHEE II'!$B$3:$H$10,2,0)</f>
        <v>-136709.94999999995</v>
      </c>
      <c r="S6" s="6">
        <f>VLOOKUP($L6,'PROMETHEE II'!$B$3:$H$10,2,0)-VLOOKUP(S$5,'PROMETHEE II'!$B$3:$H$10,2,0)</f>
        <v>-111834.86999999988</v>
      </c>
      <c r="W6" s="6" t="s">
        <v>6</v>
      </c>
      <c r="X6" s="6">
        <f>IF(M6&gt;0,1,0)</f>
        <v>0</v>
      </c>
      <c r="Y6" s="6">
        <f t="shared" ref="Y6:AD12" si="0">IF(N6&gt;0,1,0)</f>
        <v>0</v>
      </c>
      <c r="Z6" s="6">
        <f t="shared" si="0"/>
        <v>1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H6" s="9" t="s">
        <v>0</v>
      </c>
      <c r="AI6" s="11">
        <f>1/6</f>
        <v>0.16666666666666666</v>
      </c>
    </row>
    <row r="7" spans="2:41" x14ac:dyDescent="0.25">
      <c r="B7" s="12" t="s">
        <v>9</v>
      </c>
      <c r="C7" s="6">
        <v>-1795200</v>
      </c>
      <c r="D7" s="6">
        <v>1</v>
      </c>
      <c r="E7" s="6">
        <v>9</v>
      </c>
      <c r="F7" s="6">
        <v>95</v>
      </c>
      <c r="G7" s="6">
        <v>0</v>
      </c>
      <c r="H7" s="24">
        <v>-30</v>
      </c>
      <c r="L7" s="6" t="s">
        <v>7</v>
      </c>
      <c r="M7" s="6">
        <f>VLOOKUP($L7,'PROMETHEE II'!$B$3:$H$10,2,0)-VLOOKUP(M$5,'PROMETHEE II'!$B$3:$H$10,2,0)</f>
        <v>11360.199999999953</v>
      </c>
      <c r="N7" s="6">
        <f>VLOOKUP($L7,'PROMETHEE II'!$B$3:$H$10,2,0)-VLOOKUP(N$5,'PROMETHEE II'!$B$3:$H$10,2,0)</f>
        <v>0</v>
      </c>
      <c r="O7" s="6">
        <f>VLOOKUP($L7,'PROMETHEE II'!$B$3:$H$10,2,0)-VLOOKUP(O$5,'PROMETHEE II'!$B$3:$H$10,2,0)</f>
        <v>79071</v>
      </c>
      <c r="P7" s="6">
        <f>VLOOKUP($L7,'PROMETHEE II'!$B$3:$H$10,2,0)-VLOOKUP(P$5,'PROMETHEE II'!$B$3:$H$10,2,0)</f>
        <v>-28040</v>
      </c>
      <c r="Q7" s="6">
        <f>VLOOKUP($L7,'PROMETHEE II'!$B$3:$H$10,2,0)-VLOOKUP(Q$5,'PROMETHEE II'!$B$3:$H$10,2,0)</f>
        <v>-111239.5</v>
      </c>
      <c r="R7" s="6">
        <f>VLOOKUP($L7,'PROMETHEE II'!$B$3:$H$10,2,0)-VLOOKUP(R$5,'PROMETHEE II'!$B$3:$H$10,2,0)</f>
        <v>-125349.75</v>
      </c>
      <c r="S7" s="6">
        <f>VLOOKUP($L7,'PROMETHEE II'!$B$3:$H$10,2,0)-VLOOKUP(S$5,'PROMETHEE II'!$B$3:$H$10,2,0)</f>
        <v>-100474.66999999993</v>
      </c>
      <c r="W7" s="6" t="s">
        <v>7</v>
      </c>
      <c r="X7" s="6">
        <f t="shared" ref="X7:X12" si="1">IF(M7&gt;0,1,0)</f>
        <v>1</v>
      </c>
      <c r="Y7" s="6">
        <f t="shared" si="0"/>
        <v>0</v>
      </c>
      <c r="Z7" s="6">
        <f t="shared" si="0"/>
        <v>1</v>
      </c>
      <c r="AA7" s="6">
        <f t="shared" si="0"/>
        <v>0</v>
      </c>
      <c r="AB7" s="6">
        <f t="shared" si="0"/>
        <v>0</v>
      </c>
      <c r="AC7" s="6">
        <f t="shared" si="0"/>
        <v>0</v>
      </c>
      <c r="AD7" s="6">
        <f t="shared" si="0"/>
        <v>0</v>
      </c>
      <c r="AH7" s="12" t="s">
        <v>1</v>
      </c>
      <c r="AI7" s="24">
        <f t="shared" ref="AI7:AI11" si="2">1/6</f>
        <v>0.16666666666666666</v>
      </c>
    </row>
    <row r="8" spans="2:41" x14ac:dyDescent="0.25">
      <c r="B8" s="12" t="s">
        <v>10</v>
      </c>
      <c r="C8" s="6">
        <v>-1712000.5</v>
      </c>
      <c r="D8" s="6">
        <v>2</v>
      </c>
      <c r="E8" s="6">
        <v>1</v>
      </c>
      <c r="F8" s="6">
        <v>100</v>
      </c>
      <c r="G8" s="6">
        <v>0</v>
      </c>
      <c r="H8" s="24">
        <v>-35</v>
      </c>
      <c r="L8" s="6" t="s">
        <v>8</v>
      </c>
      <c r="M8" s="6">
        <f>VLOOKUP($L8,'PROMETHEE II'!$B$3:$H$10,2,0)-VLOOKUP(M$5,'PROMETHEE II'!$B$3:$H$10,2,0)</f>
        <v>-67710.800000000047</v>
      </c>
      <c r="N8" s="6">
        <f>VLOOKUP($L8,'PROMETHEE II'!$B$3:$H$10,2,0)-VLOOKUP(N$5,'PROMETHEE II'!$B$3:$H$10,2,0)</f>
        <v>-79071</v>
      </c>
      <c r="O8" s="6">
        <f>VLOOKUP($L8,'PROMETHEE II'!$B$3:$H$10,2,0)-VLOOKUP(O$5,'PROMETHEE II'!$B$3:$H$10,2,0)</f>
        <v>0</v>
      </c>
      <c r="P8" s="6">
        <f>VLOOKUP($L8,'PROMETHEE II'!$B$3:$H$10,2,0)-VLOOKUP(P$5,'PROMETHEE II'!$B$3:$H$10,2,0)</f>
        <v>-107111</v>
      </c>
      <c r="Q8" s="6">
        <f>VLOOKUP($L8,'PROMETHEE II'!$B$3:$H$10,2,0)-VLOOKUP(Q$5,'PROMETHEE II'!$B$3:$H$10,2,0)</f>
        <v>-190310.5</v>
      </c>
      <c r="R8" s="6">
        <f>VLOOKUP($L8,'PROMETHEE II'!$B$3:$H$10,2,0)-VLOOKUP(R$5,'PROMETHEE II'!$B$3:$H$10,2,0)</f>
        <v>-204420.75</v>
      </c>
      <c r="S8" s="6">
        <f>VLOOKUP($L8,'PROMETHEE II'!$B$3:$H$10,2,0)-VLOOKUP(S$5,'PROMETHEE II'!$B$3:$H$10,2,0)</f>
        <v>-179545.66999999993</v>
      </c>
      <c r="W8" s="6" t="s">
        <v>8</v>
      </c>
      <c r="X8" s="6">
        <f t="shared" si="1"/>
        <v>0</v>
      </c>
      <c r="Y8" s="6">
        <f t="shared" si="0"/>
        <v>0</v>
      </c>
      <c r="Z8" s="6">
        <f t="shared" si="0"/>
        <v>0</v>
      </c>
      <c r="AA8" s="6">
        <f t="shared" si="0"/>
        <v>0</v>
      </c>
      <c r="AB8" s="6">
        <f t="shared" si="0"/>
        <v>0</v>
      </c>
      <c r="AC8" s="6">
        <f t="shared" si="0"/>
        <v>0</v>
      </c>
      <c r="AD8" s="6">
        <f t="shared" si="0"/>
        <v>0</v>
      </c>
      <c r="AH8" s="12" t="s">
        <v>2</v>
      </c>
      <c r="AI8" s="24">
        <f t="shared" si="2"/>
        <v>0.16666666666666666</v>
      </c>
    </row>
    <row r="9" spans="2:41" x14ac:dyDescent="0.25">
      <c r="B9" s="12" t="s">
        <v>11</v>
      </c>
      <c r="C9" s="6">
        <v>-1697890.25</v>
      </c>
      <c r="D9" s="6">
        <v>3</v>
      </c>
      <c r="E9" s="6">
        <v>16</v>
      </c>
      <c r="F9" s="6">
        <v>90</v>
      </c>
      <c r="G9" s="6">
        <v>1</v>
      </c>
      <c r="H9" s="24">
        <v>-45</v>
      </c>
      <c r="L9" s="6" t="s">
        <v>9</v>
      </c>
      <c r="M9" s="6">
        <f>VLOOKUP($L9,'PROMETHEE II'!$B$3:$H$10,2,0)-VLOOKUP(M$5,'PROMETHEE II'!$B$3:$H$10,2,0)</f>
        <v>39400.199999999953</v>
      </c>
      <c r="N9" s="6">
        <f>VLOOKUP($L9,'PROMETHEE II'!$B$3:$H$10,2,0)-VLOOKUP(N$5,'PROMETHEE II'!$B$3:$H$10,2,0)</f>
        <v>28040</v>
      </c>
      <c r="O9" s="6">
        <f>VLOOKUP($L9,'PROMETHEE II'!$B$3:$H$10,2,0)-VLOOKUP(O$5,'PROMETHEE II'!$B$3:$H$10,2,0)</f>
        <v>107111</v>
      </c>
      <c r="P9" s="6">
        <f>VLOOKUP($L9,'PROMETHEE II'!$B$3:$H$10,2,0)-VLOOKUP(P$5,'PROMETHEE II'!$B$3:$H$10,2,0)</f>
        <v>0</v>
      </c>
      <c r="Q9" s="6">
        <f>VLOOKUP($L9,'PROMETHEE II'!$B$3:$H$10,2,0)-VLOOKUP(Q$5,'PROMETHEE II'!$B$3:$H$10,2,0)</f>
        <v>-83199.5</v>
      </c>
      <c r="R9" s="6">
        <f>VLOOKUP($L9,'PROMETHEE II'!$B$3:$H$10,2,0)-VLOOKUP(R$5,'PROMETHEE II'!$B$3:$H$10,2,0)</f>
        <v>-97309.75</v>
      </c>
      <c r="S9" s="6">
        <f>VLOOKUP($L9,'PROMETHEE II'!$B$3:$H$10,2,0)-VLOOKUP(S$5,'PROMETHEE II'!$B$3:$H$10,2,0)</f>
        <v>-72434.669999999925</v>
      </c>
      <c r="W9" s="6" t="s">
        <v>9</v>
      </c>
      <c r="X9" s="6">
        <f t="shared" si="1"/>
        <v>1</v>
      </c>
      <c r="Y9" s="6">
        <f t="shared" si="0"/>
        <v>1</v>
      </c>
      <c r="Z9" s="6">
        <f t="shared" si="0"/>
        <v>1</v>
      </c>
      <c r="AA9" s="6">
        <f t="shared" si="0"/>
        <v>0</v>
      </c>
      <c r="AB9" s="6">
        <f t="shared" si="0"/>
        <v>0</v>
      </c>
      <c r="AC9" s="6">
        <f t="shared" si="0"/>
        <v>0</v>
      </c>
      <c r="AD9" s="6">
        <f t="shared" si="0"/>
        <v>0</v>
      </c>
      <c r="AH9" s="12" t="s">
        <v>3</v>
      </c>
      <c r="AI9" s="24">
        <f t="shared" si="2"/>
        <v>0.16666666666666666</v>
      </c>
    </row>
    <row r="10" spans="2:41" ht="15.75" thickBot="1" x14ac:dyDescent="0.3">
      <c r="B10" s="13" t="s">
        <v>12</v>
      </c>
      <c r="C10" s="25">
        <v>-1722765.33</v>
      </c>
      <c r="D10" s="25">
        <v>2</v>
      </c>
      <c r="E10" s="25">
        <v>4</v>
      </c>
      <c r="F10" s="25">
        <v>85</v>
      </c>
      <c r="G10" s="25">
        <v>1</v>
      </c>
      <c r="H10" s="26">
        <v>-40</v>
      </c>
      <c r="L10" s="6" t="s">
        <v>10</v>
      </c>
      <c r="M10" s="6">
        <f>VLOOKUP($L10,'PROMETHEE II'!$B$3:$H$10,2,0)-VLOOKUP(M$5,'PROMETHEE II'!$B$3:$H$10,2,0)</f>
        <v>122599.69999999995</v>
      </c>
      <c r="N10" s="6">
        <f>VLOOKUP($L10,'PROMETHEE II'!$B$3:$H$10,2,0)-VLOOKUP(N$5,'PROMETHEE II'!$B$3:$H$10,2,0)</f>
        <v>111239.5</v>
      </c>
      <c r="O10" s="6">
        <f>VLOOKUP($L10,'PROMETHEE II'!$B$3:$H$10,2,0)-VLOOKUP(O$5,'PROMETHEE II'!$B$3:$H$10,2,0)</f>
        <v>190310.5</v>
      </c>
      <c r="P10" s="6">
        <f>VLOOKUP($L10,'PROMETHEE II'!$B$3:$H$10,2,0)-VLOOKUP(P$5,'PROMETHEE II'!$B$3:$H$10,2,0)</f>
        <v>83199.5</v>
      </c>
      <c r="Q10" s="6">
        <f>VLOOKUP($L10,'PROMETHEE II'!$B$3:$H$10,2,0)-VLOOKUP(Q$5,'PROMETHEE II'!$B$3:$H$10,2,0)</f>
        <v>0</v>
      </c>
      <c r="R10" s="6">
        <f>VLOOKUP($L10,'PROMETHEE II'!$B$3:$H$10,2,0)-VLOOKUP(R$5,'PROMETHEE II'!$B$3:$H$10,2,0)</f>
        <v>-14110.25</v>
      </c>
      <c r="S10" s="6">
        <f>VLOOKUP($L10,'PROMETHEE II'!$B$3:$H$10,2,0)-VLOOKUP(S$5,'PROMETHEE II'!$B$3:$H$10,2,0)</f>
        <v>10764.830000000075</v>
      </c>
      <c r="W10" s="6" t="s">
        <v>10</v>
      </c>
      <c r="X10" s="6">
        <f t="shared" si="1"/>
        <v>1</v>
      </c>
      <c r="Y10" s="6">
        <f t="shared" si="0"/>
        <v>1</v>
      </c>
      <c r="Z10" s="6">
        <f t="shared" si="0"/>
        <v>1</v>
      </c>
      <c r="AA10" s="6">
        <f t="shared" si="0"/>
        <v>1</v>
      </c>
      <c r="AB10" s="6">
        <f t="shared" si="0"/>
        <v>0</v>
      </c>
      <c r="AC10" s="6">
        <f t="shared" si="0"/>
        <v>0</v>
      </c>
      <c r="AD10" s="6">
        <f t="shared" si="0"/>
        <v>1</v>
      </c>
      <c r="AH10" s="12" t="s">
        <v>4</v>
      </c>
      <c r="AI10" s="24">
        <f t="shared" si="2"/>
        <v>0.16666666666666666</v>
      </c>
    </row>
    <row r="11" spans="2:41" ht="15.75" thickBot="1" x14ac:dyDescent="0.3">
      <c r="L11" s="6" t="s">
        <v>11</v>
      </c>
      <c r="M11" s="6">
        <f>VLOOKUP($L11,'PROMETHEE II'!$B$3:$H$10,2,0)-VLOOKUP(M$5,'PROMETHEE II'!$B$3:$H$10,2,0)</f>
        <v>136709.94999999995</v>
      </c>
      <c r="N11" s="6">
        <f>VLOOKUP($L11,'PROMETHEE II'!$B$3:$H$10,2,0)-VLOOKUP(N$5,'PROMETHEE II'!$B$3:$H$10,2,0)</f>
        <v>125349.75</v>
      </c>
      <c r="O11" s="6">
        <f>VLOOKUP($L11,'PROMETHEE II'!$B$3:$H$10,2,0)-VLOOKUP(O$5,'PROMETHEE II'!$B$3:$H$10,2,0)</f>
        <v>204420.75</v>
      </c>
      <c r="P11" s="6">
        <f>VLOOKUP($L11,'PROMETHEE II'!$B$3:$H$10,2,0)-VLOOKUP(P$5,'PROMETHEE II'!$B$3:$H$10,2,0)</f>
        <v>97309.75</v>
      </c>
      <c r="Q11" s="6">
        <f>VLOOKUP($L11,'PROMETHEE II'!$B$3:$H$10,2,0)-VLOOKUP(Q$5,'PROMETHEE II'!$B$3:$H$10,2,0)</f>
        <v>14110.25</v>
      </c>
      <c r="R11" s="6">
        <f>VLOOKUP($L11,'PROMETHEE II'!$B$3:$H$10,2,0)-VLOOKUP(R$5,'PROMETHEE II'!$B$3:$H$10,2,0)</f>
        <v>0</v>
      </c>
      <c r="S11" s="6">
        <f>VLOOKUP($L11,'PROMETHEE II'!$B$3:$H$10,2,0)-VLOOKUP(S$5,'PROMETHEE II'!$B$3:$H$10,2,0)</f>
        <v>24875.080000000075</v>
      </c>
      <c r="W11" s="6" t="s">
        <v>11</v>
      </c>
      <c r="X11" s="6">
        <f t="shared" si="1"/>
        <v>1</v>
      </c>
      <c r="Y11" s="6">
        <f t="shared" si="0"/>
        <v>1</v>
      </c>
      <c r="Z11" s="6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0</v>
      </c>
      <c r="AD11" s="6">
        <f t="shared" si="0"/>
        <v>1</v>
      </c>
      <c r="AH11" s="13" t="s">
        <v>16</v>
      </c>
      <c r="AI11" s="26">
        <f t="shared" si="2"/>
        <v>0.16666666666666666</v>
      </c>
    </row>
    <row r="12" spans="2:41" x14ac:dyDescent="0.25">
      <c r="L12" s="6" t="s">
        <v>12</v>
      </c>
      <c r="M12" s="6">
        <f>VLOOKUP($L12,'PROMETHEE II'!$B$3:$H$10,2,0)-VLOOKUP(M$5,'PROMETHEE II'!$B$3:$H$10,2,0)</f>
        <v>111834.86999999988</v>
      </c>
      <c r="N12" s="6">
        <f>VLOOKUP($L12,'PROMETHEE II'!$B$3:$H$10,2,0)-VLOOKUP(N$5,'PROMETHEE II'!$B$3:$H$10,2,0)</f>
        <v>100474.66999999993</v>
      </c>
      <c r="O12" s="6">
        <f>VLOOKUP($L12,'PROMETHEE II'!$B$3:$H$10,2,0)-VLOOKUP(O$5,'PROMETHEE II'!$B$3:$H$10,2,0)</f>
        <v>179545.66999999993</v>
      </c>
      <c r="P12" s="6">
        <f>VLOOKUP($L12,'PROMETHEE II'!$B$3:$H$10,2,0)-VLOOKUP(P$5,'PROMETHEE II'!$B$3:$H$10,2,0)</f>
        <v>72434.669999999925</v>
      </c>
      <c r="Q12" s="6">
        <f>VLOOKUP($L12,'PROMETHEE II'!$B$3:$H$10,2,0)-VLOOKUP(Q$5,'PROMETHEE II'!$B$3:$H$10,2,0)</f>
        <v>-10764.830000000075</v>
      </c>
      <c r="R12" s="6">
        <f>VLOOKUP($L12,'PROMETHEE II'!$B$3:$H$10,2,0)-VLOOKUP(R$5,'PROMETHEE II'!$B$3:$H$10,2,0)</f>
        <v>-24875.080000000075</v>
      </c>
      <c r="S12" s="6">
        <f>VLOOKUP($L12,'PROMETHEE II'!$B$3:$H$10,2,0)-VLOOKUP(S$5,'PROMETHEE II'!$B$3:$H$10,2,0)</f>
        <v>0</v>
      </c>
      <c r="W12" s="6" t="s">
        <v>12</v>
      </c>
      <c r="X12" s="6">
        <f t="shared" si="1"/>
        <v>1</v>
      </c>
      <c r="Y12" s="6">
        <f t="shared" si="0"/>
        <v>1</v>
      </c>
      <c r="Z12" s="6">
        <f t="shared" si="0"/>
        <v>1</v>
      </c>
      <c r="AA12" s="6">
        <f t="shared" si="0"/>
        <v>1</v>
      </c>
      <c r="AB12" s="6">
        <f t="shared" si="0"/>
        <v>0</v>
      </c>
      <c r="AC12" s="6">
        <f t="shared" si="0"/>
        <v>0</v>
      </c>
      <c r="AD12" s="6">
        <f t="shared" si="0"/>
        <v>0</v>
      </c>
    </row>
    <row r="14" spans="2:41" x14ac:dyDescent="0.25">
      <c r="L14" s="2" t="s">
        <v>1</v>
      </c>
      <c r="M14" s="2"/>
      <c r="N14" s="2"/>
      <c r="O14" s="2"/>
      <c r="P14" s="2"/>
      <c r="Q14" s="2"/>
      <c r="R14" s="2"/>
      <c r="S14" s="2"/>
      <c r="W14" s="2" t="s">
        <v>1</v>
      </c>
      <c r="X14" s="2"/>
      <c r="Y14" s="2"/>
      <c r="Z14" s="2"/>
      <c r="AA14" s="2"/>
      <c r="AB14" s="2"/>
      <c r="AC14" s="2"/>
      <c r="AD14" s="2"/>
      <c r="AH14" s="2" t="s">
        <v>15</v>
      </c>
      <c r="AI14" s="2"/>
      <c r="AJ14" s="2"/>
      <c r="AK14" s="2"/>
      <c r="AL14" s="2"/>
      <c r="AM14" s="2"/>
      <c r="AN14" s="2"/>
      <c r="AO14" s="2"/>
    </row>
    <row r="15" spans="2:41" x14ac:dyDescent="0.25">
      <c r="L15" s="6"/>
      <c r="M15" s="6" t="s">
        <v>6</v>
      </c>
      <c r="N15" s="6" t="s">
        <v>7</v>
      </c>
      <c r="O15" s="6" t="s">
        <v>8</v>
      </c>
      <c r="P15" s="6" t="s">
        <v>9</v>
      </c>
      <c r="Q15" s="6" t="s">
        <v>10</v>
      </c>
      <c r="R15" s="6" t="s">
        <v>11</v>
      </c>
      <c r="S15" s="6" t="s">
        <v>12</v>
      </c>
      <c r="W15" s="6"/>
      <c r="X15" s="6" t="s">
        <v>6</v>
      </c>
      <c r="Y15" s="6" t="s">
        <v>7</v>
      </c>
      <c r="Z15" s="6" t="s">
        <v>8</v>
      </c>
      <c r="AA15" s="6" t="s">
        <v>9</v>
      </c>
      <c r="AB15" s="6" t="s">
        <v>10</v>
      </c>
      <c r="AC15" s="6" t="s">
        <v>11</v>
      </c>
      <c r="AD15" s="6" t="s">
        <v>12</v>
      </c>
      <c r="AH15" s="6"/>
      <c r="AI15" s="6" t="s">
        <v>6</v>
      </c>
      <c r="AJ15" s="6" t="s">
        <v>7</v>
      </c>
      <c r="AK15" s="6" t="s">
        <v>8</v>
      </c>
      <c r="AL15" s="6" t="s">
        <v>9</v>
      </c>
      <c r="AM15" s="6" t="s">
        <v>10</v>
      </c>
      <c r="AN15" s="6" t="s">
        <v>11</v>
      </c>
      <c r="AO15" s="6" t="s">
        <v>12</v>
      </c>
    </row>
    <row r="16" spans="2:41" x14ac:dyDescent="0.25">
      <c r="L16" s="6" t="s">
        <v>6</v>
      </c>
      <c r="M16" s="6">
        <f>VLOOKUP($L16,'PROMETHEE II'!$B$3:$H$10,3,0)-VLOOKUP(M$5,'PROMETHEE II'!$B$3:$H$10,3,0)</f>
        <v>0</v>
      </c>
      <c r="N16" s="6">
        <f>VLOOKUP($L16,'PROMETHEE II'!$B$3:$H$10,3,0)-VLOOKUP(N$5,'PROMETHEE II'!$B$3:$H$10,3,0)</f>
        <v>-1</v>
      </c>
      <c r="O16" s="6">
        <f>VLOOKUP($L16,'PROMETHEE II'!$B$3:$H$10,3,0)-VLOOKUP(O$5,'PROMETHEE II'!$B$3:$H$10,3,0)</f>
        <v>-2</v>
      </c>
      <c r="P16" s="6">
        <f>VLOOKUP($L16,'PROMETHEE II'!$B$3:$H$10,3,0)-VLOOKUP(P$5,'PROMETHEE II'!$B$3:$H$10,3,0)</f>
        <v>0</v>
      </c>
      <c r="Q16" s="6">
        <f>VLOOKUP($L16,'PROMETHEE II'!$B$3:$H$10,3,0)-VLOOKUP(Q$5,'PROMETHEE II'!$B$3:$H$10,3,0)</f>
        <v>-1</v>
      </c>
      <c r="R16" s="6">
        <f>VLOOKUP($L16,'PROMETHEE II'!$B$3:$H$10,3,0)-VLOOKUP(R$5,'PROMETHEE II'!$B$3:$H$10,3,0)</f>
        <v>-2</v>
      </c>
      <c r="S16" s="6">
        <f>VLOOKUP($L16,'PROMETHEE II'!$B$3:$H$10,3,0)-VLOOKUP(S$5,'PROMETHEE II'!$B$3:$H$10,3,0)</f>
        <v>-1</v>
      </c>
      <c r="W16" s="6" t="s">
        <v>6</v>
      </c>
      <c r="X16" s="6">
        <f>IF(M16&gt;0,1,0)</f>
        <v>0</v>
      </c>
      <c r="Y16" s="6">
        <f t="shared" ref="Y16:Y22" si="3">IF(N16&gt;0,1,0)</f>
        <v>0</v>
      </c>
      <c r="Z16" s="6">
        <f t="shared" ref="Z16:Z22" si="4">IF(O16&gt;0,1,0)</f>
        <v>0</v>
      </c>
      <c r="AA16" s="6">
        <f t="shared" ref="AA16:AA22" si="5">IF(P16&gt;0,1,0)</f>
        <v>0</v>
      </c>
      <c r="AB16" s="6">
        <f t="shared" ref="AB16:AB22" si="6">IF(Q16&gt;0,1,0)</f>
        <v>0</v>
      </c>
      <c r="AC16" s="6">
        <f t="shared" ref="AC16:AC22" si="7">IF(R16&gt;0,1,0)</f>
        <v>0</v>
      </c>
      <c r="AD16" s="6">
        <f t="shared" ref="AD16:AD22" si="8">IF(S16&gt;0,1,0)</f>
        <v>0</v>
      </c>
      <c r="AH16" s="6" t="s">
        <v>6</v>
      </c>
      <c r="AI16" s="6">
        <f>X6*$AI$6+X16*$AI$7+X26*$AI$8+X36*$AI$9+X46*$AI$10+X56*$AI$11</f>
        <v>0</v>
      </c>
      <c r="AJ16" s="6">
        <f>Y6*$AI$6+Y16*$AI$7+Y26*$AI$8+Y36*$AI$9+Y46*$AI$10+Y56*$AI$11</f>
        <v>0.33333333333333331</v>
      </c>
      <c r="AK16" s="6">
        <f>Z6*$AI$6+Z16*$AI$7+Z26*$AI$8+Z36*$AI$9+Z46*$AI$10+Z56*$AI$11</f>
        <v>0.5</v>
      </c>
      <c r="AL16" s="6">
        <f>AA6*$AI$6+AA16*$AI$7+AA26*$AI$8+AA36*$AI$9+AA46*$AI$10+AA56*$AI$11</f>
        <v>0.33333333333333331</v>
      </c>
      <c r="AM16" s="6">
        <f>AB6*$AI$6+AB16*$AI$7+AB26*$AI$8+AB36*$AI$9+AB46*$AI$10+AB56*$AI$11</f>
        <v>0.5</v>
      </c>
      <c r="AN16" s="6">
        <f>AC6*$AI$6+AC16*$AI$7+AC26*$AI$8+AC36*$AI$9+AC46*$AI$10+AC56*$AI$11</f>
        <v>0.33333333333333331</v>
      </c>
      <c r="AO16" s="6">
        <f>AD6*$AI$6+AD16*$AI$7+AD26*$AI$8+AD36*$AI$9+AD46*$AI$10+AD56*$AI$11</f>
        <v>0.5</v>
      </c>
    </row>
    <row r="17" spans="12:41" x14ac:dyDescent="0.25">
      <c r="L17" s="6" t="s">
        <v>7</v>
      </c>
      <c r="M17" s="6">
        <f>VLOOKUP($L17,'PROMETHEE II'!$B$3:$H$10,3,0)-VLOOKUP(M$5,'PROMETHEE II'!$B$3:$H$10,3,0)</f>
        <v>1</v>
      </c>
      <c r="N17" s="6">
        <f>VLOOKUP($L17,'PROMETHEE II'!$B$3:$H$10,3,0)-VLOOKUP(N$5,'PROMETHEE II'!$B$3:$H$10,3,0)</f>
        <v>0</v>
      </c>
      <c r="O17" s="6">
        <f>VLOOKUP($L17,'PROMETHEE II'!$B$3:$H$10,3,0)-VLOOKUP(O$5,'PROMETHEE II'!$B$3:$H$10,3,0)</f>
        <v>-1</v>
      </c>
      <c r="P17" s="6">
        <f>VLOOKUP($L17,'PROMETHEE II'!$B$3:$H$10,3,0)-VLOOKUP(P$5,'PROMETHEE II'!$B$3:$H$10,3,0)</f>
        <v>1</v>
      </c>
      <c r="Q17" s="6">
        <f>VLOOKUP($L17,'PROMETHEE II'!$B$3:$H$10,3,0)-VLOOKUP(Q$5,'PROMETHEE II'!$B$3:$H$10,3,0)</f>
        <v>0</v>
      </c>
      <c r="R17" s="6">
        <f>VLOOKUP($L17,'PROMETHEE II'!$B$3:$H$10,3,0)-VLOOKUP(R$5,'PROMETHEE II'!$B$3:$H$10,3,0)</f>
        <v>-1</v>
      </c>
      <c r="S17" s="6">
        <f>VLOOKUP($L17,'PROMETHEE II'!$B$3:$H$10,3,0)-VLOOKUP(S$5,'PROMETHEE II'!$B$3:$H$10,3,0)</f>
        <v>0</v>
      </c>
      <c r="W17" s="6" t="s">
        <v>7</v>
      </c>
      <c r="X17" s="6">
        <f t="shared" ref="X17:X22" si="9">IF(M17&gt;0,1,0)</f>
        <v>1</v>
      </c>
      <c r="Y17" s="6">
        <f t="shared" si="3"/>
        <v>0</v>
      </c>
      <c r="Z17" s="6">
        <f t="shared" si="4"/>
        <v>0</v>
      </c>
      <c r="AA17" s="6">
        <f t="shared" si="5"/>
        <v>1</v>
      </c>
      <c r="AB17" s="6">
        <f t="shared" si="6"/>
        <v>0</v>
      </c>
      <c r="AC17" s="6">
        <f t="shared" si="7"/>
        <v>0</v>
      </c>
      <c r="AD17" s="6">
        <f t="shared" si="8"/>
        <v>0</v>
      </c>
      <c r="AH17" s="6" t="s">
        <v>7</v>
      </c>
      <c r="AI17" s="6">
        <f>X7*$AI$6+X17*$AI$7+X27*$AI$8+X37*$AI$9+X47*$AI$10+X57*$AI$11</f>
        <v>0.5</v>
      </c>
      <c r="AJ17" s="6">
        <f>Y7*$AI$6+Y17*$AI$7+Y27*$AI$8+Y37*$AI$9+Y47*$AI$10+Y57*$AI$11</f>
        <v>0</v>
      </c>
      <c r="AK17" s="6">
        <f>Z7*$AI$6+Z17*$AI$7+Z27*$AI$8+Z37*$AI$9+Z47*$AI$10+Z57*$AI$11</f>
        <v>0.33333333333333331</v>
      </c>
      <c r="AL17" s="6">
        <f>AA7*$AI$6+AA17*$AI$7+AA27*$AI$8+AA37*$AI$9+AA47*$AI$10+AA57*$AI$11</f>
        <v>0.33333333333333331</v>
      </c>
      <c r="AM17" s="6">
        <f>AB7*$AI$6+AB17*$AI$7+AB27*$AI$8+AB37*$AI$9+AB47*$AI$10+AB57*$AI$11</f>
        <v>0.33333333333333331</v>
      </c>
      <c r="AN17" s="6">
        <f>AC7*$AI$6+AC17*$AI$7+AC27*$AI$8+AC37*$AI$9+AC47*$AI$10+AC57*$AI$11</f>
        <v>0.33333333333333331</v>
      </c>
      <c r="AO17" s="6">
        <f>AD7*$AI$6+AD17*$AI$7+AD27*$AI$8+AD37*$AI$9+AD47*$AI$10+AD57*$AI$11</f>
        <v>0.5</v>
      </c>
    </row>
    <row r="18" spans="12:41" x14ac:dyDescent="0.25">
      <c r="L18" s="6" t="s">
        <v>8</v>
      </c>
      <c r="M18" s="6">
        <f>VLOOKUP($L18,'PROMETHEE II'!$B$3:$H$10,3,0)-VLOOKUP(M$5,'PROMETHEE II'!$B$3:$H$10,3,0)</f>
        <v>2</v>
      </c>
      <c r="N18" s="6">
        <f>VLOOKUP($L18,'PROMETHEE II'!$B$3:$H$10,3,0)-VLOOKUP(N$5,'PROMETHEE II'!$B$3:$H$10,3,0)</f>
        <v>1</v>
      </c>
      <c r="O18" s="6">
        <f>VLOOKUP($L18,'PROMETHEE II'!$B$3:$H$10,3,0)-VLOOKUP(O$5,'PROMETHEE II'!$B$3:$H$10,3,0)</f>
        <v>0</v>
      </c>
      <c r="P18" s="6">
        <f>VLOOKUP($L18,'PROMETHEE II'!$B$3:$H$10,3,0)-VLOOKUP(P$5,'PROMETHEE II'!$B$3:$H$10,3,0)</f>
        <v>2</v>
      </c>
      <c r="Q18" s="6">
        <f>VLOOKUP($L18,'PROMETHEE II'!$B$3:$H$10,3,0)-VLOOKUP(Q$5,'PROMETHEE II'!$B$3:$H$10,3,0)</f>
        <v>1</v>
      </c>
      <c r="R18" s="6">
        <f>VLOOKUP($L18,'PROMETHEE II'!$B$3:$H$10,3,0)-VLOOKUP(R$5,'PROMETHEE II'!$B$3:$H$10,3,0)</f>
        <v>0</v>
      </c>
      <c r="S18" s="6">
        <f>VLOOKUP($L18,'PROMETHEE II'!$B$3:$H$10,3,0)-VLOOKUP(S$5,'PROMETHEE II'!$B$3:$H$10,3,0)</f>
        <v>1</v>
      </c>
      <c r="W18" s="6" t="s">
        <v>8</v>
      </c>
      <c r="X18" s="6">
        <f t="shared" si="9"/>
        <v>1</v>
      </c>
      <c r="Y18" s="6">
        <f t="shared" si="3"/>
        <v>1</v>
      </c>
      <c r="Z18" s="6">
        <f t="shared" si="4"/>
        <v>0</v>
      </c>
      <c r="AA18" s="6">
        <f t="shared" si="5"/>
        <v>1</v>
      </c>
      <c r="AB18" s="6">
        <f t="shared" si="6"/>
        <v>1</v>
      </c>
      <c r="AC18" s="6">
        <f t="shared" si="7"/>
        <v>0</v>
      </c>
      <c r="AD18" s="6">
        <f t="shared" si="8"/>
        <v>1</v>
      </c>
      <c r="AH18" s="6" t="s">
        <v>8</v>
      </c>
      <c r="AI18" s="6">
        <f>X8*$AI$6+X18*$AI$7+X28*$AI$8+X38*$AI$9+X48*$AI$10+X58*$AI$11</f>
        <v>0.16666666666666666</v>
      </c>
      <c r="AJ18" s="6">
        <f>Y8*$AI$6+Y18*$AI$7+Y28*$AI$8+Y38*$AI$9+Y48*$AI$10+Y58*$AI$11</f>
        <v>0.5</v>
      </c>
      <c r="AK18" s="6">
        <f>Z8*$AI$6+Z18*$AI$7+Z28*$AI$8+Z38*$AI$9+Z48*$AI$10+Z58*$AI$11</f>
        <v>0</v>
      </c>
      <c r="AL18" s="6">
        <f>AA8*$AI$6+AA18*$AI$7+AA28*$AI$8+AA38*$AI$9+AA48*$AI$10+AA58*$AI$11</f>
        <v>0.5</v>
      </c>
      <c r="AM18" s="6">
        <f>AB8*$AI$6+AB18*$AI$7+AB28*$AI$8+AB38*$AI$9+AB48*$AI$10+AB58*$AI$11</f>
        <v>0.66666666666666663</v>
      </c>
      <c r="AN18" s="6">
        <f>AC8*$AI$6+AC18*$AI$7+AC28*$AI$8+AC38*$AI$9+AC48*$AI$10+AC58*$AI$11</f>
        <v>0.16666666666666666</v>
      </c>
      <c r="AO18" s="6">
        <f>AD8*$AI$6+AD18*$AI$7+AD28*$AI$8+AD38*$AI$9+AD48*$AI$10+AD58*$AI$11</f>
        <v>0.5</v>
      </c>
    </row>
    <row r="19" spans="12:41" x14ac:dyDescent="0.25">
      <c r="L19" s="6" t="s">
        <v>9</v>
      </c>
      <c r="M19" s="6">
        <f>VLOOKUP($L19,'PROMETHEE II'!$B$3:$H$10,3,0)-VLOOKUP(M$5,'PROMETHEE II'!$B$3:$H$10,3,0)</f>
        <v>0</v>
      </c>
      <c r="N19" s="6">
        <f>VLOOKUP($L19,'PROMETHEE II'!$B$3:$H$10,3,0)-VLOOKUP(N$5,'PROMETHEE II'!$B$3:$H$10,3,0)</f>
        <v>-1</v>
      </c>
      <c r="O19" s="6">
        <f>VLOOKUP($L19,'PROMETHEE II'!$B$3:$H$10,3,0)-VLOOKUP(O$5,'PROMETHEE II'!$B$3:$H$10,3,0)</f>
        <v>-2</v>
      </c>
      <c r="P19" s="6">
        <f>VLOOKUP($L19,'PROMETHEE II'!$B$3:$H$10,3,0)-VLOOKUP(P$5,'PROMETHEE II'!$B$3:$H$10,3,0)</f>
        <v>0</v>
      </c>
      <c r="Q19" s="6">
        <f>VLOOKUP($L19,'PROMETHEE II'!$B$3:$H$10,3,0)-VLOOKUP(Q$5,'PROMETHEE II'!$B$3:$H$10,3,0)</f>
        <v>-1</v>
      </c>
      <c r="R19" s="6">
        <f>VLOOKUP($L19,'PROMETHEE II'!$B$3:$H$10,3,0)-VLOOKUP(R$5,'PROMETHEE II'!$B$3:$H$10,3,0)</f>
        <v>-2</v>
      </c>
      <c r="S19" s="6">
        <f>VLOOKUP($L19,'PROMETHEE II'!$B$3:$H$10,3,0)-VLOOKUP(S$5,'PROMETHEE II'!$B$3:$H$10,3,0)</f>
        <v>-1</v>
      </c>
      <c r="W19" s="6" t="s">
        <v>9</v>
      </c>
      <c r="X19" s="6">
        <f t="shared" si="9"/>
        <v>0</v>
      </c>
      <c r="Y19" s="6">
        <f t="shared" si="3"/>
        <v>0</v>
      </c>
      <c r="Z19" s="6">
        <f t="shared" si="4"/>
        <v>0</v>
      </c>
      <c r="AA19" s="6">
        <f t="shared" si="5"/>
        <v>0</v>
      </c>
      <c r="AB19" s="6">
        <f t="shared" si="6"/>
        <v>0</v>
      </c>
      <c r="AC19" s="6">
        <f t="shared" si="7"/>
        <v>0</v>
      </c>
      <c r="AD19" s="6">
        <f t="shared" si="8"/>
        <v>0</v>
      </c>
      <c r="AH19" s="6" t="s">
        <v>9</v>
      </c>
      <c r="AI19" s="6">
        <f>X9*$AI$6+X19*$AI$7+X29*$AI$8+X39*$AI$9+X49*$AI$10+X59*$AI$11</f>
        <v>0.33333333333333331</v>
      </c>
      <c r="AJ19" s="6">
        <f>Y9*$AI$6+Y19*$AI$7+Y29*$AI$8+Y39*$AI$9+Y49*$AI$10+Y59*$AI$11</f>
        <v>0.33333333333333331</v>
      </c>
      <c r="AK19" s="6">
        <f>Z9*$AI$6+Z19*$AI$7+Z29*$AI$8+Z39*$AI$9+Z49*$AI$10+Z59*$AI$11</f>
        <v>0.33333333333333331</v>
      </c>
      <c r="AL19" s="6">
        <f>AA9*$AI$6+AA19*$AI$7+AA29*$AI$8+AA39*$AI$9+AA49*$AI$10+AA59*$AI$11</f>
        <v>0</v>
      </c>
      <c r="AM19" s="6">
        <f>AB9*$AI$6+AB19*$AI$7+AB29*$AI$8+AB39*$AI$9+AB49*$AI$10+AB59*$AI$11</f>
        <v>0.33333333333333331</v>
      </c>
      <c r="AN19" s="6">
        <f>AC9*$AI$6+AC19*$AI$7+AC29*$AI$8+AC39*$AI$9+AC49*$AI$10+AC59*$AI$11</f>
        <v>0.33333333333333331</v>
      </c>
      <c r="AO19" s="6">
        <f>AD9*$AI$6+AD19*$AI$7+AD29*$AI$8+AD39*$AI$9+AD49*$AI$10+AD59*$AI$11</f>
        <v>0.5</v>
      </c>
    </row>
    <row r="20" spans="12:41" x14ac:dyDescent="0.25">
      <c r="L20" s="6" t="s">
        <v>10</v>
      </c>
      <c r="M20" s="6">
        <f>VLOOKUP($L20,'PROMETHEE II'!$B$3:$H$10,3,0)-VLOOKUP(M$5,'PROMETHEE II'!$B$3:$H$10,3,0)</f>
        <v>1</v>
      </c>
      <c r="N20" s="6">
        <f>VLOOKUP($L20,'PROMETHEE II'!$B$3:$H$10,3,0)-VLOOKUP(N$5,'PROMETHEE II'!$B$3:$H$10,3,0)</f>
        <v>0</v>
      </c>
      <c r="O20" s="6">
        <f>VLOOKUP($L20,'PROMETHEE II'!$B$3:$H$10,3,0)-VLOOKUP(O$5,'PROMETHEE II'!$B$3:$H$10,3,0)</f>
        <v>-1</v>
      </c>
      <c r="P20" s="6">
        <f>VLOOKUP($L20,'PROMETHEE II'!$B$3:$H$10,3,0)-VLOOKUP(P$5,'PROMETHEE II'!$B$3:$H$10,3,0)</f>
        <v>1</v>
      </c>
      <c r="Q20" s="6">
        <f>VLOOKUP($L20,'PROMETHEE II'!$B$3:$H$10,3,0)-VLOOKUP(Q$5,'PROMETHEE II'!$B$3:$H$10,3,0)</f>
        <v>0</v>
      </c>
      <c r="R20" s="6">
        <f>VLOOKUP($L20,'PROMETHEE II'!$B$3:$H$10,3,0)-VLOOKUP(R$5,'PROMETHEE II'!$B$3:$H$10,3,0)</f>
        <v>-1</v>
      </c>
      <c r="S20" s="6">
        <f>VLOOKUP($L20,'PROMETHEE II'!$B$3:$H$10,3,0)-VLOOKUP(S$5,'PROMETHEE II'!$B$3:$H$10,3,0)</f>
        <v>0</v>
      </c>
      <c r="W20" s="6" t="s">
        <v>10</v>
      </c>
      <c r="X20" s="6">
        <f t="shared" si="9"/>
        <v>1</v>
      </c>
      <c r="Y20" s="6">
        <f t="shared" si="3"/>
        <v>0</v>
      </c>
      <c r="Z20" s="6">
        <f t="shared" si="4"/>
        <v>0</v>
      </c>
      <c r="AA20" s="6">
        <f t="shared" si="5"/>
        <v>1</v>
      </c>
      <c r="AB20" s="6">
        <f t="shared" si="6"/>
        <v>0</v>
      </c>
      <c r="AC20" s="6">
        <f t="shared" si="7"/>
        <v>0</v>
      </c>
      <c r="AD20" s="6">
        <f t="shared" si="8"/>
        <v>0</v>
      </c>
      <c r="AH20" s="6" t="s">
        <v>10</v>
      </c>
      <c r="AI20" s="6">
        <f>X10*$AI$6+X20*$AI$7+X30*$AI$8+X40*$AI$9+X50*$AI$10+X60*$AI$11</f>
        <v>0.5</v>
      </c>
      <c r="AJ20" s="6">
        <f>Y10*$AI$6+Y20*$AI$7+Y30*$AI$8+Y40*$AI$9+Y50*$AI$10+Y60*$AI$11</f>
        <v>0.16666666666666666</v>
      </c>
      <c r="AK20" s="6">
        <f>Z10*$AI$6+Z20*$AI$7+Z30*$AI$8+Z40*$AI$9+Z50*$AI$10+Z60*$AI$11</f>
        <v>0.33333333333333331</v>
      </c>
      <c r="AL20" s="6">
        <f>AA10*$AI$6+AA20*$AI$7+AA30*$AI$8+AA40*$AI$9+AA50*$AI$10+AA60*$AI$11</f>
        <v>0.5</v>
      </c>
      <c r="AM20" s="6">
        <f>AB10*$AI$6+AB20*$AI$7+AB30*$AI$8+AB40*$AI$9+AB50*$AI$10+AB60*$AI$11</f>
        <v>0</v>
      </c>
      <c r="AN20" s="6">
        <f>AC10*$AI$6+AC20*$AI$7+AC30*$AI$8+AC40*$AI$9+AC50*$AI$10+AC60*$AI$11</f>
        <v>0.33333333333333331</v>
      </c>
      <c r="AO20" s="6">
        <f>AD10*$AI$6+AD20*$AI$7+AD30*$AI$8+AD40*$AI$9+AD50*$AI$10+AD60*$AI$11</f>
        <v>0.5</v>
      </c>
    </row>
    <row r="21" spans="12:41" x14ac:dyDescent="0.25">
      <c r="L21" s="6" t="s">
        <v>11</v>
      </c>
      <c r="M21" s="6">
        <f>VLOOKUP($L21,'PROMETHEE II'!$B$3:$H$10,3,0)-VLOOKUP(M$5,'PROMETHEE II'!$B$3:$H$10,3,0)</f>
        <v>2</v>
      </c>
      <c r="N21" s="6">
        <f>VLOOKUP($L21,'PROMETHEE II'!$B$3:$H$10,3,0)-VLOOKUP(N$5,'PROMETHEE II'!$B$3:$H$10,3,0)</f>
        <v>1</v>
      </c>
      <c r="O21" s="6">
        <f>VLOOKUP($L21,'PROMETHEE II'!$B$3:$H$10,3,0)-VLOOKUP(O$5,'PROMETHEE II'!$B$3:$H$10,3,0)</f>
        <v>0</v>
      </c>
      <c r="P21" s="6">
        <f>VLOOKUP($L21,'PROMETHEE II'!$B$3:$H$10,3,0)-VLOOKUP(P$5,'PROMETHEE II'!$B$3:$H$10,3,0)</f>
        <v>2</v>
      </c>
      <c r="Q21" s="6">
        <f>VLOOKUP($L21,'PROMETHEE II'!$B$3:$H$10,3,0)-VLOOKUP(Q$5,'PROMETHEE II'!$B$3:$H$10,3,0)</f>
        <v>1</v>
      </c>
      <c r="R21" s="6">
        <f>VLOOKUP($L21,'PROMETHEE II'!$B$3:$H$10,3,0)-VLOOKUP(R$5,'PROMETHEE II'!$B$3:$H$10,3,0)</f>
        <v>0</v>
      </c>
      <c r="S21" s="6">
        <f>VLOOKUP($L21,'PROMETHEE II'!$B$3:$H$10,3,0)-VLOOKUP(S$5,'PROMETHEE II'!$B$3:$H$10,3,0)</f>
        <v>1</v>
      </c>
      <c r="W21" s="6" t="s">
        <v>11</v>
      </c>
      <c r="X21" s="6">
        <f t="shared" si="9"/>
        <v>1</v>
      </c>
      <c r="Y21" s="6">
        <f t="shared" si="3"/>
        <v>1</v>
      </c>
      <c r="Z21" s="6">
        <f t="shared" si="4"/>
        <v>0</v>
      </c>
      <c r="AA21" s="6">
        <f t="shared" si="5"/>
        <v>1</v>
      </c>
      <c r="AB21" s="6">
        <f t="shared" si="6"/>
        <v>1</v>
      </c>
      <c r="AC21" s="6">
        <f t="shared" si="7"/>
        <v>0</v>
      </c>
      <c r="AD21" s="6">
        <f t="shared" si="8"/>
        <v>1</v>
      </c>
      <c r="AH21" s="6" t="s">
        <v>11</v>
      </c>
      <c r="AI21" s="6">
        <f>X11*$AI$6+X21*$AI$7+X31*$AI$8+X41*$AI$9+X51*$AI$10+X61*$AI$11</f>
        <v>0.33333333333333331</v>
      </c>
      <c r="AJ21" s="6">
        <f>Y11*$AI$6+Y21*$AI$7+Y31*$AI$8+Y41*$AI$9+Y51*$AI$10+Y61*$AI$11</f>
        <v>0.66666666666666663</v>
      </c>
      <c r="AK21" s="6">
        <f>Z11*$AI$6+Z21*$AI$7+Z31*$AI$8+Z41*$AI$9+Z51*$AI$10+Z61*$AI$11</f>
        <v>0.5</v>
      </c>
      <c r="AL21" s="6">
        <f>AA11*$AI$6+AA21*$AI$7+AA31*$AI$8+AA41*$AI$9+AA51*$AI$10+AA61*$AI$11</f>
        <v>0.66666666666666663</v>
      </c>
      <c r="AM21" s="6">
        <f>AB11*$AI$6+AB21*$AI$7+AB31*$AI$8+AB41*$AI$9+AB51*$AI$10+AB61*$AI$11</f>
        <v>0.66666666666666663</v>
      </c>
      <c r="AN21" s="6">
        <f>AC11*$AI$6+AC21*$AI$7+AC31*$AI$8+AC41*$AI$9+AC51*$AI$10+AC61*$AI$11</f>
        <v>0</v>
      </c>
      <c r="AO21" s="6">
        <f>AD11*$AI$6+AD21*$AI$7+AD31*$AI$8+AD41*$AI$9+AD51*$AI$10+AD61*$AI$11</f>
        <v>0.66666666666666663</v>
      </c>
    </row>
    <row r="22" spans="12:41" x14ac:dyDescent="0.25">
      <c r="L22" s="6" t="s">
        <v>12</v>
      </c>
      <c r="M22" s="6">
        <f>VLOOKUP($L22,'PROMETHEE II'!$B$3:$H$10,3,0)-VLOOKUP(M$5,'PROMETHEE II'!$B$3:$H$10,3,0)</f>
        <v>1</v>
      </c>
      <c r="N22" s="6">
        <f>VLOOKUP($L22,'PROMETHEE II'!$B$3:$H$10,3,0)-VLOOKUP(N$5,'PROMETHEE II'!$B$3:$H$10,3,0)</f>
        <v>0</v>
      </c>
      <c r="O22" s="6">
        <f>VLOOKUP($L22,'PROMETHEE II'!$B$3:$H$10,3,0)-VLOOKUP(O$5,'PROMETHEE II'!$B$3:$H$10,3,0)</f>
        <v>-1</v>
      </c>
      <c r="P22" s="6">
        <f>VLOOKUP($L22,'PROMETHEE II'!$B$3:$H$10,3,0)-VLOOKUP(P$5,'PROMETHEE II'!$B$3:$H$10,3,0)</f>
        <v>1</v>
      </c>
      <c r="Q22" s="6">
        <f>VLOOKUP($L22,'PROMETHEE II'!$B$3:$H$10,3,0)-VLOOKUP(Q$5,'PROMETHEE II'!$B$3:$H$10,3,0)</f>
        <v>0</v>
      </c>
      <c r="R22" s="6">
        <f>VLOOKUP($L22,'PROMETHEE II'!$B$3:$H$10,3,0)-VLOOKUP(R$5,'PROMETHEE II'!$B$3:$H$10,3,0)</f>
        <v>-1</v>
      </c>
      <c r="S22" s="6">
        <f>VLOOKUP($L22,'PROMETHEE II'!$B$3:$H$10,3,0)-VLOOKUP(S$5,'PROMETHEE II'!$B$3:$H$10,3,0)</f>
        <v>0</v>
      </c>
      <c r="W22" s="6" t="s">
        <v>12</v>
      </c>
      <c r="X22" s="6">
        <f t="shared" si="9"/>
        <v>1</v>
      </c>
      <c r="Y22" s="6">
        <f t="shared" si="3"/>
        <v>0</v>
      </c>
      <c r="Z22" s="6">
        <f t="shared" si="4"/>
        <v>0</v>
      </c>
      <c r="AA22" s="6">
        <f t="shared" si="5"/>
        <v>1</v>
      </c>
      <c r="AB22" s="6">
        <f t="shared" si="6"/>
        <v>0</v>
      </c>
      <c r="AC22" s="6">
        <f t="shared" si="7"/>
        <v>0</v>
      </c>
      <c r="AD22" s="6">
        <f t="shared" si="8"/>
        <v>0</v>
      </c>
      <c r="AH22" s="6" t="s">
        <v>12</v>
      </c>
      <c r="AI22" s="6">
        <f>X12*$AI$6+X22*$AI$7+X32*$AI$8+X42*$AI$9+X52*$AI$10+X62*$AI$11</f>
        <v>0.33333333333333331</v>
      </c>
      <c r="AJ22" s="6">
        <f>Y12*$AI$6+Y22*$AI$7+Y32*$AI$8+Y42*$AI$9+Y52*$AI$10+Y62*$AI$11</f>
        <v>0.33333333333333331</v>
      </c>
      <c r="AK22" s="6">
        <f>Z12*$AI$6+Z22*$AI$7+Z32*$AI$8+Z42*$AI$9+Z52*$AI$10+Z62*$AI$11</f>
        <v>0.33333333333333331</v>
      </c>
      <c r="AL22" s="6">
        <f>AA12*$AI$6+AA22*$AI$7+AA32*$AI$8+AA42*$AI$9+AA52*$AI$10+AA62*$AI$11</f>
        <v>0.5</v>
      </c>
      <c r="AM22" s="6">
        <f>AB12*$AI$6+AB22*$AI$7+AB32*$AI$8+AB42*$AI$9+AB52*$AI$10+AB62*$AI$11</f>
        <v>0.33333333333333331</v>
      </c>
      <c r="AN22" s="6">
        <f>AC12*$AI$6+AC22*$AI$7+AC32*$AI$8+AC42*$AI$9+AC52*$AI$10+AC62*$AI$11</f>
        <v>0.16666666666666666</v>
      </c>
      <c r="AO22" s="6">
        <f>AD12*$AI$6+AD22*$AI$7+AD32*$AI$8+AD42*$AI$9+AD52*$AI$10+AD62*$AI$11</f>
        <v>0</v>
      </c>
    </row>
    <row r="24" spans="12:41" ht="15.75" thickBot="1" x14ac:dyDescent="0.3">
      <c r="L24" s="2" t="s">
        <v>2</v>
      </c>
      <c r="M24" s="2"/>
      <c r="N24" s="2"/>
      <c r="O24" s="2"/>
      <c r="P24" s="2"/>
      <c r="Q24" s="2"/>
      <c r="R24" s="2"/>
      <c r="S24" s="2"/>
      <c r="W24" s="2" t="s">
        <v>2</v>
      </c>
      <c r="X24" s="2"/>
      <c r="Y24" s="2"/>
      <c r="Z24" s="2"/>
      <c r="AA24" s="2"/>
      <c r="AB24" s="2"/>
      <c r="AC24" s="2"/>
      <c r="AD24" s="2"/>
    </row>
    <row r="25" spans="12:41" ht="15.75" thickBot="1" x14ac:dyDescent="0.3">
      <c r="L25" s="6"/>
      <c r="M25" s="6" t="s">
        <v>6</v>
      </c>
      <c r="N25" s="6" t="s">
        <v>7</v>
      </c>
      <c r="O25" s="6" t="s">
        <v>8</v>
      </c>
      <c r="P25" s="6" t="s">
        <v>9</v>
      </c>
      <c r="Q25" s="6" t="s">
        <v>10</v>
      </c>
      <c r="R25" s="6" t="s">
        <v>11</v>
      </c>
      <c r="S25" s="6" t="s">
        <v>12</v>
      </c>
      <c r="W25" s="6"/>
      <c r="X25" s="6" t="s">
        <v>6</v>
      </c>
      <c r="Y25" s="6" t="s">
        <v>7</v>
      </c>
      <c r="Z25" s="6" t="s">
        <v>8</v>
      </c>
      <c r="AA25" s="6" t="s">
        <v>9</v>
      </c>
      <c r="AB25" s="6" t="s">
        <v>10</v>
      </c>
      <c r="AC25" s="6" t="s">
        <v>11</v>
      </c>
      <c r="AD25" s="6" t="s">
        <v>12</v>
      </c>
      <c r="AH25" s="3" t="s">
        <v>19</v>
      </c>
      <c r="AI25" s="4"/>
      <c r="AJ25" s="4"/>
      <c r="AK25" s="4"/>
      <c r="AL25" s="4"/>
      <c r="AM25" s="4"/>
      <c r="AN25" s="4"/>
      <c r="AO25" s="5"/>
    </row>
    <row r="26" spans="12:41" ht="15.75" thickBot="1" x14ac:dyDescent="0.3">
      <c r="L26" s="6" t="s">
        <v>6</v>
      </c>
      <c r="M26" s="6">
        <f>VLOOKUP($L26,'PROMETHEE II'!$B$3:$H$10,4,0)-VLOOKUP(M$5,'PROMETHEE II'!$B$3:$H$10,4,0)</f>
        <v>0</v>
      </c>
      <c r="N26" s="6">
        <f>VLOOKUP($L26,'PROMETHEE II'!$B$3:$H$10,4,0)-VLOOKUP(N$5,'PROMETHEE II'!$B$3:$H$10,4,0)</f>
        <v>13</v>
      </c>
      <c r="O26" s="6">
        <f>VLOOKUP($L26,'PROMETHEE II'!$B$3:$H$10,4,0)-VLOOKUP(O$5,'PROMETHEE II'!$B$3:$H$10,4,0)</f>
        <v>8</v>
      </c>
      <c r="P26" s="6">
        <f>VLOOKUP($L26,'PROMETHEE II'!$B$3:$H$10,4,0)-VLOOKUP(P$5,'PROMETHEE II'!$B$3:$H$10,4,0)</f>
        <v>9</v>
      </c>
      <c r="Q26" s="6">
        <f>VLOOKUP($L26,'PROMETHEE II'!$B$3:$H$10,4,0)-VLOOKUP(Q$5,'PROMETHEE II'!$B$3:$H$10,4,0)</f>
        <v>17</v>
      </c>
      <c r="R26" s="6">
        <f>VLOOKUP($L26,'PROMETHEE II'!$B$3:$H$10,4,0)-VLOOKUP(R$5,'PROMETHEE II'!$B$3:$H$10,4,0)</f>
        <v>2</v>
      </c>
      <c r="S26" s="6">
        <f>VLOOKUP($L26,'PROMETHEE II'!$B$3:$H$10,4,0)-VLOOKUP(S$5,'PROMETHEE II'!$B$3:$H$10,4,0)</f>
        <v>14</v>
      </c>
      <c r="W26" s="6" t="s">
        <v>6</v>
      </c>
      <c r="X26" s="6">
        <f>IF(M26&gt;0,1,0)</f>
        <v>0</v>
      </c>
      <c r="Y26" s="6">
        <f t="shared" ref="Y26:Y32" si="10">IF(N26&gt;0,1,0)</f>
        <v>1</v>
      </c>
      <c r="Z26" s="6">
        <f t="shared" ref="Z26:Z32" si="11">IF(O26&gt;0,1,0)</f>
        <v>1</v>
      </c>
      <c r="AA26" s="6">
        <f t="shared" ref="AA26:AA32" si="12">IF(P26&gt;0,1,0)</f>
        <v>1</v>
      </c>
      <c r="AB26" s="6">
        <f t="shared" ref="AB26:AB32" si="13">IF(Q26&gt;0,1,0)</f>
        <v>1</v>
      </c>
      <c r="AC26" s="6">
        <f t="shared" ref="AC26:AC32" si="14">IF(R26&gt;0,1,0)</f>
        <v>1</v>
      </c>
      <c r="AD26" s="6">
        <f t="shared" ref="AD26:AD32" si="15">IF(S26&gt;0,1,0)</f>
        <v>1</v>
      </c>
    </row>
    <row r="27" spans="12:41" ht="15.75" thickBot="1" x14ac:dyDescent="0.3">
      <c r="L27" s="6" t="s">
        <v>7</v>
      </c>
      <c r="M27" s="6">
        <f>VLOOKUP($L27,'PROMETHEE II'!$B$3:$H$10,4,0)-VLOOKUP(M$5,'PROMETHEE II'!$B$3:$H$10,4,0)</f>
        <v>-13</v>
      </c>
      <c r="N27" s="6">
        <f>VLOOKUP($L27,'PROMETHEE II'!$B$3:$H$10,4,0)-VLOOKUP(N$5,'PROMETHEE II'!$B$3:$H$10,4,0)</f>
        <v>0</v>
      </c>
      <c r="O27" s="6">
        <f>VLOOKUP($L27,'PROMETHEE II'!$B$3:$H$10,4,0)-VLOOKUP(O$5,'PROMETHEE II'!$B$3:$H$10,4,0)</f>
        <v>-5</v>
      </c>
      <c r="P27" s="6">
        <f>VLOOKUP($L27,'PROMETHEE II'!$B$3:$H$10,4,0)-VLOOKUP(P$5,'PROMETHEE II'!$B$3:$H$10,4,0)</f>
        <v>-4</v>
      </c>
      <c r="Q27" s="6">
        <f>VLOOKUP($L27,'PROMETHEE II'!$B$3:$H$10,4,0)-VLOOKUP(Q$5,'PROMETHEE II'!$B$3:$H$10,4,0)</f>
        <v>4</v>
      </c>
      <c r="R27" s="6">
        <f>VLOOKUP($L27,'PROMETHEE II'!$B$3:$H$10,4,0)-VLOOKUP(R$5,'PROMETHEE II'!$B$3:$H$10,4,0)</f>
        <v>-11</v>
      </c>
      <c r="S27" s="6">
        <f>VLOOKUP($L27,'PROMETHEE II'!$B$3:$H$10,4,0)-VLOOKUP(S$5,'PROMETHEE II'!$B$3:$H$10,4,0)</f>
        <v>1</v>
      </c>
      <c r="W27" s="6" t="s">
        <v>7</v>
      </c>
      <c r="X27" s="6">
        <f t="shared" ref="X27:X32" si="16">IF(M27&gt;0,1,0)</f>
        <v>0</v>
      </c>
      <c r="Y27" s="6">
        <f t="shared" si="10"/>
        <v>0</v>
      </c>
      <c r="Z27" s="6">
        <f t="shared" si="11"/>
        <v>0</v>
      </c>
      <c r="AA27" s="6">
        <f t="shared" si="12"/>
        <v>0</v>
      </c>
      <c r="AB27" s="6">
        <f t="shared" si="13"/>
        <v>1</v>
      </c>
      <c r="AC27" s="6">
        <f t="shared" si="14"/>
        <v>0</v>
      </c>
      <c r="AD27" s="6">
        <f t="shared" si="15"/>
        <v>1</v>
      </c>
      <c r="AH27" s="15" t="s">
        <v>20</v>
      </c>
      <c r="AI27" s="16" t="s">
        <v>21</v>
      </c>
      <c r="AJ27" s="16" t="s">
        <v>22</v>
      </c>
      <c r="AK27" s="19" t="s">
        <v>23</v>
      </c>
    </row>
    <row r="28" spans="12:41" x14ac:dyDescent="0.25">
      <c r="L28" s="6" t="s">
        <v>8</v>
      </c>
      <c r="M28" s="6">
        <f>VLOOKUP($L28,'PROMETHEE II'!$B$3:$H$10,4,0)-VLOOKUP(M$5,'PROMETHEE II'!$B$3:$H$10,4,0)</f>
        <v>-8</v>
      </c>
      <c r="N28" s="6">
        <f>VLOOKUP($L28,'PROMETHEE II'!$B$3:$H$10,4,0)-VLOOKUP(N$5,'PROMETHEE II'!$B$3:$H$10,4,0)</f>
        <v>5</v>
      </c>
      <c r="O28" s="6">
        <f>VLOOKUP($L28,'PROMETHEE II'!$B$3:$H$10,4,0)-VLOOKUP(O$5,'PROMETHEE II'!$B$3:$H$10,4,0)</f>
        <v>0</v>
      </c>
      <c r="P28" s="6">
        <f>VLOOKUP($L28,'PROMETHEE II'!$B$3:$H$10,4,0)-VLOOKUP(P$5,'PROMETHEE II'!$B$3:$H$10,4,0)</f>
        <v>1</v>
      </c>
      <c r="Q28" s="6">
        <f>VLOOKUP($L28,'PROMETHEE II'!$B$3:$H$10,4,0)-VLOOKUP(Q$5,'PROMETHEE II'!$B$3:$H$10,4,0)</f>
        <v>9</v>
      </c>
      <c r="R28" s="6">
        <f>VLOOKUP($L28,'PROMETHEE II'!$B$3:$H$10,4,0)-VLOOKUP(R$5,'PROMETHEE II'!$B$3:$H$10,4,0)</f>
        <v>-6</v>
      </c>
      <c r="S28" s="6">
        <f>VLOOKUP($L28,'PROMETHEE II'!$B$3:$H$10,4,0)-VLOOKUP(S$5,'PROMETHEE II'!$B$3:$H$10,4,0)</f>
        <v>6</v>
      </c>
      <c r="W28" s="6" t="s">
        <v>8</v>
      </c>
      <c r="X28" s="6">
        <f t="shared" si="16"/>
        <v>0</v>
      </c>
      <c r="Y28" s="6">
        <f t="shared" si="10"/>
        <v>1</v>
      </c>
      <c r="Z28" s="6">
        <f t="shared" si="11"/>
        <v>0</v>
      </c>
      <c r="AA28" s="6">
        <f t="shared" si="12"/>
        <v>1</v>
      </c>
      <c r="AB28" s="6">
        <f t="shared" si="13"/>
        <v>1</v>
      </c>
      <c r="AC28" s="6">
        <f t="shared" si="14"/>
        <v>0</v>
      </c>
      <c r="AD28" s="6">
        <f t="shared" si="15"/>
        <v>1</v>
      </c>
      <c r="AH28" s="9" t="s">
        <v>6</v>
      </c>
      <c r="AI28" s="10">
        <f>SUM(AI16:AO16)/6</f>
        <v>0.41666666666666669</v>
      </c>
      <c r="AJ28" s="10">
        <f>SUM(AI16:AI22)/6</f>
        <v>0.3611111111111111</v>
      </c>
      <c r="AK28" s="17">
        <f>AI28-AJ28</f>
        <v>5.555555555555558E-2</v>
      </c>
    </row>
    <row r="29" spans="12:41" x14ac:dyDescent="0.25">
      <c r="L29" s="6" t="s">
        <v>9</v>
      </c>
      <c r="M29" s="6">
        <f>VLOOKUP($L29,'PROMETHEE II'!$B$3:$H$10,4,0)-VLOOKUP(M$5,'PROMETHEE II'!$B$3:$H$10,4,0)</f>
        <v>-9</v>
      </c>
      <c r="N29" s="6">
        <f>VLOOKUP($L29,'PROMETHEE II'!$B$3:$H$10,4,0)-VLOOKUP(N$5,'PROMETHEE II'!$B$3:$H$10,4,0)</f>
        <v>4</v>
      </c>
      <c r="O29" s="6">
        <f>VLOOKUP($L29,'PROMETHEE II'!$B$3:$H$10,4,0)-VLOOKUP(O$5,'PROMETHEE II'!$B$3:$H$10,4,0)</f>
        <v>-1</v>
      </c>
      <c r="P29" s="6">
        <f>VLOOKUP($L29,'PROMETHEE II'!$B$3:$H$10,4,0)-VLOOKUP(P$5,'PROMETHEE II'!$B$3:$H$10,4,0)</f>
        <v>0</v>
      </c>
      <c r="Q29" s="6">
        <f>VLOOKUP($L29,'PROMETHEE II'!$B$3:$H$10,4,0)-VLOOKUP(Q$5,'PROMETHEE II'!$B$3:$H$10,4,0)</f>
        <v>8</v>
      </c>
      <c r="R29" s="6">
        <f>VLOOKUP($L29,'PROMETHEE II'!$B$3:$H$10,4,0)-VLOOKUP(R$5,'PROMETHEE II'!$B$3:$H$10,4,0)</f>
        <v>-7</v>
      </c>
      <c r="S29" s="6">
        <f>VLOOKUP($L29,'PROMETHEE II'!$B$3:$H$10,4,0)-VLOOKUP(S$5,'PROMETHEE II'!$B$3:$H$10,4,0)</f>
        <v>5</v>
      </c>
      <c r="W29" s="6" t="s">
        <v>9</v>
      </c>
      <c r="X29" s="6">
        <f t="shared" si="16"/>
        <v>0</v>
      </c>
      <c r="Y29" s="6">
        <f t="shared" si="10"/>
        <v>1</v>
      </c>
      <c r="Z29" s="6">
        <f t="shared" si="11"/>
        <v>0</v>
      </c>
      <c r="AA29" s="6">
        <f t="shared" si="12"/>
        <v>0</v>
      </c>
      <c r="AB29" s="6">
        <f t="shared" si="13"/>
        <v>1</v>
      </c>
      <c r="AC29" s="6">
        <f t="shared" si="14"/>
        <v>0</v>
      </c>
      <c r="AD29" s="6">
        <f t="shared" si="15"/>
        <v>1</v>
      </c>
      <c r="AH29" s="12" t="s">
        <v>7</v>
      </c>
      <c r="AI29" s="10">
        <f t="shared" ref="AI29:AI34" si="17">SUM(AI17:AO17)/6</f>
        <v>0.38888888888888884</v>
      </c>
      <c r="AJ29" s="10">
        <f>SUM(AJ16:AJ22)/6</f>
        <v>0.3888888888888889</v>
      </c>
      <c r="AK29" s="17">
        <f t="shared" ref="AK29:AK34" si="18">AI29-AJ29</f>
        <v>0</v>
      </c>
    </row>
    <row r="30" spans="12:41" x14ac:dyDescent="0.25">
      <c r="L30" s="6" t="s">
        <v>10</v>
      </c>
      <c r="M30" s="6">
        <f>VLOOKUP($L30,'PROMETHEE II'!$B$3:$H$10,4,0)-VLOOKUP(M$5,'PROMETHEE II'!$B$3:$H$10,4,0)</f>
        <v>-17</v>
      </c>
      <c r="N30" s="6">
        <f>VLOOKUP($L30,'PROMETHEE II'!$B$3:$H$10,4,0)-VLOOKUP(N$5,'PROMETHEE II'!$B$3:$H$10,4,0)</f>
        <v>-4</v>
      </c>
      <c r="O30" s="6">
        <f>VLOOKUP($L30,'PROMETHEE II'!$B$3:$H$10,4,0)-VLOOKUP(O$5,'PROMETHEE II'!$B$3:$H$10,4,0)</f>
        <v>-9</v>
      </c>
      <c r="P30" s="6">
        <f>VLOOKUP($L30,'PROMETHEE II'!$B$3:$H$10,4,0)-VLOOKUP(P$5,'PROMETHEE II'!$B$3:$H$10,4,0)</f>
        <v>-8</v>
      </c>
      <c r="Q30" s="6">
        <f>VLOOKUP($L30,'PROMETHEE II'!$B$3:$H$10,4,0)-VLOOKUP(Q$5,'PROMETHEE II'!$B$3:$H$10,4,0)</f>
        <v>0</v>
      </c>
      <c r="R30" s="6">
        <f>VLOOKUP($L30,'PROMETHEE II'!$B$3:$H$10,4,0)-VLOOKUP(R$5,'PROMETHEE II'!$B$3:$H$10,4,0)</f>
        <v>-15</v>
      </c>
      <c r="S30" s="6">
        <f>VLOOKUP($L30,'PROMETHEE II'!$B$3:$H$10,4,0)-VLOOKUP(S$5,'PROMETHEE II'!$B$3:$H$10,4,0)</f>
        <v>-3</v>
      </c>
      <c r="W30" s="6" t="s">
        <v>10</v>
      </c>
      <c r="X30" s="6">
        <f t="shared" si="16"/>
        <v>0</v>
      </c>
      <c r="Y30" s="6">
        <f t="shared" si="10"/>
        <v>0</v>
      </c>
      <c r="Z30" s="6">
        <f t="shared" si="11"/>
        <v>0</v>
      </c>
      <c r="AA30" s="6">
        <f t="shared" si="12"/>
        <v>0</v>
      </c>
      <c r="AB30" s="6">
        <f t="shared" si="13"/>
        <v>0</v>
      </c>
      <c r="AC30" s="6">
        <f t="shared" si="14"/>
        <v>0</v>
      </c>
      <c r="AD30" s="6">
        <f t="shared" si="15"/>
        <v>0</v>
      </c>
      <c r="AH30" s="12" t="s">
        <v>8</v>
      </c>
      <c r="AI30" s="10">
        <f t="shared" si="17"/>
        <v>0.41666666666666669</v>
      </c>
      <c r="AJ30" s="10">
        <f>SUM(AK16:AK22)/6</f>
        <v>0.38888888888888884</v>
      </c>
      <c r="AK30" s="17">
        <f t="shared" si="18"/>
        <v>2.7777777777777846E-2</v>
      </c>
    </row>
    <row r="31" spans="12:41" x14ac:dyDescent="0.25">
      <c r="L31" s="6" t="s">
        <v>11</v>
      </c>
      <c r="M31" s="6">
        <f>VLOOKUP($L31,'PROMETHEE II'!$B$3:$H$10,4,0)-VLOOKUP(M$5,'PROMETHEE II'!$B$3:$H$10,4,0)</f>
        <v>-2</v>
      </c>
      <c r="N31" s="6">
        <f>VLOOKUP($L31,'PROMETHEE II'!$B$3:$H$10,4,0)-VLOOKUP(N$5,'PROMETHEE II'!$B$3:$H$10,4,0)</f>
        <v>11</v>
      </c>
      <c r="O31" s="6">
        <f>VLOOKUP($L31,'PROMETHEE II'!$B$3:$H$10,4,0)-VLOOKUP(O$5,'PROMETHEE II'!$B$3:$H$10,4,0)</f>
        <v>6</v>
      </c>
      <c r="P31" s="6">
        <f>VLOOKUP($L31,'PROMETHEE II'!$B$3:$H$10,4,0)-VLOOKUP(P$5,'PROMETHEE II'!$B$3:$H$10,4,0)</f>
        <v>7</v>
      </c>
      <c r="Q31" s="6">
        <f>VLOOKUP($L31,'PROMETHEE II'!$B$3:$H$10,4,0)-VLOOKUP(Q$5,'PROMETHEE II'!$B$3:$H$10,4,0)</f>
        <v>15</v>
      </c>
      <c r="R31" s="6">
        <f>VLOOKUP($L31,'PROMETHEE II'!$B$3:$H$10,4,0)-VLOOKUP(R$5,'PROMETHEE II'!$B$3:$H$10,4,0)</f>
        <v>0</v>
      </c>
      <c r="S31" s="6">
        <f>VLOOKUP($L31,'PROMETHEE II'!$B$3:$H$10,4,0)-VLOOKUP(S$5,'PROMETHEE II'!$B$3:$H$10,4,0)</f>
        <v>12</v>
      </c>
      <c r="W31" s="6" t="s">
        <v>11</v>
      </c>
      <c r="X31" s="6">
        <f t="shared" si="16"/>
        <v>0</v>
      </c>
      <c r="Y31" s="6">
        <f t="shared" si="10"/>
        <v>1</v>
      </c>
      <c r="Z31" s="6">
        <f t="shared" si="11"/>
        <v>1</v>
      </c>
      <c r="AA31" s="6">
        <f t="shared" si="12"/>
        <v>1</v>
      </c>
      <c r="AB31" s="6">
        <f t="shared" si="13"/>
        <v>1</v>
      </c>
      <c r="AC31" s="6">
        <f t="shared" si="14"/>
        <v>0</v>
      </c>
      <c r="AD31" s="6">
        <f t="shared" si="15"/>
        <v>1</v>
      </c>
      <c r="AH31" s="12" t="s">
        <v>9</v>
      </c>
      <c r="AI31" s="10">
        <f t="shared" si="17"/>
        <v>0.3611111111111111</v>
      </c>
      <c r="AJ31" s="10">
        <f>SUM(AL16:AL22)/6</f>
        <v>0.47222222222222215</v>
      </c>
      <c r="AK31" s="17">
        <f t="shared" si="18"/>
        <v>-0.11111111111111105</v>
      </c>
    </row>
    <row r="32" spans="12:41" x14ac:dyDescent="0.25">
      <c r="L32" s="6" t="s">
        <v>12</v>
      </c>
      <c r="M32" s="6">
        <f>VLOOKUP($L32,'PROMETHEE II'!$B$3:$H$10,4,0)-VLOOKUP(M$5,'PROMETHEE II'!$B$3:$H$10,4,0)</f>
        <v>-14</v>
      </c>
      <c r="N32" s="6">
        <f>VLOOKUP($L32,'PROMETHEE II'!$B$3:$H$10,4,0)-VLOOKUP(N$5,'PROMETHEE II'!$B$3:$H$10,4,0)</f>
        <v>-1</v>
      </c>
      <c r="O32" s="6">
        <f>VLOOKUP($L32,'PROMETHEE II'!$B$3:$H$10,4,0)-VLOOKUP(O$5,'PROMETHEE II'!$B$3:$H$10,4,0)</f>
        <v>-6</v>
      </c>
      <c r="P32" s="6">
        <f>VLOOKUP($L32,'PROMETHEE II'!$B$3:$H$10,4,0)-VLOOKUP(P$5,'PROMETHEE II'!$B$3:$H$10,4,0)</f>
        <v>-5</v>
      </c>
      <c r="Q32" s="6">
        <f>VLOOKUP($L32,'PROMETHEE II'!$B$3:$H$10,4,0)-VLOOKUP(Q$5,'PROMETHEE II'!$B$3:$H$10,4,0)</f>
        <v>3</v>
      </c>
      <c r="R32" s="6">
        <f>VLOOKUP($L32,'PROMETHEE II'!$B$3:$H$10,4,0)-VLOOKUP(R$5,'PROMETHEE II'!$B$3:$H$10,4,0)</f>
        <v>-12</v>
      </c>
      <c r="S32" s="6">
        <f>VLOOKUP($L32,'PROMETHEE II'!$B$3:$H$10,4,0)-VLOOKUP(S$5,'PROMETHEE II'!$B$3:$H$10,4,0)</f>
        <v>0</v>
      </c>
      <c r="W32" s="6" t="s">
        <v>12</v>
      </c>
      <c r="X32" s="6">
        <f t="shared" si="16"/>
        <v>0</v>
      </c>
      <c r="Y32" s="6">
        <f t="shared" si="10"/>
        <v>0</v>
      </c>
      <c r="Z32" s="6">
        <f t="shared" si="11"/>
        <v>0</v>
      </c>
      <c r="AA32" s="6">
        <f t="shared" si="12"/>
        <v>0</v>
      </c>
      <c r="AB32" s="6">
        <f t="shared" si="13"/>
        <v>1</v>
      </c>
      <c r="AC32" s="6">
        <f t="shared" si="14"/>
        <v>0</v>
      </c>
      <c r="AD32" s="6">
        <f t="shared" si="15"/>
        <v>0</v>
      </c>
      <c r="AH32" s="12" t="s">
        <v>10</v>
      </c>
      <c r="AI32" s="10">
        <f t="shared" si="17"/>
        <v>0.38888888888888884</v>
      </c>
      <c r="AJ32" s="10">
        <f>SUM(AM16:AM22)/6</f>
        <v>0.47222222222222227</v>
      </c>
      <c r="AK32" s="17">
        <f t="shared" si="18"/>
        <v>-8.3333333333333426E-2</v>
      </c>
    </row>
    <row r="33" spans="12:37" x14ac:dyDescent="0.25">
      <c r="AH33" s="12" t="s">
        <v>11</v>
      </c>
      <c r="AI33" s="10">
        <f t="shared" si="17"/>
        <v>0.58333333333333326</v>
      </c>
      <c r="AJ33" s="10">
        <f>SUM(AN16:AN22)/6</f>
        <v>0.27777777777777773</v>
      </c>
      <c r="AK33" s="17">
        <f t="shared" si="18"/>
        <v>0.30555555555555552</v>
      </c>
    </row>
    <row r="34" spans="12:37" ht="15.75" thickBot="1" x14ac:dyDescent="0.3">
      <c r="L34" s="2" t="s">
        <v>3</v>
      </c>
      <c r="M34" s="2"/>
      <c r="N34" s="2"/>
      <c r="O34" s="2"/>
      <c r="P34" s="2"/>
      <c r="Q34" s="2"/>
      <c r="R34" s="2"/>
      <c r="S34" s="2"/>
      <c r="W34" s="2" t="s">
        <v>3</v>
      </c>
      <c r="X34" s="2"/>
      <c r="Y34" s="2"/>
      <c r="Z34" s="2"/>
      <c r="AA34" s="2"/>
      <c r="AB34" s="2"/>
      <c r="AC34" s="2"/>
      <c r="AD34" s="2"/>
      <c r="AH34" s="13" t="s">
        <v>12</v>
      </c>
      <c r="AI34" s="14">
        <f t="shared" si="17"/>
        <v>0.33333333333333331</v>
      </c>
      <c r="AJ34" s="14">
        <f>SUM(AO16:AO22)/6</f>
        <v>0.52777777777777779</v>
      </c>
      <c r="AK34" s="18">
        <f t="shared" si="18"/>
        <v>-0.19444444444444448</v>
      </c>
    </row>
    <row r="35" spans="12:37" x14ac:dyDescent="0.25">
      <c r="L35" s="6"/>
      <c r="M35" s="6" t="s">
        <v>6</v>
      </c>
      <c r="N35" s="6" t="s">
        <v>7</v>
      </c>
      <c r="O35" s="6" t="s">
        <v>8</v>
      </c>
      <c r="P35" s="6" t="s">
        <v>9</v>
      </c>
      <c r="Q35" s="6" t="s">
        <v>10</v>
      </c>
      <c r="R35" s="6" t="s">
        <v>11</v>
      </c>
      <c r="S35" s="6" t="s">
        <v>12</v>
      </c>
      <c r="W35" s="6"/>
      <c r="X35" s="6" t="s">
        <v>6</v>
      </c>
      <c r="Y35" s="6" t="s">
        <v>7</v>
      </c>
      <c r="Z35" s="6" t="s">
        <v>8</v>
      </c>
      <c r="AA35" s="6" t="s">
        <v>9</v>
      </c>
      <c r="AB35" s="6" t="s">
        <v>10</v>
      </c>
      <c r="AC35" s="6" t="s">
        <v>11</v>
      </c>
      <c r="AD35" s="6" t="s">
        <v>12</v>
      </c>
    </row>
    <row r="36" spans="12:37" x14ac:dyDescent="0.25">
      <c r="L36" s="6" t="s">
        <v>6</v>
      </c>
      <c r="M36" s="6">
        <f>VLOOKUP($L36,'PROMETHEE II'!$B$3:$H$10,5,0)-VLOOKUP(M$5,'PROMETHEE II'!$B$3:$H$10,5,0)</f>
        <v>0</v>
      </c>
      <c r="N36" s="6">
        <f>VLOOKUP($L36,'PROMETHEE II'!$B$3:$H$10,5,0)-VLOOKUP(N$5,'PROMETHEE II'!$B$3:$H$10,5,0)</f>
        <v>-10</v>
      </c>
      <c r="O36" s="6">
        <f>VLOOKUP($L36,'PROMETHEE II'!$B$3:$H$10,5,0)-VLOOKUP(O$5,'PROMETHEE II'!$B$3:$H$10,5,0)</f>
        <v>10</v>
      </c>
      <c r="P36" s="6">
        <f>VLOOKUP($L36,'PROMETHEE II'!$B$3:$H$10,5,0)-VLOOKUP(P$5,'PROMETHEE II'!$B$3:$H$10,5,0)</f>
        <v>-5</v>
      </c>
      <c r="Q36" s="6">
        <f>VLOOKUP($L36,'PROMETHEE II'!$B$3:$H$10,5,0)-VLOOKUP(Q$5,'PROMETHEE II'!$B$3:$H$10,5,0)</f>
        <v>-10</v>
      </c>
      <c r="R36" s="6">
        <f>VLOOKUP($L36,'PROMETHEE II'!$B$3:$H$10,5,0)-VLOOKUP(R$5,'PROMETHEE II'!$B$3:$H$10,5,0)</f>
        <v>0</v>
      </c>
      <c r="S36" s="6">
        <f>VLOOKUP($L36,'PROMETHEE II'!$B$3:$H$10,5,0)-VLOOKUP(S$5,'PROMETHEE II'!$B$3:$H$10,5,0)</f>
        <v>5</v>
      </c>
      <c r="W36" s="6" t="s">
        <v>6</v>
      </c>
      <c r="X36" s="6">
        <f>IF(M36&gt;0,1,0)</f>
        <v>0</v>
      </c>
      <c r="Y36" s="6">
        <f t="shared" ref="Y36:Y42" si="19">IF(N36&gt;0,1,0)</f>
        <v>0</v>
      </c>
      <c r="Z36" s="6">
        <f t="shared" ref="Z36:Z42" si="20">IF(O36&gt;0,1,0)</f>
        <v>1</v>
      </c>
      <c r="AA36" s="6">
        <f t="shared" ref="AA36:AA42" si="21">IF(P36&gt;0,1,0)</f>
        <v>0</v>
      </c>
      <c r="AB36" s="6">
        <f t="shared" ref="AB36:AB42" si="22">IF(Q36&gt;0,1,0)</f>
        <v>0</v>
      </c>
      <c r="AC36" s="6">
        <f t="shared" ref="AC36:AC42" si="23">IF(R36&gt;0,1,0)</f>
        <v>0</v>
      </c>
      <c r="AD36" s="6">
        <f t="shared" ref="AD36:AD42" si="24">IF(S36&gt;0,1,0)</f>
        <v>1</v>
      </c>
    </row>
    <row r="37" spans="12:37" x14ac:dyDescent="0.25">
      <c r="L37" s="6" t="s">
        <v>7</v>
      </c>
      <c r="M37" s="6">
        <f>VLOOKUP($L37,'PROMETHEE II'!$B$3:$H$10,5,0)-VLOOKUP(M$5,'PROMETHEE II'!$B$3:$H$10,5,0)</f>
        <v>10</v>
      </c>
      <c r="N37" s="6">
        <f>VLOOKUP($L37,'PROMETHEE II'!$B$3:$H$10,5,0)-VLOOKUP(N$5,'PROMETHEE II'!$B$3:$H$10,5,0)</f>
        <v>0</v>
      </c>
      <c r="O37" s="6">
        <f>VLOOKUP($L37,'PROMETHEE II'!$B$3:$H$10,5,0)-VLOOKUP(O$5,'PROMETHEE II'!$B$3:$H$10,5,0)</f>
        <v>20</v>
      </c>
      <c r="P37" s="6">
        <f>VLOOKUP($L37,'PROMETHEE II'!$B$3:$H$10,5,0)-VLOOKUP(P$5,'PROMETHEE II'!$B$3:$H$10,5,0)</f>
        <v>5</v>
      </c>
      <c r="Q37" s="6">
        <f>VLOOKUP($L37,'PROMETHEE II'!$B$3:$H$10,5,0)-VLOOKUP(Q$5,'PROMETHEE II'!$B$3:$H$10,5,0)</f>
        <v>0</v>
      </c>
      <c r="R37" s="6">
        <f>VLOOKUP($L37,'PROMETHEE II'!$B$3:$H$10,5,0)-VLOOKUP(R$5,'PROMETHEE II'!$B$3:$H$10,5,0)</f>
        <v>10</v>
      </c>
      <c r="S37" s="6">
        <f>VLOOKUP($L37,'PROMETHEE II'!$B$3:$H$10,5,0)-VLOOKUP(S$5,'PROMETHEE II'!$B$3:$H$10,5,0)</f>
        <v>15</v>
      </c>
      <c r="W37" s="6" t="s">
        <v>7</v>
      </c>
      <c r="X37" s="6">
        <f t="shared" ref="X37:X42" si="25">IF(M37&gt;0,1,0)</f>
        <v>1</v>
      </c>
      <c r="Y37" s="6">
        <f t="shared" si="19"/>
        <v>0</v>
      </c>
      <c r="Z37" s="6">
        <f t="shared" si="20"/>
        <v>1</v>
      </c>
      <c r="AA37" s="6">
        <f t="shared" si="21"/>
        <v>1</v>
      </c>
      <c r="AB37" s="6">
        <f t="shared" si="22"/>
        <v>0</v>
      </c>
      <c r="AC37" s="6">
        <f t="shared" si="23"/>
        <v>1</v>
      </c>
      <c r="AD37" s="6">
        <f t="shared" si="24"/>
        <v>1</v>
      </c>
    </row>
    <row r="38" spans="12:37" x14ac:dyDescent="0.25">
      <c r="L38" s="6" t="s">
        <v>8</v>
      </c>
      <c r="M38" s="6">
        <f>VLOOKUP($L38,'PROMETHEE II'!$B$3:$H$10,5,0)-VLOOKUP(M$5,'PROMETHEE II'!$B$3:$H$10,5,0)</f>
        <v>-10</v>
      </c>
      <c r="N38" s="6">
        <f>VLOOKUP($L38,'PROMETHEE II'!$B$3:$H$10,5,0)-VLOOKUP(N$5,'PROMETHEE II'!$B$3:$H$10,5,0)</f>
        <v>-20</v>
      </c>
      <c r="O38" s="6">
        <f>VLOOKUP($L38,'PROMETHEE II'!$B$3:$H$10,5,0)-VLOOKUP(O$5,'PROMETHEE II'!$B$3:$H$10,5,0)</f>
        <v>0</v>
      </c>
      <c r="P38" s="6">
        <f>VLOOKUP($L38,'PROMETHEE II'!$B$3:$H$10,5,0)-VLOOKUP(P$5,'PROMETHEE II'!$B$3:$H$10,5,0)</f>
        <v>-15</v>
      </c>
      <c r="Q38" s="6">
        <f>VLOOKUP($L38,'PROMETHEE II'!$B$3:$H$10,5,0)-VLOOKUP(Q$5,'PROMETHEE II'!$B$3:$H$10,5,0)</f>
        <v>-20</v>
      </c>
      <c r="R38" s="6">
        <f>VLOOKUP($L38,'PROMETHEE II'!$B$3:$H$10,5,0)-VLOOKUP(R$5,'PROMETHEE II'!$B$3:$H$10,5,0)</f>
        <v>-10</v>
      </c>
      <c r="S38" s="6">
        <f>VLOOKUP($L38,'PROMETHEE II'!$B$3:$H$10,5,0)-VLOOKUP(S$5,'PROMETHEE II'!$B$3:$H$10,5,0)</f>
        <v>-5</v>
      </c>
      <c r="W38" s="6" t="s">
        <v>8</v>
      </c>
      <c r="X38" s="6">
        <f t="shared" si="25"/>
        <v>0</v>
      </c>
      <c r="Y38" s="6">
        <f t="shared" si="19"/>
        <v>0</v>
      </c>
      <c r="Z38" s="6">
        <f t="shared" si="20"/>
        <v>0</v>
      </c>
      <c r="AA38" s="6">
        <f t="shared" si="21"/>
        <v>0</v>
      </c>
      <c r="AB38" s="6">
        <f t="shared" si="22"/>
        <v>0</v>
      </c>
      <c r="AC38" s="6">
        <f t="shared" si="23"/>
        <v>0</v>
      </c>
      <c r="AD38" s="6">
        <f t="shared" si="24"/>
        <v>0</v>
      </c>
    </row>
    <row r="39" spans="12:37" x14ac:dyDescent="0.25">
      <c r="L39" s="6" t="s">
        <v>9</v>
      </c>
      <c r="M39" s="6">
        <f>VLOOKUP($L39,'PROMETHEE II'!$B$3:$H$10,5,0)-VLOOKUP(M$5,'PROMETHEE II'!$B$3:$H$10,5,0)</f>
        <v>5</v>
      </c>
      <c r="N39" s="6">
        <f>VLOOKUP($L39,'PROMETHEE II'!$B$3:$H$10,5,0)-VLOOKUP(N$5,'PROMETHEE II'!$B$3:$H$10,5,0)</f>
        <v>-5</v>
      </c>
      <c r="O39" s="6">
        <f>VLOOKUP($L39,'PROMETHEE II'!$B$3:$H$10,5,0)-VLOOKUP(O$5,'PROMETHEE II'!$B$3:$H$10,5,0)</f>
        <v>15</v>
      </c>
      <c r="P39" s="6">
        <f>VLOOKUP($L39,'PROMETHEE II'!$B$3:$H$10,5,0)-VLOOKUP(P$5,'PROMETHEE II'!$B$3:$H$10,5,0)</f>
        <v>0</v>
      </c>
      <c r="Q39" s="6">
        <f>VLOOKUP($L39,'PROMETHEE II'!$B$3:$H$10,5,0)-VLOOKUP(Q$5,'PROMETHEE II'!$B$3:$H$10,5,0)</f>
        <v>-5</v>
      </c>
      <c r="R39" s="6">
        <f>VLOOKUP($L39,'PROMETHEE II'!$B$3:$H$10,5,0)-VLOOKUP(R$5,'PROMETHEE II'!$B$3:$H$10,5,0)</f>
        <v>5</v>
      </c>
      <c r="S39" s="6">
        <f>VLOOKUP($L39,'PROMETHEE II'!$B$3:$H$10,5,0)-VLOOKUP(S$5,'PROMETHEE II'!$B$3:$H$10,5,0)</f>
        <v>10</v>
      </c>
      <c r="W39" s="6" t="s">
        <v>9</v>
      </c>
      <c r="X39" s="6">
        <f t="shared" si="25"/>
        <v>1</v>
      </c>
      <c r="Y39" s="6">
        <f t="shared" si="19"/>
        <v>0</v>
      </c>
      <c r="Z39" s="6">
        <f t="shared" si="20"/>
        <v>1</v>
      </c>
      <c r="AA39" s="6">
        <f t="shared" si="21"/>
        <v>0</v>
      </c>
      <c r="AB39" s="6">
        <f t="shared" si="22"/>
        <v>0</v>
      </c>
      <c r="AC39" s="6">
        <f t="shared" si="23"/>
        <v>1</v>
      </c>
      <c r="AD39" s="6">
        <f t="shared" si="24"/>
        <v>1</v>
      </c>
    </row>
    <row r="40" spans="12:37" x14ac:dyDescent="0.25">
      <c r="L40" s="6" t="s">
        <v>10</v>
      </c>
      <c r="M40" s="6">
        <f>VLOOKUP($L40,'PROMETHEE II'!$B$3:$H$10,5,0)-VLOOKUP(M$5,'PROMETHEE II'!$B$3:$H$10,5,0)</f>
        <v>10</v>
      </c>
      <c r="N40" s="6">
        <f>VLOOKUP($L40,'PROMETHEE II'!$B$3:$H$10,5,0)-VLOOKUP(N$5,'PROMETHEE II'!$B$3:$H$10,5,0)</f>
        <v>0</v>
      </c>
      <c r="O40" s="6">
        <f>VLOOKUP($L40,'PROMETHEE II'!$B$3:$H$10,5,0)-VLOOKUP(O$5,'PROMETHEE II'!$B$3:$H$10,5,0)</f>
        <v>20</v>
      </c>
      <c r="P40" s="6">
        <f>VLOOKUP($L40,'PROMETHEE II'!$B$3:$H$10,5,0)-VLOOKUP(P$5,'PROMETHEE II'!$B$3:$H$10,5,0)</f>
        <v>5</v>
      </c>
      <c r="Q40" s="6">
        <f>VLOOKUP($L40,'PROMETHEE II'!$B$3:$H$10,5,0)-VLOOKUP(Q$5,'PROMETHEE II'!$B$3:$H$10,5,0)</f>
        <v>0</v>
      </c>
      <c r="R40" s="6">
        <f>VLOOKUP($L40,'PROMETHEE II'!$B$3:$H$10,5,0)-VLOOKUP(R$5,'PROMETHEE II'!$B$3:$H$10,5,0)</f>
        <v>10</v>
      </c>
      <c r="S40" s="6">
        <f>VLOOKUP($L40,'PROMETHEE II'!$B$3:$H$10,5,0)-VLOOKUP(S$5,'PROMETHEE II'!$B$3:$H$10,5,0)</f>
        <v>15</v>
      </c>
      <c r="W40" s="6" t="s">
        <v>10</v>
      </c>
      <c r="X40" s="6">
        <f t="shared" si="25"/>
        <v>1</v>
      </c>
      <c r="Y40" s="6">
        <f t="shared" si="19"/>
        <v>0</v>
      </c>
      <c r="Z40" s="6">
        <f t="shared" si="20"/>
        <v>1</v>
      </c>
      <c r="AA40" s="6">
        <f t="shared" si="21"/>
        <v>1</v>
      </c>
      <c r="AB40" s="6">
        <f t="shared" si="22"/>
        <v>0</v>
      </c>
      <c r="AC40" s="6">
        <f t="shared" si="23"/>
        <v>1</v>
      </c>
      <c r="AD40" s="6">
        <f t="shared" si="24"/>
        <v>1</v>
      </c>
    </row>
    <row r="41" spans="12:37" x14ac:dyDescent="0.25">
      <c r="L41" s="6" t="s">
        <v>11</v>
      </c>
      <c r="M41" s="6">
        <f>VLOOKUP($L41,'PROMETHEE II'!$B$3:$H$10,5,0)-VLOOKUP(M$5,'PROMETHEE II'!$B$3:$H$10,5,0)</f>
        <v>0</v>
      </c>
      <c r="N41" s="6">
        <f>VLOOKUP($L41,'PROMETHEE II'!$B$3:$H$10,5,0)-VLOOKUP(N$5,'PROMETHEE II'!$B$3:$H$10,5,0)</f>
        <v>-10</v>
      </c>
      <c r="O41" s="6">
        <f>VLOOKUP($L41,'PROMETHEE II'!$B$3:$H$10,5,0)-VLOOKUP(O$5,'PROMETHEE II'!$B$3:$H$10,5,0)</f>
        <v>10</v>
      </c>
      <c r="P41" s="6">
        <f>VLOOKUP($L41,'PROMETHEE II'!$B$3:$H$10,5,0)-VLOOKUP(P$5,'PROMETHEE II'!$B$3:$H$10,5,0)</f>
        <v>-5</v>
      </c>
      <c r="Q41" s="6">
        <f>VLOOKUP($L41,'PROMETHEE II'!$B$3:$H$10,5,0)-VLOOKUP(Q$5,'PROMETHEE II'!$B$3:$H$10,5,0)</f>
        <v>-10</v>
      </c>
      <c r="R41" s="6">
        <f>VLOOKUP($L41,'PROMETHEE II'!$B$3:$H$10,5,0)-VLOOKUP(R$5,'PROMETHEE II'!$B$3:$H$10,5,0)</f>
        <v>0</v>
      </c>
      <c r="S41" s="6">
        <f>VLOOKUP($L41,'PROMETHEE II'!$B$3:$H$10,5,0)-VLOOKUP(S$5,'PROMETHEE II'!$B$3:$H$10,5,0)</f>
        <v>5</v>
      </c>
      <c r="W41" s="6" t="s">
        <v>11</v>
      </c>
      <c r="X41" s="6">
        <f t="shared" si="25"/>
        <v>0</v>
      </c>
      <c r="Y41" s="6">
        <f t="shared" si="19"/>
        <v>0</v>
      </c>
      <c r="Z41" s="6">
        <f t="shared" si="20"/>
        <v>1</v>
      </c>
      <c r="AA41" s="6">
        <f t="shared" si="21"/>
        <v>0</v>
      </c>
      <c r="AB41" s="6">
        <f t="shared" si="22"/>
        <v>0</v>
      </c>
      <c r="AC41" s="6">
        <f t="shared" si="23"/>
        <v>0</v>
      </c>
      <c r="AD41" s="6">
        <f t="shared" si="24"/>
        <v>1</v>
      </c>
    </row>
    <row r="42" spans="12:37" x14ac:dyDescent="0.25">
      <c r="L42" s="6" t="s">
        <v>12</v>
      </c>
      <c r="M42" s="6">
        <f>VLOOKUP($L42,'PROMETHEE II'!$B$3:$H$10,5,0)-VLOOKUP(M$5,'PROMETHEE II'!$B$3:$H$10,5,0)</f>
        <v>-5</v>
      </c>
      <c r="N42" s="6">
        <f>VLOOKUP($L42,'PROMETHEE II'!$B$3:$H$10,5,0)-VLOOKUP(N$5,'PROMETHEE II'!$B$3:$H$10,5,0)</f>
        <v>-15</v>
      </c>
      <c r="O42" s="6">
        <f>VLOOKUP($L42,'PROMETHEE II'!$B$3:$H$10,5,0)-VLOOKUP(O$5,'PROMETHEE II'!$B$3:$H$10,5,0)</f>
        <v>5</v>
      </c>
      <c r="P42" s="6">
        <f>VLOOKUP($L42,'PROMETHEE II'!$B$3:$H$10,5,0)-VLOOKUP(P$5,'PROMETHEE II'!$B$3:$H$10,5,0)</f>
        <v>-10</v>
      </c>
      <c r="Q42" s="6">
        <f>VLOOKUP($L42,'PROMETHEE II'!$B$3:$H$10,5,0)-VLOOKUP(Q$5,'PROMETHEE II'!$B$3:$H$10,5,0)</f>
        <v>-15</v>
      </c>
      <c r="R42" s="6">
        <f>VLOOKUP($L42,'PROMETHEE II'!$B$3:$H$10,5,0)-VLOOKUP(R$5,'PROMETHEE II'!$B$3:$H$10,5,0)</f>
        <v>-5</v>
      </c>
      <c r="S42" s="6">
        <f>VLOOKUP($L42,'PROMETHEE II'!$B$3:$H$10,5,0)-VLOOKUP(S$5,'PROMETHEE II'!$B$3:$H$10,5,0)</f>
        <v>0</v>
      </c>
      <c r="W42" s="6" t="s">
        <v>12</v>
      </c>
      <c r="X42" s="6">
        <f t="shared" si="25"/>
        <v>0</v>
      </c>
      <c r="Y42" s="6">
        <f t="shared" si="19"/>
        <v>0</v>
      </c>
      <c r="Z42" s="6">
        <f t="shared" si="20"/>
        <v>1</v>
      </c>
      <c r="AA42" s="6">
        <f t="shared" si="21"/>
        <v>0</v>
      </c>
      <c r="AB42" s="6">
        <f t="shared" si="22"/>
        <v>0</v>
      </c>
      <c r="AC42" s="6">
        <f t="shared" si="23"/>
        <v>0</v>
      </c>
      <c r="AD42" s="6">
        <f t="shared" si="24"/>
        <v>0</v>
      </c>
    </row>
    <row r="44" spans="12:37" x14ac:dyDescent="0.25">
      <c r="L44" s="2" t="s">
        <v>4</v>
      </c>
      <c r="M44" s="2"/>
      <c r="N44" s="2"/>
      <c r="O44" s="2"/>
      <c r="P44" s="2"/>
      <c r="Q44" s="2"/>
      <c r="R44" s="2"/>
      <c r="S44" s="2"/>
      <c r="W44" s="2" t="s">
        <v>4</v>
      </c>
      <c r="X44" s="2"/>
      <c r="Y44" s="2"/>
      <c r="Z44" s="2"/>
      <c r="AA44" s="2"/>
      <c r="AB44" s="2"/>
      <c r="AC44" s="2"/>
      <c r="AD44" s="2"/>
    </row>
    <row r="45" spans="12:37" x14ac:dyDescent="0.25">
      <c r="L45" s="6"/>
      <c r="M45" s="6" t="s">
        <v>6</v>
      </c>
      <c r="N45" s="6" t="s">
        <v>7</v>
      </c>
      <c r="O45" s="6" t="s">
        <v>8</v>
      </c>
      <c r="P45" s="6" t="s">
        <v>9</v>
      </c>
      <c r="Q45" s="6" t="s">
        <v>10</v>
      </c>
      <c r="R45" s="6" t="s">
        <v>11</v>
      </c>
      <c r="S45" s="6" t="s">
        <v>12</v>
      </c>
      <c r="W45" s="6"/>
      <c r="X45" s="6" t="s">
        <v>6</v>
      </c>
      <c r="Y45" s="6" t="s">
        <v>7</v>
      </c>
      <c r="Z45" s="6" t="s">
        <v>8</v>
      </c>
      <c r="AA45" s="6" t="s">
        <v>9</v>
      </c>
      <c r="AB45" s="6" t="s">
        <v>10</v>
      </c>
      <c r="AC45" s="6" t="s">
        <v>11</v>
      </c>
      <c r="AD45" s="6" t="s">
        <v>12</v>
      </c>
    </row>
    <row r="46" spans="12:37" x14ac:dyDescent="0.25">
      <c r="L46" s="6" t="s">
        <v>6</v>
      </c>
      <c r="M46" s="6">
        <f>VLOOKUP($L46,'PROMETHEE II'!$B$3:$H$10,6,0)-VLOOKUP(M$5,'PROMETHEE II'!$B$3:$H$10,6,0)</f>
        <v>0</v>
      </c>
      <c r="N46" s="6">
        <f>VLOOKUP($L46,'PROMETHEE II'!$B$3:$H$10,6,0)-VLOOKUP(N$5,'PROMETHEE II'!$B$3:$H$10,6,0)</f>
        <v>1</v>
      </c>
      <c r="O46" s="6">
        <f>VLOOKUP($L46,'PROMETHEE II'!$B$3:$H$10,6,0)-VLOOKUP(O$5,'PROMETHEE II'!$B$3:$H$10,6,0)</f>
        <v>0</v>
      </c>
      <c r="P46" s="6">
        <f>VLOOKUP($L46,'PROMETHEE II'!$B$3:$H$10,6,0)-VLOOKUP(P$5,'PROMETHEE II'!$B$3:$H$10,6,0)</f>
        <v>1</v>
      </c>
      <c r="Q46" s="6">
        <f>VLOOKUP($L46,'PROMETHEE II'!$B$3:$H$10,6,0)-VLOOKUP(Q$5,'PROMETHEE II'!$B$3:$H$10,6,0)</f>
        <v>1</v>
      </c>
      <c r="R46" s="6">
        <f>VLOOKUP($L46,'PROMETHEE II'!$B$3:$H$10,6,0)-VLOOKUP(R$5,'PROMETHEE II'!$B$3:$H$10,6,0)</f>
        <v>0</v>
      </c>
      <c r="S46" s="6">
        <f>VLOOKUP($L46,'PROMETHEE II'!$B$3:$H$10,6,0)-VLOOKUP(S$5,'PROMETHEE II'!$B$3:$H$10,6,0)</f>
        <v>0</v>
      </c>
      <c r="W46" s="6" t="s">
        <v>6</v>
      </c>
      <c r="X46" s="6">
        <f>IF(M46&gt;0,1,0)</f>
        <v>0</v>
      </c>
      <c r="Y46" s="6">
        <f t="shared" ref="Y46:Y52" si="26">IF(N46&gt;0,1,0)</f>
        <v>1</v>
      </c>
      <c r="Z46" s="6">
        <f t="shared" ref="Z46:Z52" si="27">IF(O46&gt;0,1,0)</f>
        <v>0</v>
      </c>
      <c r="AA46" s="6">
        <f t="shared" ref="AA46:AA52" si="28">IF(P46&gt;0,1,0)</f>
        <v>1</v>
      </c>
      <c r="AB46" s="6">
        <f t="shared" ref="AB46:AB52" si="29">IF(Q46&gt;0,1,0)</f>
        <v>1</v>
      </c>
      <c r="AC46" s="6">
        <f t="shared" ref="AC46:AC52" si="30">IF(R46&gt;0,1,0)</f>
        <v>0</v>
      </c>
      <c r="AD46" s="6">
        <f t="shared" ref="AD46:AD52" si="31">IF(S46&gt;0,1,0)</f>
        <v>0</v>
      </c>
    </row>
    <row r="47" spans="12:37" x14ac:dyDescent="0.25">
      <c r="L47" s="6" t="s">
        <v>7</v>
      </c>
      <c r="M47" s="6">
        <f>VLOOKUP($L47,'PROMETHEE II'!$B$3:$H$10,6,0)-VLOOKUP(M$5,'PROMETHEE II'!$B$3:$H$10,6,0)</f>
        <v>-1</v>
      </c>
      <c r="N47" s="6">
        <f>VLOOKUP($L47,'PROMETHEE II'!$B$3:$H$10,6,0)-VLOOKUP(N$5,'PROMETHEE II'!$B$3:$H$10,6,0)</f>
        <v>0</v>
      </c>
      <c r="O47" s="6">
        <f>VLOOKUP($L47,'PROMETHEE II'!$B$3:$H$10,6,0)-VLOOKUP(O$5,'PROMETHEE II'!$B$3:$H$10,6,0)</f>
        <v>-1</v>
      </c>
      <c r="P47" s="6">
        <f>VLOOKUP($L47,'PROMETHEE II'!$B$3:$H$10,6,0)-VLOOKUP(P$5,'PROMETHEE II'!$B$3:$H$10,6,0)</f>
        <v>0</v>
      </c>
      <c r="Q47" s="6">
        <f>VLOOKUP($L47,'PROMETHEE II'!$B$3:$H$10,6,0)-VLOOKUP(Q$5,'PROMETHEE II'!$B$3:$H$10,6,0)</f>
        <v>0</v>
      </c>
      <c r="R47" s="6">
        <f>VLOOKUP($L47,'PROMETHEE II'!$B$3:$H$10,6,0)-VLOOKUP(R$5,'PROMETHEE II'!$B$3:$H$10,6,0)</f>
        <v>-1</v>
      </c>
      <c r="S47" s="6">
        <f>VLOOKUP($L47,'PROMETHEE II'!$B$3:$H$10,6,0)-VLOOKUP(S$5,'PROMETHEE II'!$B$3:$H$10,6,0)</f>
        <v>-1</v>
      </c>
      <c r="W47" s="6" t="s">
        <v>7</v>
      </c>
      <c r="X47" s="6">
        <f t="shared" ref="X47:X52" si="32">IF(M47&gt;0,1,0)</f>
        <v>0</v>
      </c>
      <c r="Y47" s="6">
        <f t="shared" si="26"/>
        <v>0</v>
      </c>
      <c r="Z47" s="6">
        <f t="shared" si="27"/>
        <v>0</v>
      </c>
      <c r="AA47" s="6">
        <f t="shared" si="28"/>
        <v>0</v>
      </c>
      <c r="AB47" s="6">
        <f t="shared" si="29"/>
        <v>0</v>
      </c>
      <c r="AC47" s="6">
        <f t="shared" si="30"/>
        <v>0</v>
      </c>
      <c r="AD47" s="6">
        <f t="shared" si="31"/>
        <v>0</v>
      </c>
    </row>
    <row r="48" spans="12:37" x14ac:dyDescent="0.25">
      <c r="L48" s="6" t="s">
        <v>8</v>
      </c>
      <c r="M48" s="6">
        <f>VLOOKUP($L48,'PROMETHEE II'!$B$3:$H$10,6,0)-VLOOKUP(M$5,'PROMETHEE II'!$B$3:$H$10,6,0)</f>
        <v>0</v>
      </c>
      <c r="N48" s="6">
        <f>VLOOKUP($L48,'PROMETHEE II'!$B$3:$H$10,6,0)-VLOOKUP(N$5,'PROMETHEE II'!$B$3:$H$10,6,0)</f>
        <v>1</v>
      </c>
      <c r="O48" s="6">
        <f>VLOOKUP($L48,'PROMETHEE II'!$B$3:$H$10,6,0)-VLOOKUP(O$5,'PROMETHEE II'!$B$3:$H$10,6,0)</f>
        <v>0</v>
      </c>
      <c r="P48" s="6">
        <f>VLOOKUP($L48,'PROMETHEE II'!$B$3:$H$10,6,0)-VLOOKUP(P$5,'PROMETHEE II'!$B$3:$H$10,6,0)</f>
        <v>1</v>
      </c>
      <c r="Q48" s="6">
        <f>VLOOKUP($L48,'PROMETHEE II'!$B$3:$H$10,6,0)-VLOOKUP(Q$5,'PROMETHEE II'!$B$3:$H$10,6,0)</f>
        <v>1</v>
      </c>
      <c r="R48" s="6">
        <f>VLOOKUP($L48,'PROMETHEE II'!$B$3:$H$10,6,0)-VLOOKUP(R$5,'PROMETHEE II'!$B$3:$H$10,6,0)</f>
        <v>0</v>
      </c>
      <c r="S48" s="6">
        <f>VLOOKUP($L48,'PROMETHEE II'!$B$3:$H$10,6,0)-VLOOKUP(S$5,'PROMETHEE II'!$B$3:$H$10,6,0)</f>
        <v>0</v>
      </c>
      <c r="W48" s="6" t="s">
        <v>8</v>
      </c>
      <c r="X48" s="6">
        <f t="shared" si="32"/>
        <v>0</v>
      </c>
      <c r="Y48" s="6">
        <f t="shared" si="26"/>
        <v>1</v>
      </c>
      <c r="Z48" s="6">
        <f t="shared" si="27"/>
        <v>0</v>
      </c>
      <c r="AA48" s="6">
        <f t="shared" si="28"/>
        <v>1</v>
      </c>
      <c r="AB48" s="6">
        <f t="shared" si="29"/>
        <v>1</v>
      </c>
      <c r="AC48" s="6">
        <f t="shared" si="30"/>
        <v>0</v>
      </c>
      <c r="AD48" s="6">
        <f t="shared" si="31"/>
        <v>0</v>
      </c>
    </row>
    <row r="49" spans="12:30" x14ac:dyDescent="0.25">
      <c r="L49" s="6" t="s">
        <v>9</v>
      </c>
      <c r="M49" s="6">
        <f>VLOOKUP($L49,'PROMETHEE II'!$B$3:$H$10,6,0)-VLOOKUP(M$5,'PROMETHEE II'!$B$3:$H$10,6,0)</f>
        <v>-1</v>
      </c>
      <c r="N49" s="6">
        <f>VLOOKUP($L49,'PROMETHEE II'!$B$3:$H$10,6,0)-VLOOKUP(N$5,'PROMETHEE II'!$B$3:$H$10,6,0)</f>
        <v>0</v>
      </c>
      <c r="O49" s="6">
        <f>VLOOKUP($L49,'PROMETHEE II'!$B$3:$H$10,6,0)-VLOOKUP(O$5,'PROMETHEE II'!$B$3:$H$10,6,0)</f>
        <v>-1</v>
      </c>
      <c r="P49" s="6">
        <f>VLOOKUP($L49,'PROMETHEE II'!$B$3:$H$10,6,0)-VLOOKUP(P$5,'PROMETHEE II'!$B$3:$H$10,6,0)</f>
        <v>0</v>
      </c>
      <c r="Q49" s="6">
        <f>VLOOKUP($L49,'PROMETHEE II'!$B$3:$H$10,6,0)-VLOOKUP(Q$5,'PROMETHEE II'!$B$3:$H$10,6,0)</f>
        <v>0</v>
      </c>
      <c r="R49" s="6">
        <f>VLOOKUP($L49,'PROMETHEE II'!$B$3:$H$10,6,0)-VLOOKUP(R$5,'PROMETHEE II'!$B$3:$H$10,6,0)</f>
        <v>-1</v>
      </c>
      <c r="S49" s="6">
        <f>VLOOKUP($L49,'PROMETHEE II'!$B$3:$H$10,6,0)-VLOOKUP(S$5,'PROMETHEE II'!$B$3:$H$10,6,0)</f>
        <v>-1</v>
      </c>
      <c r="W49" s="6" t="s">
        <v>9</v>
      </c>
      <c r="X49" s="6">
        <f t="shared" si="32"/>
        <v>0</v>
      </c>
      <c r="Y49" s="6">
        <f t="shared" si="26"/>
        <v>0</v>
      </c>
      <c r="Z49" s="6">
        <f t="shared" si="27"/>
        <v>0</v>
      </c>
      <c r="AA49" s="6">
        <f t="shared" si="28"/>
        <v>0</v>
      </c>
      <c r="AB49" s="6">
        <f t="shared" si="29"/>
        <v>0</v>
      </c>
      <c r="AC49" s="6">
        <f t="shared" si="30"/>
        <v>0</v>
      </c>
      <c r="AD49" s="6">
        <f t="shared" si="31"/>
        <v>0</v>
      </c>
    </row>
    <row r="50" spans="12:30" x14ac:dyDescent="0.25">
      <c r="L50" s="6" t="s">
        <v>10</v>
      </c>
      <c r="M50" s="6">
        <f>VLOOKUP($L50,'PROMETHEE II'!$B$3:$H$10,6,0)-VLOOKUP(M$5,'PROMETHEE II'!$B$3:$H$10,6,0)</f>
        <v>-1</v>
      </c>
      <c r="N50" s="6">
        <f>VLOOKUP($L50,'PROMETHEE II'!$B$3:$H$10,6,0)-VLOOKUP(N$5,'PROMETHEE II'!$B$3:$H$10,6,0)</f>
        <v>0</v>
      </c>
      <c r="O50" s="6">
        <f>VLOOKUP($L50,'PROMETHEE II'!$B$3:$H$10,6,0)-VLOOKUP(O$5,'PROMETHEE II'!$B$3:$H$10,6,0)</f>
        <v>-1</v>
      </c>
      <c r="P50" s="6">
        <f>VLOOKUP($L50,'PROMETHEE II'!$B$3:$H$10,6,0)-VLOOKUP(P$5,'PROMETHEE II'!$B$3:$H$10,6,0)</f>
        <v>0</v>
      </c>
      <c r="Q50" s="6">
        <f>VLOOKUP($L50,'PROMETHEE II'!$B$3:$H$10,6,0)-VLOOKUP(Q$5,'PROMETHEE II'!$B$3:$H$10,6,0)</f>
        <v>0</v>
      </c>
      <c r="R50" s="6">
        <f>VLOOKUP($L50,'PROMETHEE II'!$B$3:$H$10,6,0)-VLOOKUP(R$5,'PROMETHEE II'!$B$3:$H$10,6,0)</f>
        <v>-1</v>
      </c>
      <c r="S50" s="6">
        <f>VLOOKUP($L50,'PROMETHEE II'!$B$3:$H$10,6,0)-VLOOKUP(S$5,'PROMETHEE II'!$B$3:$H$10,6,0)</f>
        <v>-1</v>
      </c>
      <c r="W50" s="6" t="s">
        <v>10</v>
      </c>
      <c r="X50" s="6">
        <f t="shared" si="32"/>
        <v>0</v>
      </c>
      <c r="Y50" s="6">
        <f t="shared" si="26"/>
        <v>0</v>
      </c>
      <c r="Z50" s="6">
        <f t="shared" si="27"/>
        <v>0</v>
      </c>
      <c r="AA50" s="6">
        <f t="shared" si="28"/>
        <v>0</v>
      </c>
      <c r="AB50" s="6">
        <f t="shared" si="29"/>
        <v>0</v>
      </c>
      <c r="AC50" s="6">
        <f t="shared" si="30"/>
        <v>0</v>
      </c>
      <c r="AD50" s="6">
        <f t="shared" si="31"/>
        <v>0</v>
      </c>
    </row>
    <row r="51" spans="12:30" x14ac:dyDescent="0.25">
      <c r="L51" s="6" t="s">
        <v>11</v>
      </c>
      <c r="M51" s="6">
        <f>VLOOKUP($L51,'PROMETHEE II'!$B$3:$H$10,6,0)-VLOOKUP(M$5,'PROMETHEE II'!$B$3:$H$10,6,0)</f>
        <v>0</v>
      </c>
      <c r="N51" s="6">
        <f>VLOOKUP($L51,'PROMETHEE II'!$B$3:$H$10,6,0)-VLOOKUP(N$5,'PROMETHEE II'!$B$3:$H$10,6,0)</f>
        <v>1</v>
      </c>
      <c r="O51" s="6">
        <f>VLOOKUP($L51,'PROMETHEE II'!$B$3:$H$10,6,0)-VLOOKUP(O$5,'PROMETHEE II'!$B$3:$H$10,6,0)</f>
        <v>0</v>
      </c>
      <c r="P51" s="6">
        <f>VLOOKUP($L51,'PROMETHEE II'!$B$3:$H$10,6,0)-VLOOKUP(P$5,'PROMETHEE II'!$B$3:$H$10,6,0)</f>
        <v>1</v>
      </c>
      <c r="Q51" s="6">
        <f>VLOOKUP($L51,'PROMETHEE II'!$B$3:$H$10,6,0)-VLOOKUP(Q$5,'PROMETHEE II'!$B$3:$H$10,6,0)</f>
        <v>1</v>
      </c>
      <c r="R51" s="6">
        <f>VLOOKUP($L51,'PROMETHEE II'!$B$3:$H$10,6,0)-VLOOKUP(R$5,'PROMETHEE II'!$B$3:$H$10,6,0)</f>
        <v>0</v>
      </c>
      <c r="S51" s="6">
        <f>VLOOKUP($L51,'PROMETHEE II'!$B$3:$H$10,6,0)-VLOOKUP(S$5,'PROMETHEE II'!$B$3:$H$10,6,0)</f>
        <v>0</v>
      </c>
      <c r="W51" s="6" t="s">
        <v>11</v>
      </c>
      <c r="X51" s="6">
        <f t="shared" si="32"/>
        <v>0</v>
      </c>
      <c r="Y51" s="6">
        <f t="shared" si="26"/>
        <v>1</v>
      </c>
      <c r="Z51" s="6">
        <f t="shared" si="27"/>
        <v>0</v>
      </c>
      <c r="AA51" s="6">
        <f t="shared" si="28"/>
        <v>1</v>
      </c>
      <c r="AB51" s="6">
        <f t="shared" si="29"/>
        <v>1</v>
      </c>
      <c r="AC51" s="6">
        <f t="shared" si="30"/>
        <v>0</v>
      </c>
      <c r="AD51" s="6">
        <f t="shared" si="31"/>
        <v>0</v>
      </c>
    </row>
    <row r="52" spans="12:30" x14ac:dyDescent="0.25">
      <c r="L52" s="6" t="s">
        <v>12</v>
      </c>
      <c r="M52" s="6">
        <f>VLOOKUP($L52,'PROMETHEE II'!$B$3:$H$10,6,0)-VLOOKUP(M$5,'PROMETHEE II'!$B$3:$H$10,6,0)</f>
        <v>0</v>
      </c>
      <c r="N52" s="6">
        <f>VLOOKUP($L52,'PROMETHEE II'!$B$3:$H$10,6,0)-VLOOKUP(N$5,'PROMETHEE II'!$B$3:$H$10,6,0)</f>
        <v>1</v>
      </c>
      <c r="O52" s="6">
        <f>VLOOKUP($L52,'PROMETHEE II'!$B$3:$H$10,6,0)-VLOOKUP(O$5,'PROMETHEE II'!$B$3:$H$10,6,0)</f>
        <v>0</v>
      </c>
      <c r="P52" s="6">
        <f>VLOOKUP($L52,'PROMETHEE II'!$B$3:$H$10,6,0)-VLOOKUP(P$5,'PROMETHEE II'!$B$3:$H$10,6,0)</f>
        <v>1</v>
      </c>
      <c r="Q52" s="6">
        <f>VLOOKUP($L52,'PROMETHEE II'!$B$3:$H$10,6,0)-VLOOKUP(Q$5,'PROMETHEE II'!$B$3:$H$10,6,0)</f>
        <v>1</v>
      </c>
      <c r="R52" s="6">
        <f>VLOOKUP($L52,'PROMETHEE II'!$B$3:$H$10,6,0)-VLOOKUP(R$5,'PROMETHEE II'!$B$3:$H$10,6,0)</f>
        <v>0</v>
      </c>
      <c r="S52" s="6">
        <f>VLOOKUP($L52,'PROMETHEE II'!$B$3:$H$10,6,0)-VLOOKUP(S$5,'PROMETHEE II'!$B$3:$H$10,6,0)</f>
        <v>0</v>
      </c>
      <c r="W52" s="6" t="s">
        <v>12</v>
      </c>
      <c r="X52" s="6">
        <f t="shared" si="32"/>
        <v>0</v>
      </c>
      <c r="Y52" s="6">
        <f t="shared" si="26"/>
        <v>1</v>
      </c>
      <c r="Z52" s="6">
        <f t="shared" si="27"/>
        <v>0</v>
      </c>
      <c r="AA52" s="6">
        <f t="shared" si="28"/>
        <v>1</v>
      </c>
      <c r="AB52" s="6">
        <f t="shared" si="29"/>
        <v>1</v>
      </c>
      <c r="AC52" s="6">
        <f t="shared" si="30"/>
        <v>0</v>
      </c>
      <c r="AD52" s="6">
        <f t="shared" si="31"/>
        <v>0</v>
      </c>
    </row>
    <row r="54" spans="12:30" x14ac:dyDescent="0.25">
      <c r="L54" s="2" t="s">
        <v>5</v>
      </c>
      <c r="M54" s="2"/>
      <c r="N54" s="2"/>
      <c r="O54" s="2"/>
      <c r="P54" s="2"/>
      <c r="Q54" s="2"/>
      <c r="R54" s="2"/>
      <c r="S54" s="2"/>
      <c r="W54" s="2" t="s">
        <v>5</v>
      </c>
      <c r="X54" s="2"/>
      <c r="Y54" s="2"/>
      <c r="Z54" s="2"/>
      <c r="AA54" s="2"/>
      <c r="AB54" s="2"/>
      <c r="AC54" s="2"/>
      <c r="AD54" s="2"/>
    </row>
    <row r="55" spans="12:30" x14ac:dyDescent="0.25">
      <c r="L55" s="6"/>
      <c r="M55" s="6" t="s">
        <v>6</v>
      </c>
      <c r="N55" s="6" t="s">
        <v>7</v>
      </c>
      <c r="O55" s="6" t="s">
        <v>8</v>
      </c>
      <c r="P55" s="6" t="s">
        <v>9</v>
      </c>
      <c r="Q55" s="6" t="s">
        <v>10</v>
      </c>
      <c r="R55" s="6" t="s">
        <v>11</v>
      </c>
      <c r="S55" s="6" t="s">
        <v>12</v>
      </c>
      <c r="W55" s="6"/>
      <c r="X55" s="6" t="s">
        <v>6</v>
      </c>
      <c r="Y55" s="6" t="s">
        <v>7</v>
      </c>
      <c r="Z55" s="6" t="s">
        <v>8</v>
      </c>
      <c r="AA55" s="6" t="s">
        <v>9</v>
      </c>
      <c r="AB55" s="6" t="s">
        <v>10</v>
      </c>
      <c r="AC55" s="6" t="s">
        <v>11</v>
      </c>
      <c r="AD55" s="6" t="s">
        <v>12</v>
      </c>
    </row>
    <row r="56" spans="12:30" x14ac:dyDescent="0.25">
      <c r="L56" s="6" t="s">
        <v>6</v>
      </c>
      <c r="M56" s="6">
        <f>VLOOKUP($L56,'PROMETHEE II'!$B$3:$H$10,7,0)-VLOOKUP(M$5,'PROMETHEE II'!$B$3:$H$10,7,0)</f>
        <v>0</v>
      </c>
      <c r="N56" s="6">
        <f>VLOOKUP($L56,'PROMETHEE II'!$B$3:$H$10,7,0)-VLOOKUP(N$5,'PROMETHEE II'!$B$3:$H$10,7,0)</f>
        <v>0</v>
      </c>
      <c r="O56" s="6">
        <f>VLOOKUP($L56,'PROMETHEE II'!$B$3:$H$10,7,0)-VLOOKUP(O$5,'PROMETHEE II'!$B$3:$H$10,7,0)</f>
        <v>0</v>
      </c>
      <c r="P56" s="6">
        <f>VLOOKUP($L56,'PROMETHEE II'!$B$3:$H$10,7,0)-VLOOKUP(P$5,'PROMETHEE II'!$B$3:$H$10,7,0)</f>
        <v>0</v>
      </c>
      <c r="Q56" s="6">
        <f>VLOOKUP($L56,'PROMETHEE II'!$B$3:$H$10,7,0)-VLOOKUP(Q$5,'PROMETHEE II'!$B$3:$H$10,7,0)</f>
        <v>5</v>
      </c>
      <c r="R56" s="6">
        <f>VLOOKUP($L56,'PROMETHEE II'!$B$3:$H$10,7,0)-VLOOKUP(R$5,'PROMETHEE II'!$B$3:$H$10,7,0)</f>
        <v>15</v>
      </c>
      <c r="S56" s="6">
        <f>VLOOKUP($L56,'PROMETHEE II'!$B$3:$H$10,7,0)-VLOOKUP(S$5,'PROMETHEE II'!$B$3:$H$10,7,0)</f>
        <v>10</v>
      </c>
      <c r="W56" s="6" t="s">
        <v>6</v>
      </c>
      <c r="X56" s="6">
        <f>IF(M56&gt;0,1,0)</f>
        <v>0</v>
      </c>
      <c r="Y56" s="6">
        <f t="shared" ref="Y56:Y62" si="33">IF(N56&gt;0,1,0)</f>
        <v>0</v>
      </c>
      <c r="Z56" s="6">
        <f t="shared" ref="Z56:Z62" si="34">IF(O56&gt;0,1,0)</f>
        <v>0</v>
      </c>
      <c r="AA56" s="6">
        <f t="shared" ref="AA56:AA62" si="35">IF(P56&gt;0,1,0)</f>
        <v>0</v>
      </c>
      <c r="AB56" s="6">
        <f t="shared" ref="AB56:AB62" si="36">IF(Q56&gt;0,1,0)</f>
        <v>1</v>
      </c>
      <c r="AC56" s="6">
        <f t="shared" ref="AC56:AC62" si="37">IF(R56&gt;0,1,0)</f>
        <v>1</v>
      </c>
      <c r="AD56" s="6">
        <f t="shared" ref="AD56:AD62" si="38">IF(S56&gt;0,1,0)</f>
        <v>1</v>
      </c>
    </row>
    <row r="57" spans="12:30" x14ac:dyDescent="0.25">
      <c r="L57" s="6" t="s">
        <v>7</v>
      </c>
      <c r="M57" s="6">
        <f>VLOOKUP($L57,'PROMETHEE II'!$B$3:$H$10,7,0)-VLOOKUP(M$5,'PROMETHEE II'!$B$3:$H$10,7,0)</f>
        <v>0</v>
      </c>
      <c r="N57" s="6">
        <f>VLOOKUP($L57,'PROMETHEE II'!$B$3:$H$10,7,0)-VLOOKUP(N$5,'PROMETHEE II'!$B$3:$H$10,7,0)</f>
        <v>0</v>
      </c>
      <c r="O57" s="6">
        <f>VLOOKUP($L57,'PROMETHEE II'!$B$3:$H$10,7,0)-VLOOKUP(O$5,'PROMETHEE II'!$B$3:$H$10,7,0)</f>
        <v>0</v>
      </c>
      <c r="P57" s="6">
        <f>VLOOKUP($L57,'PROMETHEE II'!$B$3:$H$10,7,0)-VLOOKUP(P$5,'PROMETHEE II'!$B$3:$H$10,7,0)</f>
        <v>0</v>
      </c>
      <c r="Q57" s="6">
        <f>VLOOKUP($L57,'PROMETHEE II'!$B$3:$H$10,7,0)-VLOOKUP(Q$5,'PROMETHEE II'!$B$3:$H$10,7,0)</f>
        <v>5</v>
      </c>
      <c r="R57" s="6">
        <f>VLOOKUP($L57,'PROMETHEE II'!$B$3:$H$10,7,0)-VLOOKUP(R$5,'PROMETHEE II'!$B$3:$H$10,7,0)</f>
        <v>15</v>
      </c>
      <c r="S57" s="6">
        <f>VLOOKUP($L57,'PROMETHEE II'!$B$3:$H$10,7,0)-VLOOKUP(S$5,'PROMETHEE II'!$B$3:$H$10,7,0)</f>
        <v>10</v>
      </c>
      <c r="W57" s="6" t="s">
        <v>7</v>
      </c>
      <c r="X57" s="6">
        <f t="shared" ref="X57:X62" si="39">IF(M57&gt;0,1,0)</f>
        <v>0</v>
      </c>
      <c r="Y57" s="6">
        <f t="shared" si="33"/>
        <v>0</v>
      </c>
      <c r="Z57" s="6">
        <f t="shared" si="34"/>
        <v>0</v>
      </c>
      <c r="AA57" s="6">
        <f t="shared" si="35"/>
        <v>0</v>
      </c>
      <c r="AB57" s="6">
        <f t="shared" si="36"/>
        <v>1</v>
      </c>
      <c r="AC57" s="6">
        <f t="shared" si="37"/>
        <v>1</v>
      </c>
      <c r="AD57" s="6">
        <f t="shared" si="38"/>
        <v>1</v>
      </c>
    </row>
    <row r="58" spans="12:30" x14ac:dyDescent="0.25">
      <c r="L58" s="6" t="s">
        <v>8</v>
      </c>
      <c r="M58" s="6">
        <f>VLOOKUP($L58,'PROMETHEE II'!$B$3:$H$10,7,0)-VLOOKUP(M$5,'PROMETHEE II'!$B$3:$H$10,7,0)</f>
        <v>0</v>
      </c>
      <c r="N58" s="6">
        <f>VLOOKUP($L58,'PROMETHEE II'!$B$3:$H$10,7,0)-VLOOKUP(N$5,'PROMETHEE II'!$B$3:$H$10,7,0)</f>
        <v>0</v>
      </c>
      <c r="O58" s="6">
        <f>VLOOKUP($L58,'PROMETHEE II'!$B$3:$H$10,7,0)-VLOOKUP(O$5,'PROMETHEE II'!$B$3:$H$10,7,0)</f>
        <v>0</v>
      </c>
      <c r="P58" s="6">
        <f>VLOOKUP($L58,'PROMETHEE II'!$B$3:$H$10,7,0)-VLOOKUP(P$5,'PROMETHEE II'!$B$3:$H$10,7,0)</f>
        <v>0</v>
      </c>
      <c r="Q58" s="6">
        <f>VLOOKUP($L58,'PROMETHEE II'!$B$3:$H$10,7,0)-VLOOKUP(Q$5,'PROMETHEE II'!$B$3:$H$10,7,0)</f>
        <v>5</v>
      </c>
      <c r="R58" s="6">
        <f>VLOOKUP($L58,'PROMETHEE II'!$B$3:$H$10,7,0)-VLOOKUP(R$5,'PROMETHEE II'!$B$3:$H$10,7,0)</f>
        <v>15</v>
      </c>
      <c r="S58" s="6">
        <f>VLOOKUP($L58,'PROMETHEE II'!$B$3:$H$10,7,0)-VLOOKUP(S$5,'PROMETHEE II'!$B$3:$H$10,7,0)</f>
        <v>10</v>
      </c>
      <c r="W58" s="6" t="s">
        <v>8</v>
      </c>
      <c r="X58" s="6">
        <f t="shared" si="39"/>
        <v>0</v>
      </c>
      <c r="Y58" s="6">
        <f t="shared" si="33"/>
        <v>0</v>
      </c>
      <c r="Z58" s="6">
        <f t="shared" si="34"/>
        <v>0</v>
      </c>
      <c r="AA58" s="6">
        <f t="shared" si="35"/>
        <v>0</v>
      </c>
      <c r="AB58" s="6">
        <f t="shared" si="36"/>
        <v>1</v>
      </c>
      <c r="AC58" s="6">
        <f t="shared" si="37"/>
        <v>1</v>
      </c>
      <c r="AD58" s="6">
        <f t="shared" si="38"/>
        <v>1</v>
      </c>
    </row>
    <row r="59" spans="12:30" x14ac:dyDescent="0.25">
      <c r="L59" s="6" t="s">
        <v>9</v>
      </c>
      <c r="M59" s="6">
        <f>VLOOKUP($L59,'PROMETHEE II'!$B$3:$H$10,7,0)-VLOOKUP(M$5,'PROMETHEE II'!$B$3:$H$10,7,0)</f>
        <v>0</v>
      </c>
      <c r="N59" s="6">
        <f>VLOOKUP($L59,'PROMETHEE II'!$B$3:$H$10,7,0)-VLOOKUP(N$5,'PROMETHEE II'!$B$3:$H$10,7,0)</f>
        <v>0</v>
      </c>
      <c r="O59" s="6">
        <f>VLOOKUP($L59,'PROMETHEE II'!$B$3:$H$10,7,0)-VLOOKUP(O$5,'PROMETHEE II'!$B$3:$H$10,7,0)</f>
        <v>0</v>
      </c>
      <c r="P59" s="6">
        <f>VLOOKUP($L59,'PROMETHEE II'!$B$3:$H$10,7,0)-VLOOKUP(P$5,'PROMETHEE II'!$B$3:$H$10,7,0)</f>
        <v>0</v>
      </c>
      <c r="Q59" s="6">
        <f>VLOOKUP($L59,'PROMETHEE II'!$B$3:$H$10,7,0)-VLOOKUP(Q$5,'PROMETHEE II'!$B$3:$H$10,7,0)</f>
        <v>5</v>
      </c>
      <c r="R59" s="6">
        <f>VLOOKUP($L59,'PROMETHEE II'!$B$3:$H$10,7,0)-VLOOKUP(R$5,'PROMETHEE II'!$B$3:$H$10,7,0)</f>
        <v>15</v>
      </c>
      <c r="S59" s="6">
        <f>VLOOKUP($L59,'PROMETHEE II'!$B$3:$H$10,7,0)-VLOOKUP(S$5,'PROMETHEE II'!$B$3:$H$10,7,0)</f>
        <v>10</v>
      </c>
      <c r="W59" s="6" t="s">
        <v>9</v>
      </c>
      <c r="X59" s="6">
        <f t="shared" si="39"/>
        <v>0</v>
      </c>
      <c r="Y59" s="6">
        <f t="shared" si="33"/>
        <v>0</v>
      </c>
      <c r="Z59" s="6">
        <f t="shared" si="34"/>
        <v>0</v>
      </c>
      <c r="AA59" s="6">
        <f t="shared" si="35"/>
        <v>0</v>
      </c>
      <c r="AB59" s="6">
        <f t="shared" si="36"/>
        <v>1</v>
      </c>
      <c r="AC59" s="6">
        <f t="shared" si="37"/>
        <v>1</v>
      </c>
      <c r="AD59" s="6">
        <f t="shared" si="38"/>
        <v>1</v>
      </c>
    </row>
    <row r="60" spans="12:30" x14ac:dyDescent="0.25">
      <c r="L60" s="6" t="s">
        <v>10</v>
      </c>
      <c r="M60" s="6">
        <f>VLOOKUP($L60,'PROMETHEE II'!$B$3:$H$10,7,0)-VLOOKUP(M$5,'PROMETHEE II'!$B$3:$H$10,7,0)</f>
        <v>-5</v>
      </c>
      <c r="N60" s="6">
        <f>VLOOKUP($L60,'PROMETHEE II'!$B$3:$H$10,7,0)-VLOOKUP(N$5,'PROMETHEE II'!$B$3:$H$10,7,0)</f>
        <v>-5</v>
      </c>
      <c r="O60" s="6">
        <f>VLOOKUP($L60,'PROMETHEE II'!$B$3:$H$10,7,0)-VLOOKUP(O$5,'PROMETHEE II'!$B$3:$H$10,7,0)</f>
        <v>-5</v>
      </c>
      <c r="P60" s="6">
        <f>VLOOKUP($L60,'PROMETHEE II'!$B$3:$H$10,7,0)-VLOOKUP(P$5,'PROMETHEE II'!$B$3:$H$10,7,0)</f>
        <v>-5</v>
      </c>
      <c r="Q60" s="6">
        <f>VLOOKUP($L60,'PROMETHEE II'!$B$3:$H$10,7,0)-VLOOKUP(Q$5,'PROMETHEE II'!$B$3:$H$10,7,0)</f>
        <v>0</v>
      </c>
      <c r="R60" s="6">
        <f>VLOOKUP($L60,'PROMETHEE II'!$B$3:$H$10,7,0)-VLOOKUP(R$5,'PROMETHEE II'!$B$3:$H$10,7,0)</f>
        <v>10</v>
      </c>
      <c r="S60" s="6">
        <f>VLOOKUP($L60,'PROMETHEE II'!$B$3:$H$10,7,0)-VLOOKUP(S$5,'PROMETHEE II'!$B$3:$H$10,7,0)</f>
        <v>5</v>
      </c>
      <c r="W60" s="6" t="s">
        <v>10</v>
      </c>
      <c r="X60" s="6">
        <f t="shared" si="39"/>
        <v>0</v>
      </c>
      <c r="Y60" s="6">
        <f t="shared" si="33"/>
        <v>0</v>
      </c>
      <c r="Z60" s="6">
        <f t="shared" si="34"/>
        <v>0</v>
      </c>
      <c r="AA60" s="6">
        <f t="shared" si="35"/>
        <v>0</v>
      </c>
      <c r="AB60" s="6">
        <f t="shared" si="36"/>
        <v>0</v>
      </c>
      <c r="AC60" s="6">
        <f t="shared" si="37"/>
        <v>1</v>
      </c>
      <c r="AD60" s="6">
        <f t="shared" si="38"/>
        <v>1</v>
      </c>
    </row>
    <row r="61" spans="12:30" x14ac:dyDescent="0.25">
      <c r="L61" s="6" t="s">
        <v>11</v>
      </c>
      <c r="M61" s="6">
        <f>VLOOKUP($L61,'PROMETHEE II'!$B$3:$H$10,7,0)-VLOOKUP(M$5,'PROMETHEE II'!$B$3:$H$10,7,0)</f>
        <v>-15</v>
      </c>
      <c r="N61" s="6">
        <f>VLOOKUP($L61,'PROMETHEE II'!$B$3:$H$10,7,0)-VLOOKUP(N$5,'PROMETHEE II'!$B$3:$H$10,7,0)</f>
        <v>-15</v>
      </c>
      <c r="O61" s="6">
        <f>VLOOKUP($L61,'PROMETHEE II'!$B$3:$H$10,7,0)-VLOOKUP(O$5,'PROMETHEE II'!$B$3:$H$10,7,0)</f>
        <v>-15</v>
      </c>
      <c r="P61" s="6">
        <f>VLOOKUP($L61,'PROMETHEE II'!$B$3:$H$10,7,0)-VLOOKUP(P$5,'PROMETHEE II'!$B$3:$H$10,7,0)</f>
        <v>-15</v>
      </c>
      <c r="Q61" s="6">
        <f>VLOOKUP($L61,'PROMETHEE II'!$B$3:$H$10,7,0)-VLOOKUP(Q$5,'PROMETHEE II'!$B$3:$H$10,7,0)</f>
        <v>-10</v>
      </c>
      <c r="R61" s="6">
        <f>VLOOKUP($L61,'PROMETHEE II'!$B$3:$H$10,7,0)-VLOOKUP(R$5,'PROMETHEE II'!$B$3:$H$10,7,0)</f>
        <v>0</v>
      </c>
      <c r="S61" s="6">
        <f>VLOOKUP($L61,'PROMETHEE II'!$B$3:$H$10,7,0)-VLOOKUP(S$5,'PROMETHEE II'!$B$3:$H$10,7,0)</f>
        <v>-5</v>
      </c>
      <c r="W61" s="6" t="s">
        <v>11</v>
      </c>
      <c r="X61" s="6">
        <f t="shared" si="39"/>
        <v>0</v>
      </c>
      <c r="Y61" s="6">
        <f t="shared" si="33"/>
        <v>0</v>
      </c>
      <c r="Z61" s="6">
        <f t="shared" si="34"/>
        <v>0</v>
      </c>
      <c r="AA61" s="6">
        <f t="shared" si="35"/>
        <v>0</v>
      </c>
      <c r="AB61" s="6">
        <f t="shared" si="36"/>
        <v>0</v>
      </c>
      <c r="AC61" s="6">
        <f t="shared" si="37"/>
        <v>0</v>
      </c>
      <c r="AD61" s="6">
        <f t="shared" si="38"/>
        <v>0</v>
      </c>
    </row>
    <row r="62" spans="12:30" x14ac:dyDescent="0.25">
      <c r="L62" s="6" t="s">
        <v>12</v>
      </c>
      <c r="M62" s="6">
        <f>VLOOKUP($L62,'PROMETHEE II'!$B$3:$H$10,7,0)-VLOOKUP(M$5,'PROMETHEE II'!$B$3:$H$10,7,0)</f>
        <v>-10</v>
      </c>
      <c r="N62" s="6">
        <f>VLOOKUP($L62,'PROMETHEE II'!$B$3:$H$10,7,0)-VLOOKUP(N$5,'PROMETHEE II'!$B$3:$H$10,7,0)</f>
        <v>-10</v>
      </c>
      <c r="O62" s="6">
        <f>VLOOKUP($L62,'PROMETHEE II'!$B$3:$H$10,7,0)-VLOOKUP(O$5,'PROMETHEE II'!$B$3:$H$10,7,0)</f>
        <v>-10</v>
      </c>
      <c r="P62" s="6">
        <f>VLOOKUP($L62,'PROMETHEE II'!$B$3:$H$10,7,0)-VLOOKUP(P$5,'PROMETHEE II'!$B$3:$H$10,7,0)</f>
        <v>-10</v>
      </c>
      <c r="Q62" s="6">
        <f>VLOOKUP($L62,'PROMETHEE II'!$B$3:$H$10,7,0)-VLOOKUP(Q$5,'PROMETHEE II'!$B$3:$H$10,7,0)</f>
        <v>-5</v>
      </c>
      <c r="R62" s="6">
        <f>VLOOKUP($L62,'PROMETHEE II'!$B$3:$H$10,7,0)-VLOOKUP(R$5,'PROMETHEE II'!$B$3:$H$10,7,0)</f>
        <v>5</v>
      </c>
      <c r="S62" s="6">
        <f>VLOOKUP($L62,'PROMETHEE II'!$B$3:$H$10,7,0)-VLOOKUP(S$5,'PROMETHEE II'!$B$3:$H$10,7,0)</f>
        <v>0</v>
      </c>
      <c r="W62" s="6" t="s">
        <v>12</v>
      </c>
      <c r="X62" s="6">
        <f t="shared" si="39"/>
        <v>0</v>
      </c>
      <c r="Y62" s="6">
        <f t="shared" si="33"/>
        <v>0</v>
      </c>
      <c r="Z62" s="6">
        <f t="shared" si="34"/>
        <v>0</v>
      </c>
      <c r="AA62" s="6">
        <f t="shared" si="35"/>
        <v>0</v>
      </c>
      <c r="AB62" s="6">
        <f t="shared" si="36"/>
        <v>0</v>
      </c>
      <c r="AC62" s="6">
        <f t="shared" si="37"/>
        <v>1</v>
      </c>
      <c r="AD62" s="6">
        <f t="shared" si="38"/>
        <v>0</v>
      </c>
    </row>
  </sheetData>
  <mergeCells count="18">
    <mergeCell ref="AH25:AO25"/>
    <mergeCell ref="L2:S2"/>
    <mergeCell ref="W2:AD2"/>
    <mergeCell ref="AH14:AO14"/>
    <mergeCell ref="AH5:AI5"/>
    <mergeCell ref="AH2:AO2"/>
    <mergeCell ref="W4:AD4"/>
    <mergeCell ref="W14:AD14"/>
    <mergeCell ref="W24:AD24"/>
    <mergeCell ref="W34:AD34"/>
    <mergeCell ref="W44:AD44"/>
    <mergeCell ref="W54:AD54"/>
    <mergeCell ref="L4:S4"/>
    <mergeCell ref="L14:S14"/>
    <mergeCell ref="L24:S24"/>
    <mergeCell ref="L34:S34"/>
    <mergeCell ref="L44:S44"/>
    <mergeCell ref="L54:S54"/>
  </mergeCells>
  <conditionalFormatting sqref="AK28:AK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PROMETHEE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Ferreira</dc:creator>
  <cp:lastModifiedBy>Diogo Ferreira</cp:lastModifiedBy>
  <dcterms:created xsi:type="dcterms:W3CDTF">2024-05-28T18:26:24Z</dcterms:created>
  <dcterms:modified xsi:type="dcterms:W3CDTF">2024-05-28T18:51:53Z</dcterms:modified>
</cp:coreProperties>
</file>